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40" yWindow="0" windowWidth="14970" windowHeight="3345"/>
  </bookViews>
  <sheets>
    <sheet name="선박" sheetId="5" r:id="rId1"/>
    <sheet name="선박 (2)" sheetId="7" r:id="rId2"/>
    <sheet name="선박 (3)" sheetId="8" r:id="rId3"/>
    <sheet name="Sheet2" sheetId="2" r:id="rId4"/>
    <sheet name="Sheet1" sheetId="9" r:id="rId5"/>
    <sheet name="Sheet3" sheetId="10" r:id="rId6"/>
  </sheets>
  <definedNames>
    <definedName name="_xlnm._FilterDatabase" localSheetId="0" hidden="1">선박!$A$6:$BB$328</definedName>
    <definedName name="_xlnm._FilterDatabase" localSheetId="1" hidden="1">'선박 (2)'!$A$6:$BB$324</definedName>
    <definedName name="_xlnm._FilterDatabase" localSheetId="2" hidden="1">'선박 (3)'!$A$6:$BB$309</definedName>
    <definedName name="선박분류">Sheet2!$A$2:$A$5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13" i="5"/>
  <c r="AV13" s="1"/>
  <c r="L13" s="1"/>
  <c r="N13"/>
  <c r="M13"/>
  <c r="AL18"/>
  <c r="AK18"/>
  <c r="AU18"/>
  <c r="AV18" s="1"/>
  <c r="L18" s="1"/>
  <c r="N18"/>
  <c r="M18"/>
  <c r="AU177" i="7"/>
  <c r="AV177" s="1"/>
  <c r="N177"/>
  <c r="M177"/>
  <c r="BB27"/>
  <c r="AF27" s="1"/>
  <c r="BA27"/>
  <c r="AB27" s="1"/>
  <c r="AZ27"/>
  <c r="X27" s="1"/>
  <c r="AY27"/>
  <c r="T27" s="1"/>
  <c r="AX27"/>
  <c r="P27" s="1"/>
  <c r="AW27"/>
  <c r="K27" s="1"/>
  <c r="AV27"/>
  <c r="H27" s="1"/>
  <c r="N27"/>
  <c r="M27"/>
  <c r="AW213" i="8"/>
  <c r="K213" s="1"/>
  <c r="AU213"/>
  <c r="AV213" s="1"/>
  <c r="N213"/>
  <c r="M213"/>
  <c r="AU118"/>
  <c r="AV118" s="1"/>
  <c r="N118"/>
  <c r="M118"/>
  <c r="AU7" i="7"/>
  <c r="AV7" s="1"/>
  <c r="N7"/>
  <c r="M7"/>
  <c r="AU116" i="8"/>
  <c r="AV116" s="1"/>
  <c r="N116"/>
  <c r="M116"/>
  <c r="AU40" i="5"/>
  <c r="AV40" s="1"/>
  <c r="L40" s="1"/>
  <c r="N40"/>
  <c r="M40"/>
  <c r="AL17"/>
  <c r="AK17"/>
  <c r="AU17"/>
  <c r="AV17" s="1"/>
  <c r="L17" s="1"/>
  <c r="N17"/>
  <c r="M17"/>
  <c r="AL61" i="7"/>
  <c r="AK61"/>
  <c r="AL125"/>
  <c r="AK125"/>
  <c r="AL107"/>
  <c r="AK107"/>
  <c r="AU125"/>
  <c r="AV125" s="1"/>
  <c r="N125"/>
  <c r="M125"/>
  <c r="AU107"/>
  <c r="AV107" s="1"/>
  <c r="N107"/>
  <c r="M107"/>
  <c r="AL27" i="5"/>
  <c r="AK27"/>
  <c r="AU27"/>
  <c r="AV27" s="1"/>
  <c r="L27" s="1"/>
  <c r="N27"/>
  <c r="M27"/>
  <c r="AL134" i="7"/>
  <c r="AK134"/>
  <c r="AK182"/>
  <c r="AU134"/>
  <c r="AV134" s="1"/>
  <c r="N134"/>
  <c r="M134"/>
  <c r="AL182"/>
  <c r="AU182"/>
  <c r="AV182" s="1"/>
  <c r="N182"/>
  <c r="M182"/>
  <c r="AL227" i="8"/>
  <c r="AK227"/>
  <c r="AV227"/>
  <c r="L227" s="1"/>
  <c r="AU227"/>
  <c r="AW227" s="1"/>
  <c r="K227" s="1"/>
  <c r="N227"/>
  <c r="M227"/>
  <c r="AL316"/>
  <c r="AK316"/>
  <c r="AL235"/>
  <c r="AK229"/>
  <c r="AK225"/>
  <c r="AL225"/>
  <c r="AL114"/>
  <c r="AK235"/>
  <c r="AL229"/>
  <c r="AU61" i="7"/>
  <c r="AW61" s="1"/>
  <c r="K61" s="1"/>
  <c r="N61"/>
  <c r="M61"/>
  <c r="AU25"/>
  <c r="AW25" s="1"/>
  <c r="K25" s="1"/>
  <c r="N25"/>
  <c r="M25"/>
  <c r="AU201" i="8"/>
  <c r="AW201" s="1"/>
  <c r="K201" s="1"/>
  <c r="N201"/>
  <c r="M201"/>
  <c r="AU20" i="5"/>
  <c r="AV20" s="1"/>
  <c r="L20" s="1"/>
  <c r="N20"/>
  <c r="M20"/>
  <c r="AU11"/>
  <c r="AV11" s="1"/>
  <c r="L11" s="1"/>
  <c r="N11"/>
  <c r="M11"/>
  <c r="AU117" i="8"/>
  <c r="AV117" s="1"/>
  <c r="N117"/>
  <c r="M117"/>
  <c r="M120"/>
  <c r="N120"/>
  <c r="AU120"/>
  <c r="AW120" s="1"/>
  <c r="K120" s="1"/>
  <c r="AU19" i="7"/>
  <c r="AV19" s="1"/>
  <c r="N19"/>
  <c r="M19"/>
  <c r="AU28"/>
  <c r="AV28" s="1"/>
  <c r="N28"/>
  <c r="M28"/>
  <c r="AU238" i="8"/>
  <c r="AW238" s="1"/>
  <c r="K238" s="1"/>
  <c r="N238"/>
  <c r="M238"/>
  <c r="AU54" i="5"/>
  <c r="AV54" s="1"/>
  <c r="L54" s="1"/>
  <c r="N54"/>
  <c r="M54"/>
  <c r="AU158" i="7"/>
  <c r="AV158" s="1"/>
  <c r="N158"/>
  <c r="M158"/>
  <c r="AL78"/>
  <c r="AK78"/>
  <c r="AU78"/>
  <c r="AW78" s="1"/>
  <c r="K78" s="1"/>
  <c r="N78"/>
  <c r="M78"/>
  <c r="AL56"/>
  <c r="AK56"/>
  <c r="AU56"/>
  <c r="AV56" s="1"/>
  <c r="N56"/>
  <c r="M56"/>
  <c r="AU42"/>
  <c r="AV42" s="1"/>
  <c r="N42"/>
  <c r="M42"/>
  <c r="AU34"/>
  <c r="AV34" s="1"/>
  <c r="N34"/>
  <c r="M34"/>
  <c r="AK35"/>
  <c r="AU32"/>
  <c r="AV32" s="1"/>
  <c r="N32"/>
  <c r="M32"/>
  <c r="AU197"/>
  <c r="AV197" s="1"/>
  <c r="N197"/>
  <c r="M197"/>
  <c r="AU35"/>
  <c r="AV35" s="1"/>
  <c r="N35"/>
  <c r="M35"/>
  <c r="AU177" i="5"/>
  <c r="AV177" s="1"/>
  <c r="L177" s="1"/>
  <c r="N177"/>
  <c r="M177"/>
  <c r="AU63" i="7"/>
  <c r="AV63" s="1"/>
  <c r="N63"/>
  <c r="M63"/>
  <c r="AU337" i="5"/>
  <c r="AV337" s="1"/>
  <c r="L337" s="1"/>
  <c r="AU43"/>
  <c r="AV43" s="1"/>
  <c r="L43" s="1"/>
  <c r="N43"/>
  <c r="M43"/>
  <c r="AU124"/>
  <c r="AV124" s="1"/>
  <c r="L124" s="1"/>
  <c r="N124"/>
  <c r="M124"/>
  <c r="AU302" i="7"/>
  <c r="AV302" s="1"/>
  <c r="N302"/>
  <c r="M302"/>
  <c r="AU145"/>
  <c r="AV145" s="1"/>
  <c r="N145"/>
  <c r="M145"/>
  <c r="AU224" i="8"/>
  <c r="AV224" s="1"/>
  <c r="N224"/>
  <c r="M224"/>
  <c r="AU82" i="7"/>
  <c r="AV82" s="1"/>
  <c r="N82"/>
  <c r="M82"/>
  <c r="AU229" i="8"/>
  <c r="AV229" s="1"/>
  <c r="N229"/>
  <c r="M229"/>
  <c r="AU223"/>
  <c r="AV223" s="1"/>
  <c r="N223"/>
  <c r="M223"/>
  <c r="AU121"/>
  <c r="AV121" s="1"/>
  <c r="N121"/>
  <c r="M121"/>
  <c r="AU14" i="5"/>
  <c r="AV14" s="1"/>
  <c r="L14" s="1"/>
  <c r="N14"/>
  <c r="M14"/>
  <c r="AU88" i="7"/>
  <c r="AV88" s="1"/>
  <c r="N88"/>
  <c r="M88"/>
  <c r="AU30" i="8"/>
  <c r="AV30" s="1"/>
  <c r="N30"/>
  <c r="M30"/>
  <c r="AU114"/>
  <c r="AW114" s="1"/>
  <c r="K114" s="1"/>
  <c r="N114"/>
  <c r="M114"/>
  <c r="AU11" i="7"/>
  <c r="AV11" s="1"/>
  <c r="N11"/>
  <c r="M11"/>
  <c r="AU336" i="8"/>
  <c r="AV336" s="1"/>
  <c r="N336"/>
  <c r="M336"/>
  <c r="AU334"/>
  <c r="AV334" s="1"/>
  <c r="N334"/>
  <c r="M334"/>
  <c r="AU340"/>
  <c r="AV340" s="1"/>
  <c r="N340"/>
  <c r="M340"/>
  <c r="AU313" i="7"/>
  <c r="AV313" s="1"/>
  <c r="N313"/>
  <c r="M313"/>
  <c r="AW26"/>
  <c r="K26" s="1"/>
  <c r="N26"/>
  <c r="M26"/>
  <c r="AU148"/>
  <c r="AW148" s="1"/>
  <c r="K148" s="1"/>
  <c r="N148"/>
  <c r="M148"/>
  <c r="AU47"/>
  <c r="AW47" s="1"/>
  <c r="K47" s="1"/>
  <c r="N47"/>
  <c r="M47"/>
  <c r="AU23"/>
  <c r="AV23" s="1"/>
  <c r="N23"/>
  <c r="M23"/>
  <c r="AU337" i="8"/>
  <c r="AV337" s="1"/>
  <c r="H337" s="1"/>
  <c r="N337"/>
  <c r="M337"/>
  <c r="AU333"/>
  <c r="AV333" s="1"/>
  <c r="N333"/>
  <c r="M333"/>
  <c r="AU310"/>
  <c r="AV310" s="1"/>
  <c r="N310"/>
  <c r="M310"/>
  <c r="AU250"/>
  <c r="AV250" s="1"/>
  <c r="N250"/>
  <c r="M250"/>
  <c r="AU219" i="5"/>
  <c r="AV219" s="1"/>
  <c r="L219" s="1"/>
  <c r="N219"/>
  <c r="M219"/>
  <c r="AU309" i="8"/>
  <c r="AV309" s="1"/>
  <c r="L309" s="1"/>
  <c r="N309"/>
  <c r="M309"/>
  <c r="AU308"/>
  <c r="AV308" s="1"/>
  <c r="L308" s="1"/>
  <c r="N308"/>
  <c r="M308"/>
  <c r="AU307"/>
  <c r="AV307" s="1"/>
  <c r="L307" s="1"/>
  <c r="N307"/>
  <c r="M307"/>
  <c r="BC306"/>
  <c r="AU306"/>
  <c r="AV306" s="1"/>
  <c r="L306" s="1"/>
  <c r="N306"/>
  <c r="M306"/>
  <c r="AU305"/>
  <c r="AV305" s="1"/>
  <c r="L305" s="1"/>
  <c r="N305"/>
  <c r="M305"/>
  <c r="AU304"/>
  <c r="AW304" s="1"/>
  <c r="N304"/>
  <c r="M304"/>
  <c r="AU303"/>
  <c r="AV303" s="1"/>
  <c r="N303"/>
  <c r="M303"/>
  <c r="AU302"/>
  <c r="AV302" s="1"/>
  <c r="L302" s="1"/>
  <c r="N302"/>
  <c r="M302"/>
  <c r="AU301"/>
  <c r="AV301" s="1"/>
  <c r="L301" s="1"/>
  <c r="N301"/>
  <c r="M301"/>
  <c r="AU300"/>
  <c r="AW300" s="1"/>
  <c r="N300"/>
  <c r="M300"/>
  <c r="AU299"/>
  <c r="AV299" s="1"/>
  <c r="N299"/>
  <c r="M299"/>
  <c r="AU298"/>
  <c r="AW298" s="1"/>
  <c r="N298"/>
  <c r="M298"/>
  <c r="AU297"/>
  <c r="AV297" s="1"/>
  <c r="L297" s="1"/>
  <c r="N297"/>
  <c r="M297"/>
  <c r="AU296"/>
  <c r="AV296" s="1"/>
  <c r="L296" s="1"/>
  <c r="N296"/>
  <c r="M296"/>
  <c r="AU295"/>
  <c r="AV295" s="1"/>
  <c r="L295" s="1"/>
  <c r="N295"/>
  <c r="M295"/>
  <c r="AU294"/>
  <c r="AW294" s="1"/>
  <c r="N294"/>
  <c r="M294"/>
  <c r="AU293"/>
  <c r="AW293" s="1"/>
  <c r="N293"/>
  <c r="M293"/>
  <c r="AU292"/>
  <c r="AV292" s="1"/>
  <c r="L292" s="1"/>
  <c r="N292"/>
  <c r="M292"/>
  <c r="AU291"/>
  <c r="AV291" s="1"/>
  <c r="L291" s="1"/>
  <c r="N291"/>
  <c r="M291"/>
  <c r="AU290"/>
  <c r="AV290" s="1"/>
  <c r="L290" s="1"/>
  <c r="N290"/>
  <c r="M290"/>
  <c r="AU289"/>
  <c r="AV289" s="1"/>
  <c r="L289" s="1"/>
  <c r="N289"/>
  <c r="M289"/>
  <c r="AU288"/>
  <c r="AV288" s="1"/>
  <c r="L288" s="1"/>
  <c r="N288"/>
  <c r="M288"/>
  <c r="AU287"/>
  <c r="AV287" s="1"/>
  <c r="L287" s="1"/>
  <c r="N287"/>
  <c r="M287"/>
  <c r="AU286"/>
  <c r="AV286" s="1"/>
  <c r="L286" s="1"/>
  <c r="N286"/>
  <c r="M286"/>
  <c r="AU285"/>
  <c r="AV285" s="1"/>
  <c r="L285" s="1"/>
  <c r="N285"/>
  <c r="M285"/>
  <c r="AU341"/>
  <c r="AV341" s="1"/>
  <c r="L341" s="1"/>
  <c r="N341"/>
  <c r="M341"/>
  <c r="AU284"/>
  <c r="AV284" s="1"/>
  <c r="L284" s="1"/>
  <c r="N284"/>
  <c r="M284"/>
  <c r="AU283"/>
  <c r="AW283" s="1"/>
  <c r="N283"/>
  <c r="M283"/>
  <c r="AU282"/>
  <c r="AW282" s="1"/>
  <c r="N282"/>
  <c r="M282"/>
  <c r="AU281"/>
  <c r="AW281" s="1"/>
  <c r="N281"/>
  <c r="M281"/>
  <c r="AU280"/>
  <c r="AV280" s="1"/>
  <c r="L280" s="1"/>
  <c r="N280"/>
  <c r="M280"/>
  <c r="AU279"/>
  <c r="AV279" s="1"/>
  <c r="L279" s="1"/>
  <c r="N279"/>
  <c r="M279"/>
  <c r="AU278"/>
  <c r="AV278" s="1"/>
  <c r="L278" s="1"/>
  <c r="N278"/>
  <c r="M278"/>
  <c r="AU277"/>
  <c r="AV277" s="1"/>
  <c r="L277" s="1"/>
  <c r="N277"/>
  <c r="M277"/>
  <c r="AU276"/>
  <c r="AV276" s="1"/>
  <c r="L276" s="1"/>
  <c r="N276"/>
  <c r="M276"/>
  <c r="AU275"/>
  <c r="AV275" s="1"/>
  <c r="L275" s="1"/>
  <c r="N275"/>
  <c r="M275"/>
  <c r="AU274"/>
  <c r="AW274" s="1"/>
  <c r="N274"/>
  <c r="M274"/>
  <c r="AU273"/>
  <c r="AW273" s="1"/>
  <c r="N273"/>
  <c r="M273"/>
  <c r="AU272"/>
  <c r="AV272" s="1"/>
  <c r="L272" s="1"/>
  <c r="N272"/>
  <c r="M272"/>
  <c r="AU271"/>
  <c r="AV271" s="1"/>
  <c r="L271" s="1"/>
  <c r="N271"/>
  <c r="M271"/>
  <c r="AU270"/>
  <c r="AV270" s="1"/>
  <c r="L270" s="1"/>
  <c r="N270"/>
  <c r="M270"/>
  <c r="AU269"/>
  <c r="AV269" s="1"/>
  <c r="L269" s="1"/>
  <c r="N269"/>
  <c r="M269"/>
  <c r="AU268"/>
  <c r="AV268" s="1"/>
  <c r="L268" s="1"/>
  <c r="N268"/>
  <c r="M268"/>
  <c r="AU267"/>
  <c r="AV267" s="1"/>
  <c r="L267" s="1"/>
  <c r="N267"/>
  <c r="M267"/>
  <c r="AU266"/>
  <c r="AV266" s="1"/>
  <c r="L266" s="1"/>
  <c r="N266"/>
  <c r="M266"/>
  <c r="BC265"/>
  <c r="AU265"/>
  <c r="AW265" s="1"/>
  <c r="N265"/>
  <c r="M265"/>
  <c r="AU264"/>
  <c r="AV264" s="1"/>
  <c r="L264" s="1"/>
  <c r="N264"/>
  <c r="M264"/>
  <c r="AU263"/>
  <c r="AW263" s="1"/>
  <c r="N263"/>
  <c r="M263"/>
  <c r="AU262"/>
  <c r="AV262" s="1"/>
  <c r="L262" s="1"/>
  <c r="N262"/>
  <c r="M262"/>
  <c r="AU261"/>
  <c r="AV261" s="1"/>
  <c r="L261" s="1"/>
  <c r="N261"/>
  <c r="M261"/>
  <c r="AU260"/>
  <c r="AV260" s="1"/>
  <c r="L260" s="1"/>
  <c r="N260"/>
  <c r="M260"/>
  <c r="AU259"/>
  <c r="AV259" s="1"/>
  <c r="L259" s="1"/>
  <c r="N259"/>
  <c r="M259"/>
  <c r="AU256"/>
  <c r="AV256" s="1"/>
  <c r="L256" s="1"/>
  <c r="N256"/>
  <c r="M256"/>
  <c r="AU255"/>
  <c r="AV255" s="1"/>
  <c r="L255" s="1"/>
  <c r="N255"/>
  <c r="M255"/>
  <c r="AU254"/>
  <c r="AV254" s="1"/>
  <c r="L254" s="1"/>
  <c r="N254"/>
  <c r="M254"/>
  <c r="AU253"/>
  <c r="AV253" s="1"/>
  <c r="L253" s="1"/>
  <c r="N253"/>
  <c r="M253"/>
  <c r="AU252"/>
  <c r="AW252" s="1"/>
  <c r="N252"/>
  <c r="M252"/>
  <c r="AU251"/>
  <c r="AV251" s="1"/>
  <c r="L251" s="1"/>
  <c r="N251"/>
  <c r="M251"/>
  <c r="AU339"/>
  <c r="AW339" s="1"/>
  <c r="K339" s="1"/>
  <c r="N339"/>
  <c r="M339"/>
  <c r="AU338"/>
  <c r="AV338" s="1"/>
  <c r="L338" s="1"/>
  <c r="N338"/>
  <c r="M338"/>
  <c r="AU249"/>
  <c r="AV249" s="1"/>
  <c r="L249" s="1"/>
  <c r="N249"/>
  <c r="M249"/>
  <c r="AU248"/>
  <c r="AV248" s="1"/>
  <c r="L248" s="1"/>
  <c r="N248"/>
  <c r="M248"/>
  <c r="AU247"/>
  <c r="AV247" s="1"/>
  <c r="L247" s="1"/>
  <c r="N247"/>
  <c r="M247"/>
  <c r="AU246"/>
  <c r="AV246" s="1"/>
  <c r="L246" s="1"/>
  <c r="N246"/>
  <c r="M246"/>
  <c r="AU245"/>
  <c r="AV245" s="1"/>
  <c r="L245" s="1"/>
  <c r="N245"/>
  <c r="M245"/>
  <c r="AU244"/>
  <c r="AV244" s="1"/>
  <c r="L244" s="1"/>
  <c r="N244"/>
  <c r="M244"/>
  <c r="AU243"/>
  <c r="AV243" s="1"/>
  <c r="L243" s="1"/>
  <c r="N243"/>
  <c r="M243"/>
  <c r="AU335"/>
  <c r="AV335" s="1"/>
  <c r="L335" s="1"/>
  <c r="N335"/>
  <c r="M335"/>
  <c r="AU242"/>
  <c r="AV242" s="1"/>
  <c r="L242" s="1"/>
  <c r="N242"/>
  <c r="M242"/>
  <c r="AU241"/>
  <c r="AV241" s="1"/>
  <c r="L241" s="1"/>
  <c r="N241"/>
  <c r="M241"/>
  <c r="AU240"/>
  <c r="AV240" s="1"/>
  <c r="L240" s="1"/>
  <c r="N240"/>
  <c r="M240"/>
  <c r="AU332"/>
  <c r="AV332" s="1"/>
  <c r="L332" s="1"/>
  <c r="N332"/>
  <c r="M332"/>
  <c r="AU331"/>
  <c r="AV331" s="1"/>
  <c r="L331" s="1"/>
  <c r="N331"/>
  <c r="M331"/>
  <c r="AU239"/>
  <c r="AW239" s="1"/>
  <c r="N239"/>
  <c r="M239"/>
  <c r="AU330"/>
  <c r="AW330" s="1"/>
  <c r="N330"/>
  <c r="M330"/>
  <c r="AU329"/>
  <c r="AV329" s="1"/>
  <c r="L329" s="1"/>
  <c r="N329"/>
  <c r="M329"/>
  <c r="AU314"/>
  <c r="AV314" s="1"/>
  <c r="L314" s="1"/>
  <c r="N314"/>
  <c r="M314"/>
  <c r="AU313"/>
  <c r="AV313" s="1"/>
  <c r="L313" s="1"/>
  <c r="N313"/>
  <c r="M313"/>
  <c r="AU312"/>
  <c r="AV312" s="1"/>
  <c r="L312" s="1"/>
  <c r="N312"/>
  <c r="M312"/>
  <c r="AU311"/>
  <c r="AV311" s="1"/>
  <c r="L311" s="1"/>
  <c r="N311"/>
  <c r="M311"/>
  <c r="AU237"/>
  <c r="AV237" s="1"/>
  <c r="L237" s="1"/>
  <c r="N237"/>
  <c r="M237"/>
  <c r="AU236"/>
  <c r="AW236" s="1"/>
  <c r="N236"/>
  <c r="M236"/>
  <c r="AU234"/>
  <c r="AV234" s="1"/>
  <c r="L234" s="1"/>
  <c r="N234"/>
  <c r="M234"/>
  <c r="AU325"/>
  <c r="N325"/>
  <c r="M325"/>
  <c r="AU232"/>
  <c r="AV232" s="1"/>
  <c r="L232" s="1"/>
  <c r="N232"/>
  <c r="M232"/>
  <c r="AU231"/>
  <c r="AV231" s="1"/>
  <c r="L231" s="1"/>
  <c r="N231"/>
  <c r="M231"/>
  <c r="AU324"/>
  <c r="N324"/>
  <c r="M324"/>
  <c r="AU228"/>
  <c r="AV228" s="1"/>
  <c r="L228" s="1"/>
  <c r="N228"/>
  <c r="M228"/>
  <c r="AU317"/>
  <c r="N317"/>
  <c r="M317"/>
  <c r="AU315"/>
  <c r="AV315" s="1"/>
  <c r="L315" s="1"/>
  <c r="N315"/>
  <c r="M315"/>
  <c r="AU226"/>
  <c r="N226"/>
  <c r="M226"/>
  <c r="AU230"/>
  <c r="AV230" s="1"/>
  <c r="L230" s="1"/>
  <c r="N230"/>
  <c r="M230"/>
  <c r="AU233"/>
  <c r="N233"/>
  <c r="M233"/>
  <c r="AU316"/>
  <c r="AV316" s="1"/>
  <c r="L316" s="1"/>
  <c r="N316"/>
  <c r="M316"/>
  <c r="AU222"/>
  <c r="AW222" s="1"/>
  <c r="N222"/>
  <c r="M222"/>
  <c r="AU221"/>
  <c r="AW221" s="1"/>
  <c r="N221"/>
  <c r="M221"/>
  <c r="AU220"/>
  <c r="AW220" s="1"/>
  <c r="N220"/>
  <c r="M220"/>
  <c r="AU219"/>
  <c r="AW219" s="1"/>
  <c r="N219"/>
  <c r="M219"/>
  <c r="AU218"/>
  <c r="AW218" s="1"/>
  <c r="K218" s="1"/>
  <c r="N218"/>
  <c r="M218"/>
  <c r="AU217"/>
  <c r="AV217" s="1"/>
  <c r="L217" s="1"/>
  <c r="N217"/>
  <c r="M217"/>
  <c r="AU216"/>
  <c r="AW216" s="1"/>
  <c r="N216"/>
  <c r="M216"/>
  <c r="AU215"/>
  <c r="N215"/>
  <c r="M215"/>
  <c r="AU214"/>
  <c r="AW214" s="1"/>
  <c r="N214"/>
  <c r="M214"/>
  <c r="AU115"/>
  <c r="AV115" s="1"/>
  <c r="L115" s="1"/>
  <c r="N115"/>
  <c r="M115"/>
  <c r="AU212"/>
  <c r="AW212" s="1"/>
  <c r="K212" s="1"/>
  <c r="N212"/>
  <c r="M212"/>
  <c r="AU211"/>
  <c r="AV211" s="1"/>
  <c r="L211" s="1"/>
  <c r="N211"/>
  <c r="M211"/>
  <c r="AU210"/>
  <c r="AW210" s="1"/>
  <c r="N210"/>
  <c r="M210"/>
  <c r="AU209"/>
  <c r="AW209" s="1"/>
  <c r="N209"/>
  <c r="M209"/>
  <c r="AU208"/>
  <c r="AW208" s="1"/>
  <c r="N208"/>
  <c r="M208"/>
  <c r="AU207"/>
  <c r="AV207" s="1"/>
  <c r="L207" s="1"/>
  <c r="N207"/>
  <c r="M207"/>
  <c r="AU206"/>
  <c r="AW206" s="1"/>
  <c r="K206" s="1"/>
  <c r="N206"/>
  <c r="M206"/>
  <c r="AU205"/>
  <c r="AV205" s="1"/>
  <c r="L205" s="1"/>
  <c r="N205"/>
  <c r="M205"/>
  <c r="AU204"/>
  <c r="AW204" s="1"/>
  <c r="N204"/>
  <c r="M204"/>
  <c r="AU203"/>
  <c r="N203"/>
  <c r="M203"/>
  <c r="AU202"/>
  <c r="AW202" s="1"/>
  <c r="N202"/>
  <c r="M202"/>
  <c r="AU235"/>
  <c r="AV235" s="1"/>
  <c r="L235" s="1"/>
  <c r="N235"/>
  <c r="M235"/>
  <c r="AU200"/>
  <c r="AW200" s="1"/>
  <c r="N200"/>
  <c r="M200"/>
  <c r="AU199"/>
  <c r="AW199" s="1"/>
  <c r="N199"/>
  <c r="M199"/>
  <c r="AU198"/>
  <c r="AW198" s="1"/>
  <c r="N198"/>
  <c r="M198"/>
  <c r="AU197"/>
  <c r="AV197" s="1"/>
  <c r="L197" s="1"/>
  <c r="N197"/>
  <c r="M197"/>
  <c r="AU196"/>
  <c r="AW196" s="1"/>
  <c r="N196"/>
  <c r="M196"/>
  <c r="AU195"/>
  <c r="AV195" s="1"/>
  <c r="L195" s="1"/>
  <c r="N195"/>
  <c r="M195"/>
  <c r="AU194"/>
  <c r="AW194" s="1"/>
  <c r="N194"/>
  <c r="M194"/>
  <c r="AU193"/>
  <c r="AW193" s="1"/>
  <c r="N193"/>
  <c r="M193"/>
  <c r="AU192"/>
  <c r="AV192" s="1"/>
  <c r="L192" s="1"/>
  <c r="N192"/>
  <c r="M192"/>
  <c r="AU191"/>
  <c r="AW191" s="1"/>
  <c r="N191"/>
  <c r="M191"/>
  <c r="AU190"/>
  <c r="AW190" s="1"/>
  <c r="N190"/>
  <c r="M190"/>
  <c r="AU189"/>
  <c r="AW189" s="1"/>
  <c r="N189"/>
  <c r="M189"/>
  <c r="AU188"/>
  <c r="AW188" s="1"/>
  <c r="N188"/>
  <c r="M188"/>
  <c r="AU187"/>
  <c r="AW187" s="1"/>
  <c r="N187"/>
  <c r="M187"/>
  <c r="AU186"/>
  <c r="AW186" s="1"/>
  <c r="K186" s="1"/>
  <c r="N186"/>
  <c r="M186"/>
  <c r="AU185"/>
  <c r="AW185" s="1"/>
  <c r="K185" s="1"/>
  <c r="N185"/>
  <c r="M185"/>
  <c r="AU184"/>
  <c r="N184"/>
  <c r="M184"/>
  <c r="AU183"/>
  <c r="AW183" s="1"/>
  <c r="N183"/>
  <c r="M183"/>
  <c r="AU182"/>
  <c r="AW182" s="1"/>
  <c r="K182" s="1"/>
  <c r="N182"/>
  <c r="M182"/>
  <c r="AU181"/>
  <c r="AW181" s="1"/>
  <c r="N181"/>
  <c r="M181"/>
  <c r="AU180"/>
  <c r="AW180" s="1"/>
  <c r="K180" s="1"/>
  <c r="N180"/>
  <c r="M180"/>
  <c r="AU179"/>
  <c r="AW179" s="1"/>
  <c r="K179" s="1"/>
  <c r="N179"/>
  <c r="M179"/>
  <c r="AU178"/>
  <c r="AW178" s="1"/>
  <c r="N178"/>
  <c r="M178"/>
  <c r="AU177"/>
  <c r="AW177" s="1"/>
  <c r="K177" s="1"/>
  <c r="N177"/>
  <c r="M177"/>
  <c r="AU176"/>
  <c r="N176"/>
  <c r="M176"/>
  <c r="AU175"/>
  <c r="AW175" s="1"/>
  <c r="K175" s="1"/>
  <c r="N175"/>
  <c r="M175"/>
  <c r="AU174"/>
  <c r="AW174" s="1"/>
  <c r="N174"/>
  <c r="M174"/>
  <c r="AU173"/>
  <c r="N173"/>
  <c r="M173"/>
  <c r="AU172"/>
  <c r="AW172" s="1"/>
  <c r="N172"/>
  <c r="M172"/>
  <c r="AU171"/>
  <c r="AW171" s="1"/>
  <c r="K171" s="1"/>
  <c r="N171"/>
  <c r="M171"/>
  <c r="AU170"/>
  <c r="AW170" s="1"/>
  <c r="N170"/>
  <c r="M170"/>
  <c r="AU169"/>
  <c r="AW169" s="1"/>
  <c r="N169"/>
  <c r="M169"/>
  <c r="AU168"/>
  <c r="N168"/>
  <c r="M168"/>
  <c r="AU167"/>
  <c r="AW167" s="1"/>
  <c r="K167" s="1"/>
  <c r="N167"/>
  <c r="M167"/>
  <c r="AU166"/>
  <c r="AW166" s="1"/>
  <c r="N166"/>
  <c r="M166"/>
  <c r="AU165"/>
  <c r="AW165" s="1"/>
  <c r="N165"/>
  <c r="M165"/>
  <c r="AU164"/>
  <c r="AW164" s="1"/>
  <c r="N164"/>
  <c r="M164"/>
  <c r="AU163"/>
  <c r="AW163" s="1"/>
  <c r="N163"/>
  <c r="M163"/>
  <c r="AU162"/>
  <c r="N162"/>
  <c r="M162"/>
  <c r="AU161"/>
  <c r="AW161" s="1"/>
  <c r="N161"/>
  <c r="M161"/>
  <c r="AU160"/>
  <c r="AW160" s="1"/>
  <c r="N160"/>
  <c r="M160"/>
  <c r="AU159"/>
  <c r="AW159" s="1"/>
  <c r="N159"/>
  <c r="M159"/>
  <c r="AU158"/>
  <c r="AW158" s="1"/>
  <c r="N158"/>
  <c r="M158"/>
  <c r="AU157"/>
  <c r="AW157" s="1"/>
  <c r="N157"/>
  <c r="M157"/>
  <c r="AU156"/>
  <c r="N156"/>
  <c r="M156"/>
  <c r="AU155"/>
  <c r="AW155" s="1"/>
  <c r="N155"/>
  <c r="M155"/>
  <c r="AU154"/>
  <c r="AW154" s="1"/>
  <c r="N154"/>
  <c r="M154"/>
  <c r="AU153"/>
  <c r="AW153" s="1"/>
  <c r="N153"/>
  <c r="M153"/>
  <c r="AU152"/>
  <c r="AW152" s="1"/>
  <c r="N152"/>
  <c r="M152"/>
  <c r="AU151"/>
  <c r="AW151" s="1"/>
  <c r="K151" s="1"/>
  <c r="N151"/>
  <c r="M151"/>
  <c r="AU150"/>
  <c r="N150"/>
  <c r="M150"/>
  <c r="AU113"/>
  <c r="N113"/>
  <c r="M113"/>
  <c r="AU149"/>
  <c r="AW149" s="1"/>
  <c r="K149" s="1"/>
  <c r="N149"/>
  <c r="M149"/>
  <c r="AU148"/>
  <c r="AW148" s="1"/>
  <c r="K148" s="1"/>
  <c r="N148"/>
  <c r="M148"/>
  <c r="AU147"/>
  <c r="AW147" s="1"/>
  <c r="N147"/>
  <c r="M147"/>
  <c r="AU146"/>
  <c r="N146"/>
  <c r="M146"/>
  <c r="AU145"/>
  <c r="N145"/>
  <c r="M145"/>
  <c r="AU144"/>
  <c r="N144"/>
  <c r="M144"/>
  <c r="AU143"/>
  <c r="AW143" s="1"/>
  <c r="N143"/>
  <c r="M143"/>
  <c r="AU142"/>
  <c r="N142"/>
  <c r="M142"/>
  <c r="AU141"/>
  <c r="N141"/>
  <c r="M141"/>
  <c r="AU140"/>
  <c r="AW140" s="1"/>
  <c r="N140"/>
  <c r="M140"/>
  <c r="AU139"/>
  <c r="N139"/>
  <c r="M139"/>
  <c r="AU138"/>
  <c r="N138"/>
  <c r="M138"/>
  <c r="AU137"/>
  <c r="N137"/>
  <c r="M137"/>
  <c r="AU136"/>
  <c r="N136"/>
  <c r="M136"/>
  <c r="AU135"/>
  <c r="AW135" s="1"/>
  <c r="K135" s="1"/>
  <c r="N135"/>
  <c r="M135"/>
  <c r="AU134"/>
  <c r="N134"/>
  <c r="M134"/>
  <c r="AU133"/>
  <c r="AV133" s="1"/>
  <c r="L133" s="1"/>
  <c r="N133"/>
  <c r="M133"/>
  <c r="AU132"/>
  <c r="N132"/>
  <c r="M132"/>
  <c r="AU131"/>
  <c r="AV131" s="1"/>
  <c r="L131" s="1"/>
  <c r="N131"/>
  <c r="M131"/>
  <c r="AU130"/>
  <c r="N130"/>
  <c r="M130"/>
  <c r="AU129"/>
  <c r="AV129" s="1"/>
  <c r="L129" s="1"/>
  <c r="N129"/>
  <c r="M129"/>
  <c r="AU128"/>
  <c r="N128"/>
  <c r="M128"/>
  <c r="AU127"/>
  <c r="AW127" s="1"/>
  <c r="N127"/>
  <c r="M127"/>
  <c r="AU126"/>
  <c r="N126"/>
  <c r="M126"/>
  <c r="AU125"/>
  <c r="AV125" s="1"/>
  <c r="L125" s="1"/>
  <c r="N125"/>
  <c r="M125"/>
  <c r="AU124"/>
  <c r="N124"/>
  <c r="M124"/>
  <c r="AU123"/>
  <c r="AW123" s="1"/>
  <c r="N123"/>
  <c r="M123"/>
  <c r="AU122"/>
  <c r="AV122" s="1"/>
  <c r="L122" s="1"/>
  <c r="N122"/>
  <c r="M122"/>
  <c r="AU225"/>
  <c r="AV225" s="1"/>
  <c r="L225" s="1"/>
  <c r="N225"/>
  <c r="M225"/>
  <c r="AU323"/>
  <c r="AW323" s="1"/>
  <c r="N323"/>
  <c r="M323"/>
  <c r="AU322"/>
  <c r="AV322" s="1"/>
  <c r="L322" s="1"/>
  <c r="N322"/>
  <c r="M322"/>
  <c r="AU321"/>
  <c r="AV321" s="1"/>
  <c r="L321" s="1"/>
  <c r="N321"/>
  <c r="M321"/>
  <c r="AU320"/>
  <c r="AV320" s="1"/>
  <c r="L320" s="1"/>
  <c r="N320"/>
  <c r="M320"/>
  <c r="AU319"/>
  <c r="AW319" s="1"/>
  <c r="N319"/>
  <c r="M319"/>
  <c r="AU318"/>
  <c r="AV318" s="1"/>
  <c r="L318" s="1"/>
  <c r="N318"/>
  <c r="M318"/>
  <c r="AU119"/>
  <c r="AW119" s="1"/>
  <c r="N119"/>
  <c r="M119"/>
  <c r="AU110"/>
  <c r="AV110" s="1"/>
  <c r="L110" s="1"/>
  <c r="AU109"/>
  <c r="AV109" s="1"/>
  <c r="L109" s="1"/>
  <c r="N109"/>
  <c r="M109"/>
  <c r="AU108"/>
  <c r="AV108" s="1"/>
  <c r="L108" s="1"/>
  <c r="N108"/>
  <c r="M108"/>
  <c r="AU107"/>
  <c r="AW107" s="1"/>
  <c r="N107"/>
  <c r="M107"/>
  <c r="AU106"/>
  <c r="AV106" s="1"/>
  <c r="L106" s="1"/>
  <c r="N106"/>
  <c r="M106"/>
  <c r="AU105"/>
  <c r="AW105" s="1"/>
  <c r="N105"/>
  <c r="M105"/>
  <c r="AU104"/>
  <c r="AV104" s="1"/>
  <c r="L104" s="1"/>
  <c r="N104"/>
  <c r="M104"/>
  <c r="AU103"/>
  <c r="AV103" s="1"/>
  <c r="L103" s="1"/>
  <c r="N103"/>
  <c r="M103"/>
  <c r="AU102"/>
  <c r="AV102" s="1"/>
  <c r="L102" s="1"/>
  <c r="N102"/>
  <c r="M102"/>
  <c r="AU101"/>
  <c r="AV101" s="1"/>
  <c r="L101" s="1"/>
  <c r="N101"/>
  <c r="M101"/>
  <c r="AU100"/>
  <c r="AV100" s="1"/>
  <c r="L100" s="1"/>
  <c r="N100"/>
  <c r="M100"/>
  <c r="AU99"/>
  <c r="AW99" s="1"/>
  <c r="N99"/>
  <c r="M99"/>
  <c r="AU98"/>
  <c r="AV98" s="1"/>
  <c r="L98" s="1"/>
  <c r="N98"/>
  <c r="M98"/>
  <c r="AU97"/>
  <c r="AW97" s="1"/>
  <c r="N97"/>
  <c r="M97"/>
  <c r="AU96"/>
  <c r="AV96" s="1"/>
  <c r="L96" s="1"/>
  <c r="N96"/>
  <c r="M96"/>
  <c r="AU95"/>
  <c r="AV95" s="1"/>
  <c r="L95" s="1"/>
  <c r="N95"/>
  <c r="M95"/>
  <c r="AU94"/>
  <c r="AV94" s="1"/>
  <c r="L94" s="1"/>
  <c r="N94"/>
  <c r="M94"/>
  <c r="AU93"/>
  <c r="AV93" s="1"/>
  <c r="L93" s="1"/>
  <c r="N93"/>
  <c r="M93"/>
  <c r="AU92"/>
  <c r="AV92" s="1"/>
  <c r="L92" s="1"/>
  <c r="N92"/>
  <c r="M92"/>
  <c r="AU91"/>
  <c r="AW91" s="1"/>
  <c r="N91"/>
  <c r="M91"/>
  <c r="AU90"/>
  <c r="AV90" s="1"/>
  <c r="L90" s="1"/>
  <c r="N90"/>
  <c r="M90"/>
  <c r="AU89"/>
  <c r="AV89" s="1"/>
  <c r="L89" s="1"/>
  <c r="N89"/>
  <c r="M89"/>
  <c r="AU88"/>
  <c r="AW88" s="1"/>
  <c r="N88"/>
  <c r="M88"/>
  <c r="AU87"/>
  <c r="AV87" s="1"/>
  <c r="L87" s="1"/>
  <c r="N87"/>
  <c r="M87"/>
  <c r="AU86"/>
  <c r="AV86" s="1"/>
  <c r="L86" s="1"/>
  <c r="N86"/>
  <c r="M86"/>
  <c r="AU85"/>
  <c r="AV85" s="1"/>
  <c r="L85" s="1"/>
  <c r="N85"/>
  <c r="M85"/>
  <c r="AU84"/>
  <c r="AV84" s="1"/>
  <c r="L84" s="1"/>
  <c r="N84"/>
  <c r="M84"/>
  <c r="AU83"/>
  <c r="AV83" s="1"/>
  <c r="L83" s="1"/>
  <c r="N83"/>
  <c r="M83"/>
  <c r="AU82"/>
  <c r="AV82" s="1"/>
  <c r="L82" s="1"/>
  <c r="N82"/>
  <c r="M82"/>
  <c r="AU81"/>
  <c r="AW81" s="1"/>
  <c r="N81"/>
  <c r="M81"/>
  <c r="AU80"/>
  <c r="AV80" s="1"/>
  <c r="L80" s="1"/>
  <c r="N80"/>
  <c r="M80"/>
  <c r="AU79"/>
  <c r="AV79" s="1"/>
  <c r="L79" s="1"/>
  <c r="N79"/>
  <c r="M79"/>
  <c r="AU78"/>
  <c r="AV78" s="1"/>
  <c r="N78"/>
  <c r="M78"/>
  <c r="AU77"/>
  <c r="AV77" s="1"/>
  <c r="L77" s="1"/>
  <c r="N77"/>
  <c r="M77"/>
  <c r="AU76"/>
  <c r="AV76" s="1"/>
  <c r="L76" s="1"/>
  <c r="N76"/>
  <c r="M76"/>
  <c r="AU75"/>
  <c r="AV75" s="1"/>
  <c r="L75" s="1"/>
  <c r="N75"/>
  <c r="M75"/>
  <c r="AU74"/>
  <c r="AV74" s="1"/>
  <c r="L74" s="1"/>
  <c r="N74"/>
  <c r="M74"/>
  <c r="AU73"/>
  <c r="AV73" s="1"/>
  <c r="L73" s="1"/>
  <c r="N73"/>
  <c r="M73"/>
  <c r="AU72"/>
  <c r="AW72" s="1"/>
  <c r="K72" s="1"/>
  <c r="N72"/>
  <c r="M72"/>
  <c r="AU71"/>
  <c r="AV71" s="1"/>
  <c r="L71" s="1"/>
  <c r="N71"/>
  <c r="M71"/>
  <c r="AU70"/>
  <c r="AV70" s="1"/>
  <c r="L70" s="1"/>
  <c r="N70"/>
  <c r="M70"/>
  <c r="AU69"/>
  <c r="AV69" s="1"/>
  <c r="L69" s="1"/>
  <c r="N69"/>
  <c r="M69"/>
  <c r="AU68"/>
  <c r="AW68" s="1"/>
  <c r="K68" s="1"/>
  <c r="N68"/>
  <c r="M68"/>
  <c r="AU67"/>
  <c r="AW67" s="1"/>
  <c r="N67"/>
  <c r="M67"/>
  <c r="AU66"/>
  <c r="AV66" s="1"/>
  <c r="L66" s="1"/>
  <c r="N66"/>
  <c r="M66"/>
  <c r="AU65"/>
  <c r="AV65" s="1"/>
  <c r="L65" s="1"/>
  <c r="N65"/>
  <c r="M65"/>
  <c r="AU64"/>
  <c r="AV64" s="1"/>
  <c r="L64" s="1"/>
  <c r="N64"/>
  <c r="M64"/>
  <c r="AU63"/>
  <c r="AV63" s="1"/>
  <c r="L63" s="1"/>
  <c r="N63"/>
  <c r="M63"/>
  <c r="AU62"/>
  <c r="AV62" s="1"/>
  <c r="L62" s="1"/>
  <c r="N62"/>
  <c r="M62"/>
  <c r="AU61"/>
  <c r="AV61" s="1"/>
  <c r="L61" s="1"/>
  <c r="N61"/>
  <c r="M61"/>
  <c r="AU60"/>
  <c r="AV60" s="1"/>
  <c r="L60" s="1"/>
  <c r="N60"/>
  <c r="M60"/>
  <c r="AU59"/>
  <c r="AV59" s="1"/>
  <c r="L59" s="1"/>
  <c r="N59"/>
  <c r="M59"/>
  <c r="AU58"/>
  <c r="AV58" s="1"/>
  <c r="L58" s="1"/>
  <c r="N58"/>
  <c r="M58"/>
  <c r="AU57"/>
  <c r="AV57" s="1"/>
  <c r="L57" s="1"/>
  <c r="N57"/>
  <c r="M57"/>
  <c r="AU56"/>
  <c r="AV56" s="1"/>
  <c r="L56" s="1"/>
  <c r="N56"/>
  <c r="M56"/>
  <c r="AU55"/>
  <c r="AW55" s="1"/>
  <c r="N55"/>
  <c r="M55"/>
  <c r="AU54"/>
  <c r="AV54" s="1"/>
  <c r="L54" s="1"/>
  <c r="N54"/>
  <c r="M54"/>
  <c r="AU53"/>
  <c r="AW53" s="1"/>
  <c r="N53"/>
  <c r="M53"/>
  <c r="AU52"/>
  <c r="AV52" s="1"/>
  <c r="L52" s="1"/>
  <c r="N52"/>
  <c r="M52"/>
  <c r="AU51"/>
  <c r="AW51" s="1"/>
  <c r="N51"/>
  <c r="M51"/>
  <c r="AU50"/>
  <c r="AV50" s="1"/>
  <c r="L50" s="1"/>
  <c r="N50"/>
  <c r="M50"/>
  <c r="AU49"/>
  <c r="AW49" s="1"/>
  <c r="N49"/>
  <c r="M49"/>
  <c r="AU48"/>
  <c r="AV48" s="1"/>
  <c r="L48" s="1"/>
  <c r="N48"/>
  <c r="M48"/>
  <c r="AU47"/>
  <c r="AV47" s="1"/>
  <c r="L47" s="1"/>
  <c r="N47"/>
  <c r="M47"/>
  <c r="AU46"/>
  <c r="AV46" s="1"/>
  <c r="L46" s="1"/>
  <c r="N46"/>
  <c r="M46"/>
  <c r="AU45"/>
  <c r="AV45" s="1"/>
  <c r="L45" s="1"/>
  <c r="N45"/>
  <c r="M45"/>
  <c r="AU44"/>
  <c r="AV44" s="1"/>
  <c r="L44" s="1"/>
  <c r="N44"/>
  <c r="M44"/>
  <c r="AU43"/>
  <c r="AV43" s="1"/>
  <c r="L43" s="1"/>
  <c r="N43"/>
  <c r="M43"/>
  <c r="AU42"/>
  <c r="AV42" s="1"/>
  <c r="L42" s="1"/>
  <c r="N42"/>
  <c r="M42"/>
  <c r="AU41"/>
  <c r="AV41" s="1"/>
  <c r="L41" s="1"/>
  <c r="N41"/>
  <c r="M41"/>
  <c r="AU40"/>
  <c r="AV40" s="1"/>
  <c r="L40" s="1"/>
  <c r="N40"/>
  <c r="M40"/>
  <c r="AU39"/>
  <c r="AW39" s="1"/>
  <c r="N39"/>
  <c r="M39"/>
  <c r="AU38"/>
  <c r="AV38" s="1"/>
  <c r="L38" s="1"/>
  <c r="N38"/>
  <c r="M38"/>
  <c r="AU37"/>
  <c r="AW37" s="1"/>
  <c r="N37"/>
  <c r="M37"/>
  <c r="AU36"/>
  <c r="AV36" s="1"/>
  <c r="L36" s="1"/>
  <c r="N36"/>
  <c r="M36"/>
  <c r="AU35"/>
  <c r="AV35" s="1"/>
  <c r="L35" s="1"/>
  <c r="N35"/>
  <c r="M35"/>
  <c r="AU34"/>
  <c r="AV34" s="1"/>
  <c r="L34" s="1"/>
  <c r="N34"/>
  <c r="M34"/>
  <c r="AU33"/>
  <c r="AV33" s="1"/>
  <c r="L33" s="1"/>
  <c r="N33"/>
  <c r="M33"/>
  <c r="AU32"/>
  <c r="AV32" s="1"/>
  <c r="L32" s="1"/>
  <c r="N32"/>
  <c r="M32"/>
  <c r="AU31"/>
  <c r="AV31" s="1"/>
  <c r="L31" s="1"/>
  <c r="N31"/>
  <c r="M31"/>
  <c r="AU29"/>
  <c r="AV29" s="1"/>
  <c r="L29" s="1"/>
  <c r="N29"/>
  <c r="M29"/>
  <c r="AU28"/>
  <c r="AV28" s="1"/>
  <c r="L28" s="1"/>
  <c r="N28"/>
  <c r="M28"/>
  <c r="AU27"/>
  <c r="AW27" s="1"/>
  <c r="N27"/>
  <c r="M27"/>
  <c r="AU26"/>
  <c r="AV26" s="1"/>
  <c r="L26" s="1"/>
  <c r="N26"/>
  <c r="M26"/>
  <c r="AU25"/>
  <c r="AV25" s="1"/>
  <c r="L25" s="1"/>
  <c r="N25"/>
  <c r="M25"/>
  <c r="AU24"/>
  <c r="AV24" s="1"/>
  <c r="L24" s="1"/>
  <c r="N24"/>
  <c r="M24"/>
  <c r="AU23"/>
  <c r="AV23" s="1"/>
  <c r="L23" s="1"/>
  <c r="N23"/>
  <c r="M23"/>
  <c r="AU22"/>
  <c r="AV22" s="1"/>
  <c r="L22" s="1"/>
  <c r="N22"/>
  <c r="M22"/>
  <c r="AU21"/>
  <c r="AV21" s="1"/>
  <c r="L21" s="1"/>
  <c r="N21"/>
  <c r="M21"/>
  <c r="AU20"/>
  <c r="AV20" s="1"/>
  <c r="L20" s="1"/>
  <c r="N20"/>
  <c r="M20"/>
  <c r="AU19"/>
  <c r="AV19" s="1"/>
  <c r="L19" s="1"/>
  <c r="N19"/>
  <c r="M19"/>
  <c r="AU18"/>
  <c r="AV18" s="1"/>
  <c r="L18" s="1"/>
  <c r="N18"/>
  <c r="M18"/>
  <c r="AU17"/>
  <c r="AV17" s="1"/>
  <c r="L17" s="1"/>
  <c r="N17"/>
  <c r="M17"/>
  <c r="AU16"/>
  <c r="AV16" s="1"/>
  <c r="L16" s="1"/>
  <c r="N16"/>
  <c r="M16"/>
  <c r="AU15"/>
  <c r="AV15" s="1"/>
  <c r="L15" s="1"/>
  <c r="N15"/>
  <c r="M15"/>
  <c r="AU14"/>
  <c r="AV14" s="1"/>
  <c r="L14" s="1"/>
  <c r="N14"/>
  <c r="M14"/>
  <c r="AU13"/>
  <c r="AV13" s="1"/>
  <c r="L13" s="1"/>
  <c r="N13"/>
  <c r="M13"/>
  <c r="AU12"/>
  <c r="AV12" s="1"/>
  <c r="L12" s="1"/>
  <c r="N12"/>
  <c r="M12"/>
  <c r="AU11"/>
  <c r="AV11" s="1"/>
  <c r="L11" s="1"/>
  <c r="N11"/>
  <c r="M11"/>
  <c r="AU10"/>
  <c r="AW10" s="1"/>
  <c r="N10"/>
  <c r="M10"/>
  <c r="AU9"/>
  <c r="N9"/>
  <c r="M9"/>
  <c r="AU8"/>
  <c r="AV8" s="1"/>
  <c r="L8" s="1"/>
  <c r="N8"/>
  <c r="M8"/>
  <c r="BC7"/>
  <c r="AU7"/>
  <c r="AV7" s="1"/>
  <c r="L7" s="1"/>
  <c r="N7"/>
  <c r="M7"/>
  <c r="AU268" i="7"/>
  <c r="AV268" s="1"/>
  <c r="L268" s="1"/>
  <c r="N268"/>
  <c r="M268"/>
  <c r="AU140"/>
  <c r="AV140" s="1"/>
  <c r="N140"/>
  <c r="M140"/>
  <c r="AU150"/>
  <c r="AV150" s="1"/>
  <c r="N150"/>
  <c r="M150"/>
  <c r="BC321"/>
  <c r="AU48"/>
  <c r="AV48" s="1"/>
  <c r="N48"/>
  <c r="M48"/>
  <c r="AU189"/>
  <c r="AW189" s="1"/>
  <c r="N189"/>
  <c r="M189"/>
  <c r="AU259"/>
  <c r="AV259" s="1"/>
  <c r="N259"/>
  <c r="M259"/>
  <c r="AU242"/>
  <c r="AV242" s="1"/>
  <c r="N242"/>
  <c r="M242"/>
  <c r="AU309"/>
  <c r="AW309" s="1"/>
  <c r="N309"/>
  <c r="M309"/>
  <c r="AU307"/>
  <c r="AV307" s="1"/>
  <c r="N307"/>
  <c r="M307"/>
  <c r="AU213"/>
  <c r="AV213" s="1"/>
  <c r="N213"/>
  <c r="M213"/>
  <c r="AU195"/>
  <c r="AW195" s="1"/>
  <c r="K195" s="1"/>
  <c r="N195"/>
  <c r="M195"/>
  <c r="AU312"/>
  <c r="AW312" s="1"/>
  <c r="N312"/>
  <c r="M312"/>
  <c r="AU106"/>
  <c r="AW106" s="1"/>
  <c r="K106" s="1"/>
  <c r="N106"/>
  <c r="M106"/>
  <c r="AU104"/>
  <c r="AV104" s="1"/>
  <c r="L104" s="1"/>
  <c r="N104"/>
  <c r="M104"/>
  <c r="AU53"/>
  <c r="AV53" s="1"/>
  <c r="N53"/>
  <c r="M53"/>
  <c r="AU71"/>
  <c r="AW71" s="1"/>
  <c r="K71" s="1"/>
  <c r="N71"/>
  <c r="M71"/>
  <c r="AU52"/>
  <c r="AV52" s="1"/>
  <c r="L52" s="1"/>
  <c r="N52"/>
  <c r="M52"/>
  <c r="AU69"/>
  <c r="AV69" s="1"/>
  <c r="N69"/>
  <c r="M69"/>
  <c r="AU333"/>
  <c r="AV333" s="1"/>
  <c r="N333"/>
  <c r="M333"/>
  <c r="AU287"/>
  <c r="AW287" s="1"/>
  <c r="N287"/>
  <c r="M287"/>
  <c r="AU332"/>
  <c r="AV332" s="1"/>
  <c r="N332"/>
  <c r="M332"/>
  <c r="AU286"/>
  <c r="AV286" s="1"/>
  <c r="N286"/>
  <c r="M286"/>
  <c r="AU171"/>
  <c r="AW171" s="1"/>
  <c r="N171"/>
  <c r="M171"/>
  <c r="AU278"/>
  <c r="AV278" s="1"/>
  <c r="N278"/>
  <c r="M278"/>
  <c r="AU24"/>
  <c r="AV24" s="1"/>
  <c r="N24"/>
  <c r="M24"/>
  <c r="AU299"/>
  <c r="AV299" s="1"/>
  <c r="L299" s="1"/>
  <c r="N299"/>
  <c r="M299"/>
  <c r="AU232"/>
  <c r="AW232" s="1"/>
  <c r="N232"/>
  <c r="M232"/>
  <c r="AU205"/>
  <c r="AW205" s="1"/>
  <c r="N205"/>
  <c r="M205"/>
  <c r="AU101"/>
  <c r="AV101" s="1"/>
  <c r="N101"/>
  <c r="M101"/>
  <c r="AU103"/>
  <c r="AV103" s="1"/>
  <c r="L103" s="1"/>
  <c r="N103"/>
  <c r="M103"/>
  <c r="AU308"/>
  <c r="AV308" s="1"/>
  <c r="N308"/>
  <c r="M308"/>
  <c r="AU173"/>
  <c r="AW173" s="1"/>
  <c r="N173"/>
  <c r="M173"/>
  <c r="AU20"/>
  <c r="AV20" s="1"/>
  <c r="N20"/>
  <c r="M20"/>
  <c r="AU247"/>
  <c r="AW247" s="1"/>
  <c r="N247"/>
  <c r="M247"/>
  <c r="AU219"/>
  <c r="AV219" s="1"/>
  <c r="L219" s="1"/>
  <c r="N219"/>
  <c r="M219"/>
  <c r="AU206"/>
  <c r="AV206" s="1"/>
  <c r="L206" s="1"/>
  <c r="N206"/>
  <c r="M206"/>
  <c r="AU340"/>
  <c r="AV340" s="1"/>
  <c r="L340" s="1"/>
  <c r="N340"/>
  <c r="M340"/>
  <c r="AU291"/>
  <c r="AV291" s="1"/>
  <c r="N291"/>
  <c r="M291"/>
  <c r="AU77"/>
  <c r="AW77" s="1"/>
  <c r="N77"/>
  <c r="M77"/>
  <c r="AU315"/>
  <c r="AV315" s="1"/>
  <c r="L315" s="1"/>
  <c r="N315"/>
  <c r="M315"/>
  <c r="AU237"/>
  <c r="AV237" s="1"/>
  <c r="N237"/>
  <c r="M237"/>
  <c r="AU36"/>
  <c r="AW36" s="1"/>
  <c r="N36"/>
  <c r="M36"/>
  <c r="AU327"/>
  <c r="AV327" s="1"/>
  <c r="L327" s="1"/>
  <c r="N327"/>
  <c r="M327"/>
  <c r="AU325"/>
  <c r="AV325" s="1"/>
  <c r="N325"/>
  <c r="M325"/>
  <c r="AU41"/>
  <c r="AW41" s="1"/>
  <c r="N41"/>
  <c r="M41"/>
  <c r="BC279"/>
  <c r="AU94"/>
  <c r="AV94" s="1"/>
  <c r="N94"/>
  <c r="M94"/>
  <c r="AU329"/>
  <c r="AV329" s="1"/>
  <c r="N329"/>
  <c r="M329"/>
  <c r="AU39"/>
  <c r="AV39" s="1"/>
  <c r="N39"/>
  <c r="M39"/>
  <c r="AU257"/>
  <c r="AV257" s="1"/>
  <c r="I257" s="1"/>
  <c r="N257"/>
  <c r="M257"/>
  <c r="AU80"/>
  <c r="AW80" s="1"/>
  <c r="K80" s="1"/>
  <c r="N80"/>
  <c r="M80"/>
  <c r="AU253"/>
  <c r="AV253" s="1"/>
  <c r="N253"/>
  <c r="M253"/>
  <c r="AU260"/>
  <c r="AV260" s="1"/>
  <c r="N260"/>
  <c r="M260"/>
  <c r="AU204"/>
  <c r="AV204" s="1"/>
  <c r="N204"/>
  <c r="M204"/>
  <c r="AU292"/>
  <c r="AW292" s="1"/>
  <c r="K292" s="1"/>
  <c r="N292"/>
  <c r="M292"/>
  <c r="AU86"/>
  <c r="AW86" s="1"/>
  <c r="K86" s="1"/>
  <c r="N86"/>
  <c r="M86"/>
  <c r="AU115"/>
  <c r="AV115" s="1"/>
  <c r="N115"/>
  <c r="M115"/>
  <c r="AU93"/>
  <c r="AV93" s="1"/>
  <c r="N93"/>
  <c r="M93"/>
  <c r="AU337"/>
  <c r="AW337" s="1"/>
  <c r="K337" s="1"/>
  <c r="N337"/>
  <c r="M337"/>
  <c r="AU264"/>
  <c r="AV264" s="1"/>
  <c r="N264"/>
  <c r="M264"/>
  <c r="AU263"/>
  <c r="AV263" s="1"/>
  <c r="N263"/>
  <c r="M263"/>
  <c r="AU262"/>
  <c r="AV262" s="1"/>
  <c r="AX262" s="1"/>
  <c r="P262" s="1"/>
  <c r="N262"/>
  <c r="M262"/>
  <c r="AU311"/>
  <c r="AW311" s="1"/>
  <c r="K311" s="1"/>
  <c r="N311"/>
  <c r="M311"/>
  <c r="AU251"/>
  <c r="AV251" s="1"/>
  <c r="N251"/>
  <c r="M251"/>
  <c r="AU217"/>
  <c r="AV217" s="1"/>
  <c r="N217"/>
  <c r="M217"/>
  <c r="AU83"/>
  <c r="AW83" s="1"/>
  <c r="K83" s="1"/>
  <c r="N83"/>
  <c r="M83"/>
  <c r="AU261"/>
  <c r="AW261" s="1"/>
  <c r="K261" s="1"/>
  <c r="N261"/>
  <c r="M261"/>
  <c r="AU211"/>
  <c r="AV211" s="1"/>
  <c r="L211" s="1"/>
  <c r="N211"/>
  <c r="M211"/>
  <c r="AU45"/>
  <c r="AW45" s="1"/>
  <c r="K45" s="1"/>
  <c r="N45"/>
  <c r="M45"/>
  <c r="AU254"/>
  <c r="AW254" s="1"/>
  <c r="K254" s="1"/>
  <c r="N254"/>
  <c r="M254"/>
  <c r="AU33"/>
  <c r="AW33" s="1"/>
  <c r="K33" s="1"/>
  <c r="N33"/>
  <c r="M33"/>
  <c r="AU331"/>
  <c r="AV331" s="1"/>
  <c r="N331"/>
  <c r="M331"/>
  <c r="AU330"/>
  <c r="AV330" s="1"/>
  <c r="N330"/>
  <c r="M330"/>
  <c r="AU250"/>
  <c r="AW250" s="1"/>
  <c r="K250" s="1"/>
  <c r="N250"/>
  <c r="M250"/>
  <c r="AU249"/>
  <c r="AV249" s="1"/>
  <c r="N249"/>
  <c r="M249"/>
  <c r="AU248"/>
  <c r="AV248" s="1"/>
  <c r="N248"/>
  <c r="M248"/>
  <c r="AU314"/>
  <c r="AV314" s="1"/>
  <c r="N314"/>
  <c r="M314"/>
  <c r="AU246"/>
  <c r="AV246" s="1"/>
  <c r="N246"/>
  <c r="M246"/>
  <c r="AU245"/>
  <c r="AV245" s="1"/>
  <c r="N245"/>
  <c r="M245"/>
  <c r="AU284"/>
  <c r="AV284" s="1"/>
  <c r="N284"/>
  <c r="M284"/>
  <c r="AU163"/>
  <c r="AV163" s="1"/>
  <c r="N163"/>
  <c r="M163"/>
  <c r="AU174"/>
  <c r="AV174" s="1"/>
  <c r="L174" s="1"/>
  <c r="N174"/>
  <c r="M174"/>
  <c r="AU132"/>
  <c r="AV132" s="1"/>
  <c r="N132"/>
  <c r="M132"/>
  <c r="AU240"/>
  <c r="AV240" s="1"/>
  <c r="N240"/>
  <c r="M240"/>
  <c r="AU239"/>
  <c r="AV239" s="1"/>
  <c r="N239"/>
  <c r="M239"/>
  <c r="AU269"/>
  <c r="AV269" s="1"/>
  <c r="N269"/>
  <c r="M269"/>
  <c r="AU97"/>
  <c r="AW97" s="1"/>
  <c r="K97" s="1"/>
  <c r="N97"/>
  <c r="M97"/>
  <c r="AU236"/>
  <c r="AW236" s="1"/>
  <c r="K236" s="1"/>
  <c r="N236"/>
  <c r="M236"/>
  <c r="AU328"/>
  <c r="AV328" s="1"/>
  <c r="N328"/>
  <c r="M328"/>
  <c r="AU234"/>
  <c r="AV234" s="1"/>
  <c r="N234"/>
  <c r="M234"/>
  <c r="AU185"/>
  <c r="AV185" s="1"/>
  <c r="N185"/>
  <c r="M185"/>
  <c r="AU210"/>
  <c r="AV210" s="1"/>
  <c r="N210"/>
  <c r="M210"/>
  <c r="AU231"/>
  <c r="AV231" s="1"/>
  <c r="L231" s="1"/>
  <c r="N231"/>
  <c r="M231"/>
  <c r="AU198"/>
  <c r="AW198" s="1"/>
  <c r="K198" s="1"/>
  <c r="N198"/>
  <c r="M198"/>
  <c r="AU229"/>
  <c r="AV229" s="1"/>
  <c r="N229"/>
  <c r="M229"/>
  <c r="AU228"/>
  <c r="AV228" s="1"/>
  <c r="L228" s="1"/>
  <c r="N228"/>
  <c r="M228"/>
  <c r="AU227"/>
  <c r="AV227" s="1"/>
  <c r="N227"/>
  <c r="M227"/>
  <c r="AU226"/>
  <c r="AV226" s="1"/>
  <c r="N226"/>
  <c r="M226"/>
  <c r="AU294"/>
  <c r="AV294" s="1"/>
  <c r="N294"/>
  <c r="M294"/>
  <c r="AU224"/>
  <c r="AV224" s="1"/>
  <c r="N224"/>
  <c r="M224"/>
  <c r="AU223"/>
  <c r="AW223" s="1"/>
  <c r="N223"/>
  <c r="M223"/>
  <c r="AU222"/>
  <c r="AW222" s="1"/>
  <c r="K222" s="1"/>
  <c r="N222"/>
  <c r="M222"/>
  <c r="AU165"/>
  <c r="AV165" s="1"/>
  <c r="L165" s="1"/>
  <c r="N165"/>
  <c r="M165"/>
  <c r="AU215"/>
  <c r="AW215" s="1"/>
  <c r="K215" s="1"/>
  <c r="N215"/>
  <c r="M215"/>
  <c r="AU9"/>
  <c r="AV9" s="1"/>
  <c r="N9"/>
  <c r="M9"/>
  <c r="AU316"/>
  <c r="AV316" s="1"/>
  <c r="N316"/>
  <c r="M316"/>
  <c r="AU154"/>
  <c r="AV154" s="1"/>
  <c r="L154" s="1"/>
  <c r="N154"/>
  <c r="M154"/>
  <c r="AU277"/>
  <c r="AW277" s="1"/>
  <c r="N277"/>
  <c r="M277"/>
  <c r="AU188"/>
  <c r="AW188" s="1"/>
  <c r="N188"/>
  <c r="M188"/>
  <c r="AU187"/>
  <c r="AW187" s="1"/>
  <c r="N187"/>
  <c r="M187"/>
  <c r="AU310"/>
  <c r="AW310" s="1"/>
  <c r="K310" s="1"/>
  <c r="N310"/>
  <c r="M310"/>
  <c r="AU212"/>
  <c r="AV212" s="1"/>
  <c r="N212"/>
  <c r="M212"/>
  <c r="AU175"/>
  <c r="AV175" s="1"/>
  <c r="L175" s="1"/>
  <c r="N175"/>
  <c r="M175"/>
  <c r="AU162"/>
  <c r="AV162" s="1"/>
  <c r="L162" s="1"/>
  <c r="N162"/>
  <c r="M162"/>
  <c r="AU203"/>
  <c r="AV203" s="1"/>
  <c r="N203"/>
  <c r="M203"/>
  <c r="AU167"/>
  <c r="AW167" s="1"/>
  <c r="N167"/>
  <c r="M167"/>
  <c r="AU131"/>
  <c r="AV131" s="1"/>
  <c r="L131" s="1"/>
  <c r="N131"/>
  <c r="M131"/>
  <c r="AU199"/>
  <c r="AV199" s="1"/>
  <c r="L199" s="1"/>
  <c r="N199"/>
  <c r="M199"/>
  <c r="AU355"/>
  <c r="AV355" s="1"/>
  <c r="L355" s="1"/>
  <c r="N355"/>
  <c r="M355"/>
  <c r="AU354"/>
  <c r="AW354" s="1"/>
  <c r="N354"/>
  <c r="M354"/>
  <c r="AU172"/>
  <c r="AV172" s="1"/>
  <c r="L172" s="1"/>
  <c r="N172"/>
  <c r="M172"/>
  <c r="AU92"/>
  <c r="AV92" s="1"/>
  <c r="L92" s="1"/>
  <c r="N92"/>
  <c r="M92"/>
  <c r="AU353"/>
  <c r="AV353" s="1"/>
  <c r="L353" s="1"/>
  <c r="N353"/>
  <c r="M353"/>
  <c r="AU200"/>
  <c r="AV200" s="1"/>
  <c r="N200"/>
  <c r="M200"/>
  <c r="AU14"/>
  <c r="AV14" s="1"/>
  <c r="L14" s="1"/>
  <c r="N14"/>
  <c r="M14"/>
  <c r="AU13"/>
  <c r="AV13" s="1"/>
  <c r="L13" s="1"/>
  <c r="N13"/>
  <c r="M13"/>
  <c r="AU352"/>
  <c r="AV352" s="1"/>
  <c r="L352" s="1"/>
  <c r="N352"/>
  <c r="M352"/>
  <c r="AU170"/>
  <c r="AV170" s="1"/>
  <c r="L170" s="1"/>
  <c r="N170"/>
  <c r="M170"/>
  <c r="AU12"/>
  <c r="AV12" s="1"/>
  <c r="L12" s="1"/>
  <c r="N12"/>
  <c r="M12"/>
  <c r="AU221"/>
  <c r="AV221" s="1"/>
  <c r="L221" s="1"/>
  <c r="N221"/>
  <c r="M221"/>
  <c r="AU220"/>
  <c r="AV220" s="1"/>
  <c r="L220" s="1"/>
  <c r="N220"/>
  <c r="M220"/>
  <c r="AU192"/>
  <c r="AV192" s="1"/>
  <c r="L192" s="1"/>
  <c r="N192"/>
  <c r="M192"/>
  <c r="AU10"/>
  <c r="AV10" s="1"/>
  <c r="L10" s="1"/>
  <c r="N10"/>
  <c r="M10"/>
  <c r="AU344"/>
  <c r="AV344" s="1"/>
  <c r="L344" s="1"/>
  <c r="N344"/>
  <c r="M344"/>
  <c r="AU346"/>
  <c r="AV346" s="1"/>
  <c r="L346" s="1"/>
  <c r="N346"/>
  <c r="M346"/>
  <c r="AU326"/>
  <c r="AV326" s="1"/>
  <c r="L326" s="1"/>
  <c r="N326"/>
  <c r="M326"/>
  <c r="AU91"/>
  <c r="AV91" s="1"/>
  <c r="L91" s="1"/>
  <c r="N91"/>
  <c r="M91"/>
  <c r="AU68"/>
  <c r="AV68" s="1"/>
  <c r="L68" s="1"/>
  <c r="N68"/>
  <c r="M68"/>
  <c r="AU65"/>
  <c r="AV65" s="1"/>
  <c r="L65" s="1"/>
  <c r="N65"/>
  <c r="M65"/>
  <c r="AU279"/>
  <c r="AV279" s="1"/>
  <c r="L279" s="1"/>
  <c r="N279"/>
  <c r="M279"/>
  <c r="AU270"/>
  <c r="AV270" s="1"/>
  <c r="L270" s="1"/>
  <c r="N270"/>
  <c r="M270"/>
  <c r="AU238"/>
  <c r="AV238" s="1"/>
  <c r="L238" s="1"/>
  <c r="N238"/>
  <c r="M238"/>
  <c r="AU351"/>
  <c r="AV351" s="1"/>
  <c r="L351" s="1"/>
  <c r="N351"/>
  <c r="M351"/>
  <c r="AU350"/>
  <c r="AV350" s="1"/>
  <c r="L350" s="1"/>
  <c r="N350"/>
  <c r="M350"/>
  <c r="AU345"/>
  <c r="AV345" s="1"/>
  <c r="L345" s="1"/>
  <c r="N345"/>
  <c r="M345"/>
  <c r="AU160"/>
  <c r="AV160" s="1"/>
  <c r="L160" s="1"/>
  <c r="N160"/>
  <c r="M160"/>
  <c r="AU120"/>
  <c r="AV120" s="1"/>
  <c r="L120" s="1"/>
  <c r="N120"/>
  <c r="M120"/>
  <c r="AU79"/>
  <c r="AV79" s="1"/>
  <c r="L79" s="1"/>
  <c r="N79"/>
  <c r="M79"/>
  <c r="AU8"/>
  <c r="AV8" s="1"/>
  <c r="L8" s="1"/>
  <c r="N8"/>
  <c r="M8"/>
  <c r="AU343"/>
  <c r="AV343" s="1"/>
  <c r="L343" s="1"/>
  <c r="N343"/>
  <c r="M343"/>
  <c r="AU276"/>
  <c r="AV276" s="1"/>
  <c r="N276"/>
  <c r="M276"/>
  <c r="AU341"/>
  <c r="AW341" s="1"/>
  <c r="N341"/>
  <c r="M341"/>
  <c r="AU293"/>
  <c r="AV293" s="1"/>
  <c r="L293" s="1"/>
  <c r="N293"/>
  <c r="M293"/>
  <c r="AU99"/>
  <c r="AV99" s="1"/>
  <c r="N99"/>
  <c r="M99"/>
  <c r="AU161"/>
  <c r="AW161" s="1"/>
  <c r="N161"/>
  <c r="M161"/>
  <c r="AU342"/>
  <c r="AV342" s="1"/>
  <c r="N342"/>
  <c r="M342"/>
  <c r="AU90"/>
  <c r="AV90" s="1"/>
  <c r="L90" s="1"/>
  <c r="N90"/>
  <c r="M90"/>
  <c r="AU349"/>
  <c r="AV349" s="1"/>
  <c r="L349" s="1"/>
  <c r="N349"/>
  <c r="M349"/>
  <c r="AU348"/>
  <c r="AV348" s="1"/>
  <c r="L348" s="1"/>
  <c r="N348"/>
  <c r="M348"/>
  <c r="AU282"/>
  <c r="AV282" s="1"/>
  <c r="L282" s="1"/>
  <c r="N282"/>
  <c r="M282"/>
  <c r="AU15"/>
  <c r="AV15" s="1"/>
  <c r="L15" s="1"/>
  <c r="N15"/>
  <c r="M15"/>
  <c r="AU347"/>
  <c r="AV347" s="1"/>
  <c r="L347" s="1"/>
  <c r="N347"/>
  <c r="M347"/>
  <c r="AU119"/>
  <c r="AV119" s="1"/>
  <c r="L119" s="1"/>
  <c r="N119"/>
  <c r="M119"/>
  <c r="AU339"/>
  <c r="AV339" s="1"/>
  <c r="L339" s="1"/>
  <c r="N339"/>
  <c r="M339"/>
  <c r="AU338"/>
  <c r="AV338" s="1"/>
  <c r="L338" s="1"/>
  <c r="N338"/>
  <c r="M338"/>
  <c r="AU209"/>
  <c r="AV209" s="1"/>
  <c r="L209" s="1"/>
  <c r="N209"/>
  <c r="M209"/>
  <c r="AU153"/>
  <c r="AV153" s="1"/>
  <c r="L153" s="1"/>
  <c r="N153"/>
  <c r="M153"/>
  <c r="AU152"/>
  <c r="AV152" s="1"/>
  <c r="L152" s="1"/>
  <c r="N152"/>
  <c r="M152"/>
  <c r="AU335"/>
  <c r="AV335" s="1"/>
  <c r="L335" s="1"/>
  <c r="N335"/>
  <c r="M335"/>
  <c r="AU334"/>
  <c r="AV334" s="1"/>
  <c r="L334" s="1"/>
  <c r="N334"/>
  <c r="M334"/>
  <c r="AU62"/>
  <c r="AV62" s="1"/>
  <c r="L62" s="1"/>
  <c r="N62"/>
  <c r="M62"/>
  <c r="AU285"/>
  <c r="AV285" s="1"/>
  <c r="L285" s="1"/>
  <c r="N285"/>
  <c r="M285"/>
  <c r="AU95"/>
  <c r="AV95" s="1"/>
  <c r="L95" s="1"/>
  <c r="N95"/>
  <c r="M95"/>
  <c r="AU186"/>
  <c r="AV186" s="1"/>
  <c r="L186" s="1"/>
  <c r="N186"/>
  <c r="M186"/>
  <c r="AU129"/>
  <c r="AV129" s="1"/>
  <c r="L129" s="1"/>
  <c r="N129"/>
  <c r="M129"/>
  <c r="AU59"/>
  <c r="AV59" s="1"/>
  <c r="L59" s="1"/>
  <c r="N59"/>
  <c r="M59"/>
  <c r="AU147"/>
  <c r="AV147" s="1"/>
  <c r="L147" s="1"/>
  <c r="N147"/>
  <c r="M147"/>
  <c r="AU58"/>
  <c r="AV58" s="1"/>
  <c r="L58" s="1"/>
  <c r="N58"/>
  <c r="M58"/>
  <c r="AU57"/>
  <c r="AV57" s="1"/>
  <c r="L57" s="1"/>
  <c r="N57"/>
  <c r="M57"/>
  <c r="AU233"/>
  <c r="AV233" s="1"/>
  <c r="L233" s="1"/>
  <c r="N233"/>
  <c r="M233"/>
  <c r="AU127"/>
  <c r="AV127" s="1"/>
  <c r="L127" s="1"/>
  <c r="N127"/>
  <c r="M127"/>
  <c r="AU121"/>
  <c r="AV121" s="1"/>
  <c r="L121" s="1"/>
  <c r="N121"/>
  <c r="M121"/>
  <c r="AU102"/>
  <c r="AV102" s="1"/>
  <c r="L102" s="1"/>
  <c r="N102"/>
  <c r="M102"/>
  <c r="AU16"/>
  <c r="AV16" s="1"/>
  <c r="L16" s="1"/>
  <c r="N16"/>
  <c r="M16"/>
  <c r="AU216"/>
  <c r="AV216" s="1"/>
  <c r="L216" s="1"/>
  <c r="N216"/>
  <c r="M216"/>
  <c r="AU184"/>
  <c r="AV184" s="1"/>
  <c r="L184" s="1"/>
  <c r="N184"/>
  <c r="M184"/>
  <c r="AU290"/>
  <c r="AV290" s="1"/>
  <c r="L290" s="1"/>
  <c r="N290"/>
  <c r="M290"/>
  <c r="AU30"/>
  <c r="AV30" s="1"/>
  <c r="L30" s="1"/>
  <c r="N30"/>
  <c r="M30"/>
  <c r="AU214"/>
  <c r="AV214" s="1"/>
  <c r="L214" s="1"/>
  <c r="N214"/>
  <c r="M214"/>
  <c r="AU303"/>
  <c r="AV303" s="1"/>
  <c r="L303" s="1"/>
  <c r="N303"/>
  <c r="M303"/>
  <c r="AU178"/>
  <c r="AV178" s="1"/>
  <c r="L178" s="1"/>
  <c r="N178"/>
  <c r="M178"/>
  <c r="AU51"/>
  <c r="AV51" s="1"/>
  <c r="L51" s="1"/>
  <c r="N51"/>
  <c r="M51"/>
  <c r="AU17"/>
  <c r="AV17" s="1"/>
  <c r="L17" s="1"/>
  <c r="N17"/>
  <c r="M17"/>
  <c r="AU133"/>
  <c r="AV133" s="1"/>
  <c r="L133" s="1"/>
  <c r="N133"/>
  <c r="M133"/>
  <c r="AU149"/>
  <c r="AV149" s="1"/>
  <c r="L149" s="1"/>
  <c r="N149"/>
  <c r="M149"/>
  <c r="AU296"/>
  <c r="AV296" s="1"/>
  <c r="L296" s="1"/>
  <c r="N296"/>
  <c r="M296"/>
  <c r="AU336"/>
  <c r="AV336" s="1"/>
  <c r="L336" s="1"/>
  <c r="N336"/>
  <c r="M336"/>
  <c r="AU87"/>
  <c r="AV87" s="1"/>
  <c r="L87" s="1"/>
  <c r="N87"/>
  <c r="M87"/>
  <c r="AU128"/>
  <c r="AV128" s="1"/>
  <c r="L128" s="1"/>
  <c r="N128"/>
  <c r="M128"/>
  <c r="AU54"/>
  <c r="AV54" s="1"/>
  <c r="L54" s="1"/>
  <c r="N54"/>
  <c r="M54"/>
  <c r="AU265"/>
  <c r="N265"/>
  <c r="M265"/>
  <c r="AU169"/>
  <c r="N169"/>
  <c r="M169"/>
  <c r="AU243"/>
  <c r="N243"/>
  <c r="M243"/>
  <c r="AU322"/>
  <c r="N322"/>
  <c r="M322"/>
  <c r="AU75"/>
  <c r="N75"/>
  <c r="M75"/>
  <c r="AU118"/>
  <c r="N118"/>
  <c r="M118"/>
  <c r="AU241"/>
  <c r="N241"/>
  <c r="M241"/>
  <c r="AU274"/>
  <c r="N274"/>
  <c r="M274"/>
  <c r="AU235"/>
  <c r="N235"/>
  <c r="M235"/>
  <c r="AU256"/>
  <c r="N256"/>
  <c r="M256"/>
  <c r="AU267"/>
  <c r="N267"/>
  <c r="M267"/>
  <c r="AU289"/>
  <c r="N289"/>
  <c r="M289"/>
  <c r="AU111"/>
  <c r="N111"/>
  <c r="M111"/>
  <c r="AU179"/>
  <c r="N179"/>
  <c r="M179"/>
  <c r="AU109"/>
  <c r="AU275"/>
  <c r="AW275" s="1"/>
  <c r="K275" s="1"/>
  <c r="N275"/>
  <c r="M275"/>
  <c r="AU297"/>
  <c r="AW297" s="1"/>
  <c r="K297" s="1"/>
  <c r="N297"/>
  <c r="M297"/>
  <c r="AU156"/>
  <c r="AV156" s="1"/>
  <c r="N156"/>
  <c r="M156"/>
  <c r="AU295"/>
  <c r="AV295" s="1"/>
  <c r="N295"/>
  <c r="M295"/>
  <c r="AU180"/>
  <c r="AW180" s="1"/>
  <c r="N180"/>
  <c r="M180"/>
  <c r="AU123"/>
  <c r="AV123" s="1"/>
  <c r="L123" s="1"/>
  <c r="N123"/>
  <c r="M123"/>
  <c r="AU85"/>
  <c r="AV85" s="1"/>
  <c r="N85"/>
  <c r="M85"/>
  <c r="AU18"/>
  <c r="AV18" s="1"/>
  <c r="N18"/>
  <c r="M18"/>
  <c r="AU298"/>
  <c r="AV298" s="1"/>
  <c r="L298" s="1"/>
  <c r="N298"/>
  <c r="M298"/>
  <c r="AU193"/>
  <c r="AV193" s="1"/>
  <c r="N193"/>
  <c r="M193"/>
  <c r="AU146"/>
  <c r="AW146" s="1"/>
  <c r="N146"/>
  <c r="M146"/>
  <c r="AU225"/>
  <c r="AV225" s="1"/>
  <c r="N225"/>
  <c r="M225"/>
  <c r="AU81"/>
  <c r="AW81" s="1"/>
  <c r="N81"/>
  <c r="M81"/>
  <c r="AU124"/>
  <c r="AW124" s="1"/>
  <c r="N124"/>
  <c r="M124"/>
  <c r="AU37"/>
  <c r="AV37" s="1"/>
  <c r="N37"/>
  <c r="M37"/>
  <c r="AU288"/>
  <c r="AW288" s="1"/>
  <c r="N288"/>
  <c r="M288"/>
  <c r="AU305"/>
  <c r="AV305" s="1"/>
  <c r="N305"/>
  <c r="M305"/>
  <c r="AU116"/>
  <c r="AV116" s="1"/>
  <c r="N116"/>
  <c r="M116"/>
  <c r="AU306"/>
  <c r="AV306" s="1"/>
  <c r="L306" s="1"/>
  <c r="N306"/>
  <c r="M306"/>
  <c r="AU191"/>
  <c r="AV191" s="1"/>
  <c r="N191"/>
  <c r="M191"/>
  <c r="AU151"/>
  <c r="AW151" s="1"/>
  <c r="N151"/>
  <c r="M151"/>
  <c r="AU96"/>
  <c r="AW96" s="1"/>
  <c r="N96"/>
  <c r="M96"/>
  <c r="AU273"/>
  <c r="AV273" s="1"/>
  <c r="N273"/>
  <c r="M273"/>
  <c r="AU194"/>
  <c r="AV194" s="1"/>
  <c r="N194"/>
  <c r="M194"/>
  <c r="AU50"/>
  <c r="AV50" s="1"/>
  <c r="N50"/>
  <c r="M50"/>
  <c r="AU49"/>
  <c r="AV49" s="1"/>
  <c r="N49"/>
  <c r="M49"/>
  <c r="AU143"/>
  <c r="AW143" s="1"/>
  <c r="K143" s="1"/>
  <c r="N143"/>
  <c r="M143"/>
  <c r="AU31"/>
  <c r="AV31" s="1"/>
  <c r="N31"/>
  <c r="M31"/>
  <c r="AU280"/>
  <c r="AV280" s="1"/>
  <c r="L280" s="1"/>
  <c r="N280"/>
  <c r="M280"/>
  <c r="AU176"/>
  <c r="AW176" s="1"/>
  <c r="K176" s="1"/>
  <c r="N176"/>
  <c r="M176"/>
  <c r="AU208"/>
  <c r="AV208" s="1"/>
  <c r="N208"/>
  <c r="M208"/>
  <c r="AU72"/>
  <c r="AV72" s="1"/>
  <c r="N72"/>
  <c r="M72"/>
  <c r="AU181"/>
  <c r="AV181" s="1"/>
  <c r="L181" s="1"/>
  <c r="N181"/>
  <c r="M181"/>
  <c r="AU159"/>
  <c r="AV159" s="1"/>
  <c r="N159"/>
  <c r="M159"/>
  <c r="AU138"/>
  <c r="AW138" s="1"/>
  <c r="K138" s="1"/>
  <c r="N138"/>
  <c r="M138"/>
  <c r="AU137"/>
  <c r="AV137" s="1"/>
  <c r="N137"/>
  <c r="M137"/>
  <c r="AU323"/>
  <c r="AV323" s="1"/>
  <c r="N323"/>
  <c r="M323"/>
  <c r="AU98"/>
  <c r="AW98" s="1"/>
  <c r="N98"/>
  <c r="M98"/>
  <c r="AU258"/>
  <c r="AV258" s="1"/>
  <c r="N258"/>
  <c r="M258"/>
  <c r="AU324"/>
  <c r="AW324" s="1"/>
  <c r="N324"/>
  <c r="M324"/>
  <c r="AU157"/>
  <c r="AV157" s="1"/>
  <c r="N157"/>
  <c r="M157"/>
  <c r="AU218"/>
  <c r="AV218" s="1"/>
  <c r="N218"/>
  <c r="M218"/>
  <c r="AU202"/>
  <c r="AW202" s="1"/>
  <c r="N202"/>
  <c r="M202"/>
  <c r="AU84"/>
  <c r="AW84" s="1"/>
  <c r="N84"/>
  <c r="M84"/>
  <c r="AU266"/>
  <c r="AV266" s="1"/>
  <c r="N266"/>
  <c r="M266"/>
  <c r="AU144"/>
  <c r="AW144" s="1"/>
  <c r="N144"/>
  <c r="M144"/>
  <c r="AU108"/>
  <c r="AV108" s="1"/>
  <c r="N108"/>
  <c r="M108"/>
  <c r="AU283"/>
  <c r="AV283" s="1"/>
  <c r="N283"/>
  <c r="M283"/>
  <c r="AU60"/>
  <c r="AW60" s="1"/>
  <c r="N60"/>
  <c r="M60"/>
  <c r="AU281"/>
  <c r="AW281" s="1"/>
  <c r="N281"/>
  <c r="M281"/>
  <c r="AU201"/>
  <c r="AV201" s="1"/>
  <c r="N201"/>
  <c r="M201"/>
  <c r="AU110"/>
  <c r="AV110" s="1"/>
  <c r="N110"/>
  <c r="M110"/>
  <c r="AU321"/>
  <c r="AW321" s="1"/>
  <c r="K321" s="1"/>
  <c r="N321"/>
  <c r="M321"/>
  <c r="AU112"/>
  <c r="AW112" s="1"/>
  <c r="K112" s="1"/>
  <c r="N112"/>
  <c r="M112"/>
  <c r="AU164"/>
  <c r="AV164" s="1"/>
  <c r="N164"/>
  <c r="M164"/>
  <c r="AU126"/>
  <c r="AV126" s="1"/>
  <c r="N126"/>
  <c r="M126"/>
  <c r="AU130"/>
  <c r="AW130" s="1"/>
  <c r="N130"/>
  <c r="M130"/>
  <c r="AU70"/>
  <c r="AV70" s="1"/>
  <c r="N70"/>
  <c r="M70"/>
  <c r="AU142"/>
  <c r="AW142" s="1"/>
  <c r="K142" s="1"/>
  <c r="N142"/>
  <c r="M142"/>
  <c r="AU141"/>
  <c r="AV141" s="1"/>
  <c r="L141" s="1"/>
  <c r="N141"/>
  <c r="M141"/>
  <c r="AU317"/>
  <c r="AV317" s="1"/>
  <c r="N317"/>
  <c r="M317"/>
  <c r="AU207"/>
  <c r="AV207" s="1"/>
  <c r="N207"/>
  <c r="M207"/>
  <c r="AU89"/>
  <c r="AV89" s="1"/>
  <c r="N89"/>
  <c r="M89"/>
  <c r="AU155"/>
  <c r="AW155" s="1"/>
  <c r="N155"/>
  <c r="M155"/>
  <c r="AU190"/>
  <c r="AV190" s="1"/>
  <c r="N190"/>
  <c r="M190"/>
  <c r="AU244"/>
  <c r="AV244" s="1"/>
  <c r="L244" s="1"/>
  <c r="N244"/>
  <c r="M244"/>
  <c r="AU230"/>
  <c r="AV230" s="1"/>
  <c r="L230" s="1"/>
  <c r="N230"/>
  <c r="M230"/>
  <c r="AU318"/>
  <c r="AV318" s="1"/>
  <c r="L318" s="1"/>
  <c r="N318"/>
  <c r="M318"/>
  <c r="AU43"/>
  <c r="AV43" s="1"/>
  <c r="L43" s="1"/>
  <c r="N43"/>
  <c r="M43"/>
  <c r="AU55"/>
  <c r="AV55" s="1"/>
  <c r="L55" s="1"/>
  <c r="N55"/>
  <c r="M55"/>
  <c r="AU114"/>
  <c r="AV114" s="1"/>
  <c r="L114" s="1"/>
  <c r="N114"/>
  <c r="M114"/>
  <c r="AU76"/>
  <c r="AV76" s="1"/>
  <c r="L76" s="1"/>
  <c r="N76"/>
  <c r="M76"/>
  <c r="AU38"/>
  <c r="AV38" s="1"/>
  <c r="L38" s="1"/>
  <c r="N38"/>
  <c r="M38"/>
  <c r="AU252"/>
  <c r="AV252" s="1"/>
  <c r="L252" s="1"/>
  <c r="N252"/>
  <c r="M252"/>
  <c r="AU64"/>
  <c r="AV64" s="1"/>
  <c r="L64" s="1"/>
  <c r="N64"/>
  <c r="M64"/>
  <c r="AU183"/>
  <c r="AV183" s="1"/>
  <c r="L183" s="1"/>
  <c r="N183"/>
  <c r="M183"/>
  <c r="AU122"/>
  <c r="AV122" s="1"/>
  <c r="L122" s="1"/>
  <c r="N122"/>
  <c r="M122"/>
  <c r="AU168"/>
  <c r="AV168" s="1"/>
  <c r="L168" s="1"/>
  <c r="N168"/>
  <c r="M168"/>
  <c r="AU255"/>
  <c r="AV255" s="1"/>
  <c r="L255" s="1"/>
  <c r="N255"/>
  <c r="M255"/>
  <c r="AU29"/>
  <c r="AV29" s="1"/>
  <c r="L29" s="1"/>
  <c r="N29"/>
  <c r="M29"/>
  <c r="AU319"/>
  <c r="AV319" s="1"/>
  <c r="L319" s="1"/>
  <c r="N319"/>
  <c r="M319"/>
  <c r="AU22"/>
  <c r="AV22" s="1"/>
  <c r="L22" s="1"/>
  <c r="N22"/>
  <c r="M22"/>
  <c r="AU105"/>
  <c r="AV105" s="1"/>
  <c r="L105" s="1"/>
  <c r="N105"/>
  <c r="M105"/>
  <c r="AU46"/>
  <c r="AV46" s="1"/>
  <c r="L46" s="1"/>
  <c r="N46"/>
  <c r="M46"/>
  <c r="AU320"/>
  <c r="AV320" s="1"/>
  <c r="L320" s="1"/>
  <c r="N320"/>
  <c r="M320"/>
  <c r="AU301"/>
  <c r="AV301" s="1"/>
  <c r="L301" s="1"/>
  <c r="N301"/>
  <c r="M301"/>
  <c r="AU166"/>
  <c r="AV166" s="1"/>
  <c r="L166" s="1"/>
  <c r="N166"/>
  <c r="M166"/>
  <c r="AU74"/>
  <c r="AV74" s="1"/>
  <c r="L74" s="1"/>
  <c r="N74"/>
  <c r="M74"/>
  <c r="AU300"/>
  <c r="AV300" s="1"/>
  <c r="L300" s="1"/>
  <c r="N300"/>
  <c r="M300"/>
  <c r="AU66"/>
  <c r="AV66" s="1"/>
  <c r="L66" s="1"/>
  <c r="N66"/>
  <c r="M66"/>
  <c r="AU100"/>
  <c r="AV100" s="1"/>
  <c r="L100" s="1"/>
  <c r="N100"/>
  <c r="M100"/>
  <c r="AU136"/>
  <c r="AV136" s="1"/>
  <c r="L136" s="1"/>
  <c r="N136"/>
  <c r="M136"/>
  <c r="AU139"/>
  <c r="AV139" s="1"/>
  <c r="L139" s="1"/>
  <c r="N139"/>
  <c r="M139"/>
  <c r="AU196"/>
  <c r="AV196" s="1"/>
  <c r="L196" s="1"/>
  <c r="N196"/>
  <c r="M196"/>
  <c r="AU67"/>
  <c r="AV67" s="1"/>
  <c r="L67" s="1"/>
  <c r="N67"/>
  <c r="M67"/>
  <c r="AU135"/>
  <c r="AV135" s="1"/>
  <c r="L135" s="1"/>
  <c r="N135"/>
  <c r="M135"/>
  <c r="AU117"/>
  <c r="AV117" s="1"/>
  <c r="L117" s="1"/>
  <c r="N117"/>
  <c r="M117"/>
  <c r="AU73"/>
  <c r="AV73" s="1"/>
  <c r="L73" s="1"/>
  <c r="N73"/>
  <c r="M73"/>
  <c r="AU44"/>
  <c r="AV44" s="1"/>
  <c r="L44" s="1"/>
  <c r="N44"/>
  <c r="M44"/>
  <c r="AU304"/>
  <c r="AW304" s="1"/>
  <c r="N304"/>
  <c r="M304"/>
  <c r="AU40"/>
  <c r="AW40" s="1"/>
  <c r="N40"/>
  <c r="M40"/>
  <c r="AU21"/>
  <c r="AW21" s="1"/>
  <c r="N21"/>
  <c r="M21"/>
  <c r="BC7"/>
  <c r="AU113"/>
  <c r="AV113" s="1"/>
  <c r="L113" s="1"/>
  <c r="N113"/>
  <c r="M113"/>
  <c r="AU7" i="5"/>
  <c r="AV7" s="1"/>
  <c r="L7" s="1"/>
  <c r="N7"/>
  <c r="M7"/>
  <c r="AU134"/>
  <c r="AV134" s="1"/>
  <c r="L134" s="1"/>
  <c r="N134"/>
  <c r="M134"/>
  <c r="AU9"/>
  <c r="AW9" s="1"/>
  <c r="N9"/>
  <c r="M9"/>
  <c r="AU172"/>
  <c r="AV172" s="1"/>
  <c r="L172" s="1"/>
  <c r="N172"/>
  <c r="M172"/>
  <c r="AU34"/>
  <c r="AV34" s="1"/>
  <c r="L34" s="1"/>
  <c r="N34"/>
  <c r="M34"/>
  <c r="AU33"/>
  <c r="AV33" s="1"/>
  <c r="L33" s="1"/>
  <c r="N33"/>
  <c r="M33"/>
  <c r="BC323"/>
  <c r="AU19"/>
  <c r="AV19" s="1"/>
  <c r="L19" s="1"/>
  <c r="N19"/>
  <c r="M19"/>
  <c r="AU12"/>
  <c r="AV12" s="1"/>
  <c r="L12" s="1"/>
  <c r="N12"/>
  <c r="M12"/>
  <c r="AU230"/>
  <c r="AV230" s="1"/>
  <c r="AU125"/>
  <c r="AV125" s="1"/>
  <c r="N125"/>
  <c r="M125"/>
  <c r="AU135"/>
  <c r="AV135" s="1"/>
  <c r="N135"/>
  <c r="M135"/>
  <c r="AU283"/>
  <c r="AV283" s="1"/>
  <c r="N283"/>
  <c r="M283"/>
  <c r="AU267"/>
  <c r="AV267" s="1"/>
  <c r="N267"/>
  <c r="M267"/>
  <c r="AU127"/>
  <c r="AV127" s="1"/>
  <c r="N127"/>
  <c r="M127"/>
  <c r="AU256"/>
  <c r="AV256" s="1"/>
  <c r="N256"/>
  <c r="M256"/>
  <c r="AU42"/>
  <c r="AV42" s="1"/>
  <c r="N42"/>
  <c r="M42"/>
  <c r="AU209"/>
  <c r="AV209" s="1"/>
  <c r="N209"/>
  <c r="M209"/>
  <c r="AU241"/>
  <c r="AV241" s="1"/>
  <c r="N241"/>
  <c r="M241"/>
  <c r="AU264"/>
  <c r="AV264" s="1"/>
  <c r="N264"/>
  <c r="M264"/>
  <c r="AU217"/>
  <c r="AV217" s="1"/>
  <c r="N217"/>
  <c r="M217"/>
  <c r="AU247"/>
  <c r="AV247" s="1"/>
  <c r="N247"/>
  <c r="M247"/>
  <c r="AU246"/>
  <c r="AV246" s="1"/>
  <c r="N246"/>
  <c r="M246"/>
  <c r="AU245"/>
  <c r="AV245" s="1"/>
  <c r="N245"/>
  <c r="M245"/>
  <c r="AU244"/>
  <c r="AV244" s="1"/>
  <c r="N244"/>
  <c r="M244"/>
  <c r="AU253"/>
  <c r="AV253" s="1"/>
  <c r="N253"/>
  <c r="M253"/>
  <c r="AU268"/>
  <c r="AV268" s="1"/>
  <c r="N268"/>
  <c r="M268"/>
  <c r="AU284"/>
  <c r="AV284" s="1"/>
  <c r="N284"/>
  <c r="M284"/>
  <c r="AU282"/>
  <c r="AV282" s="1"/>
  <c r="N282"/>
  <c r="M282"/>
  <c r="AU317"/>
  <c r="AV317" s="1"/>
  <c r="N317"/>
  <c r="M317"/>
  <c r="AU240"/>
  <c r="AV240" s="1"/>
  <c r="N240"/>
  <c r="M240"/>
  <c r="AU272"/>
  <c r="AV272" s="1"/>
  <c r="N272"/>
  <c r="M272"/>
  <c r="AU258"/>
  <c r="AV258" s="1"/>
  <c r="N258"/>
  <c r="M258"/>
  <c r="AU250"/>
  <c r="AV250" s="1"/>
  <c r="N250"/>
  <c r="M250"/>
  <c r="AU263"/>
  <c r="AV263" s="1"/>
  <c r="N263"/>
  <c r="M263"/>
  <c r="BC281"/>
  <c r="AU242"/>
  <c r="AW242" s="1"/>
  <c r="K242" s="1"/>
  <c r="N242"/>
  <c r="M242"/>
  <c r="AU249"/>
  <c r="AV249" s="1"/>
  <c r="L249" s="1"/>
  <c r="N249"/>
  <c r="M249"/>
  <c r="AU163"/>
  <c r="AW163" s="1"/>
  <c r="K163" s="1"/>
  <c r="N163"/>
  <c r="M163"/>
  <c r="AU265"/>
  <c r="AW265" s="1"/>
  <c r="K265" s="1"/>
  <c r="N265"/>
  <c r="M265"/>
  <c r="AU336"/>
  <c r="AV336" s="1"/>
  <c r="N336"/>
  <c r="M336"/>
  <c r="AU335"/>
  <c r="AV335" s="1"/>
  <c r="N335"/>
  <c r="M335"/>
  <c r="AU323"/>
  <c r="AV323" s="1"/>
  <c r="N323"/>
  <c r="M323"/>
  <c r="N337"/>
  <c r="M337"/>
  <c r="AU334"/>
  <c r="AW334" s="1"/>
  <c r="N334"/>
  <c r="M334"/>
  <c r="AU333"/>
  <c r="AV333" s="1"/>
  <c r="L333" s="1"/>
  <c r="N333"/>
  <c r="M333"/>
  <c r="AU332"/>
  <c r="AV332" s="1"/>
  <c r="L332" s="1"/>
  <c r="N332"/>
  <c r="M332"/>
  <c r="AU331"/>
  <c r="AV331" s="1"/>
  <c r="L331" s="1"/>
  <c r="N331"/>
  <c r="M331"/>
  <c r="AU330"/>
  <c r="AV330" s="1"/>
  <c r="L330" s="1"/>
  <c r="N330"/>
  <c r="M330"/>
  <c r="AU329"/>
  <c r="AV329" s="1"/>
  <c r="L329" s="1"/>
  <c r="N329"/>
  <c r="M329"/>
  <c r="AU328"/>
  <c r="AW328" s="1"/>
  <c r="N328"/>
  <c r="M328"/>
  <c r="AU327"/>
  <c r="AV327" s="1"/>
  <c r="L327" s="1"/>
  <c r="N327"/>
  <c r="M327"/>
  <c r="AU326"/>
  <c r="AW326" s="1"/>
  <c r="N326"/>
  <c r="M326"/>
  <c r="AU325"/>
  <c r="AV325" s="1"/>
  <c r="L325" s="1"/>
  <c r="N325"/>
  <c r="M325"/>
  <c r="AU324"/>
  <c r="AW324" s="1"/>
  <c r="N324"/>
  <c r="M324"/>
  <c r="AU322"/>
  <c r="AV322" s="1"/>
  <c r="L322" s="1"/>
  <c r="N322"/>
  <c r="M322"/>
  <c r="AU321"/>
  <c r="AW321" s="1"/>
  <c r="N321"/>
  <c r="M321"/>
  <c r="AU320"/>
  <c r="AV320" s="1"/>
  <c r="L320" s="1"/>
  <c r="N320"/>
  <c r="M320"/>
  <c r="AU319"/>
  <c r="AW319" s="1"/>
  <c r="N319"/>
  <c r="M319"/>
  <c r="AU318"/>
  <c r="AV318" s="1"/>
  <c r="L318" s="1"/>
  <c r="N318"/>
  <c r="M318"/>
  <c r="AU316"/>
  <c r="AW316" s="1"/>
  <c r="N316"/>
  <c r="M316"/>
  <c r="AU315"/>
  <c r="AV315" s="1"/>
  <c r="L315" s="1"/>
  <c r="N315"/>
  <c r="M315"/>
  <c r="AU314"/>
  <c r="AW314" s="1"/>
  <c r="N314"/>
  <c r="M314"/>
  <c r="AU313"/>
  <c r="AV313" s="1"/>
  <c r="L313" s="1"/>
  <c r="N313"/>
  <c r="M313"/>
  <c r="AU312"/>
  <c r="AW312" s="1"/>
  <c r="N312"/>
  <c r="M312"/>
  <c r="AU311"/>
  <c r="AV311" s="1"/>
  <c r="L311" s="1"/>
  <c r="N311"/>
  <c r="M311"/>
  <c r="AU310"/>
  <c r="AW310" s="1"/>
  <c r="N310"/>
  <c r="M310"/>
  <c r="AU309"/>
  <c r="AV309" s="1"/>
  <c r="L309" s="1"/>
  <c r="N309"/>
  <c r="M309"/>
  <c r="AU308"/>
  <c r="AW308" s="1"/>
  <c r="N308"/>
  <c r="M308"/>
  <c r="AU307"/>
  <c r="AV307" s="1"/>
  <c r="L307" s="1"/>
  <c r="N307"/>
  <c r="M307"/>
  <c r="AU306"/>
  <c r="AW306" s="1"/>
  <c r="N306"/>
  <c r="M306"/>
  <c r="AU305"/>
  <c r="AV305" s="1"/>
  <c r="L305" s="1"/>
  <c r="N305"/>
  <c r="M305"/>
  <c r="AU304"/>
  <c r="AW304" s="1"/>
  <c r="N304"/>
  <c r="M304"/>
  <c r="AU303"/>
  <c r="AV303" s="1"/>
  <c r="L303" s="1"/>
  <c r="N303"/>
  <c r="M303"/>
  <c r="AU302"/>
  <c r="AW302" s="1"/>
  <c r="N302"/>
  <c r="M302"/>
  <c r="AU301"/>
  <c r="AV301" s="1"/>
  <c r="L301" s="1"/>
  <c r="N301"/>
  <c r="M301"/>
  <c r="AU300"/>
  <c r="AW300" s="1"/>
  <c r="N300"/>
  <c r="M300"/>
  <c r="AU299"/>
  <c r="AV299" s="1"/>
  <c r="L299" s="1"/>
  <c r="N299"/>
  <c r="M299"/>
  <c r="AU298"/>
  <c r="AW298" s="1"/>
  <c r="N298"/>
  <c r="M298"/>
  <c r="AU297"/>
  <c r="AV297" s="1"/>
  <c r="L297" s="1"/>
  <c r="N297"/>
  <c r="M297"/>
  <c r="AU296"/>
  <c r="AW296" s="1"/>
  <c r="N296"/>
  <c r="M296"/>
  <c r="AU295"/>
  <c r="AV295" s="1"/>
  <c r="L295" s="1"/>
  <c r="N295"/>
  <c r="M295"/>
  <c r="AU293"/>
  <c r="AW293" s="1"/>
  <c r="N293"/>
  <c r="M293"/>
  <c r="AU294"/>
  <c r="N294"/>
  <c r="M294"/>
  <c r="AU292"/>
  <c r="AW292" s="1"/>
  <c r="N292"/>
  <c r="M292"/>
  <c r="AU291"/>
  <c r="N291"/>
  <c r="M291"/>
  <c r="AU290"/>
  <c r="AW290" s="1"/>
  <c r="N290"/>
  <c r="M290"/>
  <c r="AU289"/>
  <c r="AW289" s="1"/>
  <c r="N289"/>
  <c r="M289"/>
  <c r="AU288"/>
  <c r="AW288" s="1"/>
  <c r="N288"/>
  <c r="M288"/>
  <c r="AU287"/>
  <c r="AW287" s="1"/>
  <c r="N287"/>
  <c r="M287"/>
  <c r="AU285"/>
  <c r="AW285" s="1"/>
  <c r="N285"/>
  <c r="M285"/>
  <c r="AU286"/>
  <c r="AW286" s="1"/>
  <c r="N286"/>
  <c r="M286"/>
  <c r="AU281"/>
  <c r="AV281" s="1"/>
  <c r="L281" s="1"/>
  <c r="N281"/>
  <c r="M281"/>
  <c r="AU280"/>
  <c r="AV280" s="1"/>
  <c r="L280" s="1"/>
  <c r="N280"/>
  <c r="M280"/>
  <c r="AU278"/>
  <c r="AV278" s="1"/>
  <c r="L278" s="1"/>
  <c r="N278"/>
  <c r="M278"/>
  <c r="AU279"/>
  <c r="AW279" s="1"/>
  <c r="N279"/>
  <c r="M279"/>
  <c r="AU277"/>
  <c r="AW277" s="1"/>
  <c r="N277"/>
  <c r="M277"/>
  <c r="AU276"/>
  <c r="AW276" s="1"/>
  <c r="N276"/>
  <c r="M276"/>
  <c r="AU275"/>
  <c r="AW275" s="1"/>
  <c r="N275"/>
  <c r="M275"/>
  <c r="AU271"/>
  <c r="AW271" s="1"/>
  <c r="N271"/>
  <c r="M271"/>
  <c r="AU270"/>
  <c r="AV270" s="1"/>
  <c r="L270" s="1"/>
  <c r="N270"/>
  <c r="M270"/>
  <c r="AU269"/>
  <c r="AW269" s="1"/>
  <c r="N269"/>
  <c r="M269"/>
  <c r="AU266"/>
  <c r="AV266" s="1"/>
  <c r="L266" s="1"/>
  <c r="N266"/>
  <c r="M266"/>
  <c r="AU262"/>
  <c r="AW262" s="1"/>
  <c r="N262"/>
  <c r="M262"/>
  <c r="AU261"/>
  <c r="AW261" s="1"/>
  <c r="N261"/>
  <c r="M261"/>
  <c r="AU260"/>
  <c r="AW260" s="1"/>
  <c r="N260"/>
  <c r="M260"/>
  <c r="AU259"/>
  <c r="AW259" s="1"/>
  <c r="N259"/>
  <c r="M259"/>
  <c r="AU257"/>
  <c r="AV257" s="1"/>
  <c r="L257" s="1"/>
  <c r="N257"/>
  <c r="M257"/>
  <c r="AU255"/>
  <c r="AW255" s="1"/>
  <c r="N255"/>
  <c r="M255"/>
  <c r="AU254"/>
  <c r="AW254" s="1"/>
  <c r="N254"/>
  <c r="M254"/>
  <c r="AU252"/>
  <c r="AW252" s="1"/>
  <c r="N252"/>
  <c r="M252"/>
  <c r="AU251"/>
  <c r="AV251" s="1"/>
  <c r="L251" s="1"/>
  <c r="N251"/>
  <c r="M251"/>
  <c r="AU248"/>
  <c r="AW248" s="1"/>
  <c r="N248"/>
  <c r="M248"/>
  <c r="AU243"/>
  <c r="AW243" s="1"/>
  <c r="N243"/>
  <c r="M243"/>
  <c r="AU239"/>
  <c r="AW239" s="1"/>
  <c r="N239"/>
  <c r="M239"/>
  <c r="AU238"/>
  <c r="AV238" s="1"/>
  <c r="L238" s="1"/>
  <c r="N238"/>
  <c r="M238"/>
  <c r="AU237"/>
  <c r="AW237" s="1"/>
  <c r="N237"/>
  <c r="M237"/>
  <c r="AU236"/>
  <c r="AV236" s="1"/>
  <c r="L236" s="1"/>
  <c r="N236"/>
  <c r="M236"/>
  <c r="AU234"/>
  <c r="AW234" s="1"/>
  <c r="N234"/>
  <c r="M234"/>
  <c r="AU235"/>
  <c r="AW235" s="1"/>
  <c r="N235"/>
  <c r="M235"/>
  <c r="AU233"/>
  <c r="AV233" s="1"/>
  <c r="L233" s="1"/>
  <c r="N233"/>
  <c r="M233"/>
  <c r="AU232"/>
  <c r="AW232" s="1"/>
  <c r="N232"/>
  <c r="M232"/>
  <c r="AU231"/>
  <c r="AV231" s="1"/>
  <c r="L231" s="1"/>
  <c r="N231"/>
  <c r="M231"/>
  <c r="AU229"/>
  <c r="AW229" s="1"/>
  <c r="N229"/>
  <c r="M229"/>
  <c r="AU228"/>
  <c r="AW228" s="1"/>
  <c r="K228" s="1"/>
  <c r="N228"/>
  <c r="M228"/>
  <c r="AU227"/>
  <c r="AW227" s="1"/>
  <c r="N227"/>
  <c r="M227"/>
  <c r="AU226"/>
  <c r="AW226" s="1"/>
  <c r="N226"/>
  <c r="M226"/>
  <c r="AU224"/>
  <c r="AW224" s="1"/>
  <c r="N224"/>
  <c r="M224"/>
  <c r="AU223"/>
  <c r="AW223" s="1"/>
  <c r="N223"/>
  <c r="M223"/>
  <c r="AU225"/>
  <c r="AW225" s="1"/>
  <c r="N225"/>
  <c r="M225"/>
  <c r="AU222"/>
  <c r="AW222" s="1"/>
  <c r="N222"/>
  <c r="M222"/>
  <c r="AU221"/>
  <c r="AW221" s="1"/>
  <c r="N221"/>
  <c r="M221"/>
  <c r="AU220"/>
  <c r="AW220" s="1"/>
  <c r="N220"/>
  <c r="M220"/>
  <c r="AU218"/>
  <c r="AW218" s="1"/>
  <c r="N218"/>
  <c r="M218"/>
  <c r="AU216"/>
  <c r="AW216" s="1"/>
  <c r="N216"/>
  <c r="M216"/>
  <c r="AU215"/>
  <c r="AV215" s="1"/>
  <c r="L215" s="1"/>
  <c r="N215"/>
  <c r="M215"/>
  <c r="AU213"/>
  <c r="AV213" s="1"/>
  <c r="L213" s="1"/>
  <c r="N213"/>
  <c r="M213"/>
  <c r="AU214"/>
  <c r="AV214" s="1"/>
  <c r="L214" s="1"/>
  <c r="N214"/>
  <c r="M214"/>
  <c r="AU212"/>
  <c r="AV212" s="1"/>
  <c r="L212" s="1"/>
  <c r="N212"/>
  <c r="M212"/>
  <c r="AU211"/>
  <c r="AV211" s="1"/>
  <c r="L211" s="1"/>
  <c r="N211"/>
  <c r="M211"/>
  <c r="AU210"/>
  <c r="AW210" s="1"/>
  <c r="N210"/>
  <c r="M210"/>
  <c r="AU208"/>
  <c r="AV208" s="1"/>
  <c r="L208" s="1"/>
  <c r="N208"/>
  <c r="M208"/>
  <c r="AU207"/>
  <c r="AW207" s="1"/>
  <c r="N207"/>
  <c r="M207"/>
  <c r="AU206"/>
  <c r="AV206" s="1"/>
  <c r="L206" s="1"/>
  <c r="N206"/>
  <c r="M206"/>
  <c r="AU205"/>
  <c r="AW205" s="1"/>
  <c r="N205"/>
  <c r="M205"/>
  <c r="AU204"/>
  <c r="AV204" s="1"/>
  <c r="L204" s="1"/>
  <c r="N204"/>
  <c r="M204"/>
  <c r="AU203"/>
  <c r="AW203" s="1"/>
  <c r="N203"/>
  <c r="M203"/>
  <c r="AU202"/>
  <c r="N202"/>
  <c r="M202"/>
  <c r="AU201"/>
  <c r="AW201" s="1"/>
  <c r="N201"/>
  <c r="M201"/>
  <c r="AU200"/>
  <c r="N200"/>
  <c r="M200"/>
  <c r="AU199"/>
  <c r="N199"/>
  <c r="M199"/>
  <c r="AU198"/>
  <c r="N198"/>
  <c r="M198"/>
  <c r="AU197"/>
  <c r="N197"/>
  <c r="M197"/>
  <c r="AU196"/>
  <c r="N196"/>
  <c r="M196"/>
  <c r="AU195"/>
  <c r="N195"/>
  <c r="M195"/>
  <c r="AU194"/>
  <c r="N194"/>
  <c r="M194"/>
  <c r="AU191"/>
  <c r="N191"/>
  <c r="M191"/>
  <c r="AU193"/>
  <c r="N193"/>
  <c r="M193"/>
  <c r="AU192"/>
  <c r="N192"/>
  <c r="M192"/>
  <c r="AU190"/>
  <c r="N190"/>
  <c r="M190"/>
  <c r="AU189"/>
  <c r="N189"/>
  <c r="M189"/>
  <c r="AU188"/>
  <c r="N188"/>
  <c r="M188"/>
  <c r="AU187"/>
  <c r="N187"/>
  <c r="M187"/>
  <c r="AU186"/>
  <c r="N186"/>
  <c r="M186"/>
  <c r="AU185"/>
  <c r="AW185" s="1"/>
  <c r="N185"/>
  <c r="M185"/>
  <c r="AU183"/>
  <c r="AW183" s="1"/>
  <c r="N183"/>
  <c r="M183"/>
  <c r="AU184"/>
  <c r="AW184" s="1"/>
  <c r="N184"/>
  <c r="M184"/>
  <c r="AU182"/>
  <c r="AW182" s="1"/>
  <c r="N182"/>
  <c r="M182"/>
  <c r="AU180"/>
  <c r="AW180" s="1"/>
  <c r="N180"/>
  <c r="M180"/>
  <c r="AU181"/>
  <c r="AW181" s="1"/>
  <c r="N181"/>
  <c r="M181"/>
  <c r="AU179"/>
  <c r="AW179" s="1"/>
  <c r="N179"/>
  <c r="M179"/>
  <c r="AU178"/>
  <c r="AW178" s="1"/>
  <c r="K178" s="1"/>
  <c r="N178"/>
  <c r="M178"/>
  <c r="AU175"/>
  <c r="AW175" s="1"/>
  <c r="N175"/>
  <c r="M175"/>
  <c r="AU176"/>
  <c r="AW176" s="1"/>
  <c r="N176"/>
  <c r="M176"/>
  <c r="AU174"/>
  <c r="AW174" s="1"/>
  <c r="N174"/>
  <c r="M174"/>
  <c r="AU173"/>
  <c r="AW173" s="1"/>
  <c r="N173"/>
  <c r="M173"/>
  <c r="AU171"/>
  <c r="AW171" s="1"/>
  <c r="N171"/>
  <c r="M171"/>
  <c r="AU170"/>
  <c r="AW170" s="1"/>
  <c r="K170" s="1"/>
  <c r="N170"/>
  <c r="M170"/>
  <c r="AU169"/>
  <c r="AW169" s="1"/>
  <c r="K169" s="1"/>
  <c r="N169"/>
  <c r="M169"/>
  <c r="AU168"/>
  <c r="AW168" s="1"/>
  <c r="N168"/>
  <c r="M168"/>
  <c r="AU167"/>
  <c r="AW167" s="1"/>
  <c r="N167"/>
  <c r="M167"/>
  <c r="AU166"/>
  <c r="AW166" s="1"/>
  <c r="N166"/>
  <c r="M166"/>
  <c r="AU165"/>
  <c r="AW165" s="1"/>
  <c r="N165"/>
  <c r="M165"/>
  <c r="AU164"/>
  <c r="AV164" s="1"/>
  <c r="L164" s="1"/>
  <c r="N164"/>
  <c r="M164"/>
  <c r="AU162"/>
  <c r="AW162" s="1"/>
  <c r="N162"/>
  <c r="M162"/>
  <c r="AU161"/>
  <c r="AV161" s="1"/>
  <c r="L161" s="1"/>
  <c r="N161"/>
  <c r="M161"/>
  <c r="AU160"/>
  <c r="AW160" s="1"/>
  <c r="N160"/>
  <c r="M160"/>
  <c r="AU159"/>
  <c r="AW159" s="1"/>
  <c r="N159"/>
  <c r="M159"/>
  <c r="AU158"/>
  <c r="AW158" s="1"/>
  <c r="N158"/>
  <c r="M158"/>
  <c r="AU157"/>
  <c r="AV157" s="1"/>
  <c r="L157" s="1"/>
  <c r="N157"/>
  <c r="M157"/>
  <c r="AU156"/>
  <c r="AW156" s="1"/>
  <c r="N156"/>
  <c r="M156"/>
  <c r="AU155"/>
  <c r="AV155" s="1"/>
  <c r="L155" s="1"/>
  <c r="N155"/>
  <c r="M155"/>
  <c r="AU154"/>
  <c r="AW154" s="1"/>
  <c r="N154"/>
  <c r="M154"/>
  <c r="AU153"/>
  <c r="AV153" s="1"/>
  <c r="L153" s="1"/>
  <c r="N153"/>
  <c r="M153"/>
  <c r="AU152"/>
  <c r="AW152" s="1"/>
  <c r="N152"/>
  <c r="M152"/>
  <c r="AU151"/>
  <c r="AV151" s="1"/>
  <c r="L151" s="1"/>
  <c r="N151"/>
  <c r="M151"/>
  <c r="AU150"/>
  <c r="AW150" s="1"/>
  <c r="N150"/>
  <c r="M150"/>
  <c r="AU149"/>
  <c r="AW149" s="1"/>
  <c r="N149"/>
  <c r="M149"/>
  <c r="AU148"/>
  <c r="AW148" s="1"/>
  <c r="N148"/>
  <c r="M148"/>
  <c r="AU147"/>
  <c r="AW147" s="1"/>
  <c r="N147"/>
  <c r="M147"/>
  <c r="AU146"/>
  <c r="AW146" s="1"/>
  <c r="N146"/>
  <c r="M146"/>
  <c r="AU145"/>
  <c r="AW145" s="1"/>
  <c r="N145"/>
  <c r="M145"/>
  <c r="AU144"/>
  <c r="AW144" s="1"/>
  <c r="N144"/>
  <c r="M144"/>
  <c r="AU143"/>
  <c r="AW143" s="1"/>
  <c r="N143"/>
  <c r="M143"/>
  <c r="AU142"/>
  <c r="AW142" s="1"/>
  <c r="N142"/>
  <c r="M142"/>
  <c r="AU141"/>
  <c r="AW141" s="1"/>
  <c r="N141"/>
  <c r="M141"/>
  <c r="AU140"/>
  <c r="AW140" s="1"/>
  <c r="N140"/>
  <c r="M140"/>
  <c r="AU139"/>
  <c r="AW139" s="1"/>
  <c r="N139"/>
  <c r="M139"/>
  <c r="AU138"/>
  <c r="AW138" s="1"/>
  <c r="N138"/>
  <c r="M138"/>
  <c r="AU137"/>
  <c r="AW137" s="1"/>
  <c r="N137"/>
  <c r="M137"/>
  <c r="AU136"/>
  <c r="AW136" s="1"/>
  <c r="N136"/>
  <c r="M136"/>
  <c r="AU133"/>
  <c r="AV133" s="1"/>
  <c r="L133" s="1"/>
  <c r="N133"/>
  <c r="M133"/>
  <c r="AU132"/>
  <c r="AW132" s="1"/>
  <c r="N132"/>
  <c r="M132"/>
  <c r="AU131"/>
  <c r="AV131" s="1"/>
  <c r="L131" s="1"/>
  <c r="N131"/>
  <c r="M131"/>
  <c r="AU130"/>
  <c r="AV130" s="1"/>
  <c r="L130" s="1"/>
  <c r="N130"/>
  <c r="M130"/>
  <c r="AU129"/>
  <c r="AW129" s="1"/>
  <c r="N129"/>
  <c r="M129"/>
  <c r="AU128"/>
  <c r="AV128" s="1"/>
  <c r="L128" s="1"/>
  <c r="N128"/>
  <c r="M128"/>
  <c r="AU126"/>
  <c r="AW126" s="1"/>
  <c r="N126"/>
  <c r="M126"/>
  <c r="AU123"/>
  <c r="AW123" s="1"/>
  <c r="N123"/>
  <c r="M123"/>
  <c r="AU122"/>
  <c r="AW122" s="1"/>
  <c r="N122"/>
  <c r="M122"/>
  <c r="AU121"/>
  <c r="AW121" s="1"/>
  <c r="N121"/>
  <c r="M121"/>
  <c r="AU120"/>
  <c r="AW120" s="1"/>
  <c r="N120"/>
  <c r="M120"/>
  <c r="AU119"/>
  <c r="AW119" s="1"/>
  <c r="N119"/>
  <c r="M119"/>
  <c r="AU118"/>
  <c r="AW118" s="1"/>
  <c r="N118"/>
  <c r="M118"/>
  <c r="AU117"/>
  <c r="AW117" s="1"/>
  <c r="N117"/>
  <c r="M117"/>
  <c r="AU116"/>
  <c r="AW116" s="1"/>
  <c r="N116"/>
  <c r="M116"/>
  <c r="AU115"/>
  <c r="AW115" s="1"/>
  <c r="N115"/>
  <c r="M115"/>
  <c r="AU114"/>
  <c r="AW114" s="1"/>
  <c r="N114"/>
  <c r="M114"/>
  <c r="AU113"/>
  <c r="AW113" s="1"/>
  <c r="K113" s="1"/>
  <c r="N113"/>
  <c r="M113"/>
  <c r="AU112"/>
  <c r="AW112" s="1"/>
  <c r="N112"/>
  <c r="M112"/>
  <c r="AU111"/>
  <c r="AW111" s="1"/>
  <c r="K111" s="1"/>
  <c r="N111"/>
  <c r="M111"/>
  <c r="AU110"/>
  <c r="AW110" s="1"/>
  <c r="N110"/>
  <c r="M110"/>
  <c r="AU109"/>
  <c r="AW109" s="1"/>
  <c r="N109"/>
  <c r="M109"/>
  <c r="AU108"/>
  <c r="AW108" s="1"/>
  <c r="N108"/>
  <c r="M108"/>
  <c r="AU107"/>
  <c r="AW107" s="1"/>
  <c r="N107"/>
  <c r="M107"/>
  <c r="AU106"/>
  <c r="AW106" s="1"/>
  <c r="N106"/>
  <c r="M106"/>
  <c r="AU105"/>
  <c r="AW105" s="1"/>
  <c r="K105" s="1"/>
  <c r="N105"/>
  <c r="M105"/>
  <c r="AU104"/>
  <c r="AW104" s="1"/>
  <c r="N104"/>
  <c r="M104"/>
  <c r="AU103"/>
  <c r="AW103" s="1"/>
  <c r="K103" s="1"/>
  <c r="N103"/>
  <c r="M103"/>
  <c r="AU102"/>
  <c r="AW102" s="1"/>
  <c r="K102" s="1"/>
  <c r="N102"/>
  <c r="M102"/>
  <c r="AU101"/>
  <c r="AW101" s="1"/>
  <c r="K101" s="1"/>
  <c r="N101"/>
  <c r="M101"/>
  <c r="AU100"/>
  <c r="AW100" s="1"/>
  <c r="N100"/>
  <c r="M100"/>
  <c r="AU97"/>
  <c r="AW97" s="1"/>
  <c r="K97" s="1"/>
  <c r="N97"/>
  <c r="M97"/>
  <c r="AU99"/>
  <c r="AW99" s="1"/>
  <c r="N99"/>
  <c r="M99"/>
  <c r="AU98"/>
  <c r="AW98" s="1"/>
  <c r="K98" s="1"/>
  <c r="N98"/>
  <c r="M98"/>
  <c r="AU96"/>
  <c r="AW96" s="1"/>
  <c r="N96"/>
  <c r="M96"/>
  <c r="AU94"/>
  <c r="AW94" s="1"/>
  <c r="K94" s="1"/>
  <c r="N94"/>
  <c r="M94"/>
  <c r="AU95"/>
  <c r="AW95" s="1"/>
  <c r="K95" s="1"/>
  <c r="N95"/>
  <c r="M95"/>
  <c r="AU93"/>
  <c r="AW93" s="1"/>
  <c r="K93" s="1"/>
  <c r="N93"/>
  <c r="M93"/>
  <c r="AU92"/>
  <c r="AW92" s="1"/>
  <c r="N92"/>
  <c r="M92"/>
  <c r="AU91"/>
  <c r="AW91" s="1"/>
  <c r="K91" s="1"/>
  <c r="N91"/>
  <c r="M91"/>
  <c r="AU90"/>
  <c r="AW90" s="1"/>
  <c r="N90"/>
  <c r="M90"/>
  <c r="AU89"/>
  <c r="AW89" s="1"/>
  <c r="K89" s="1"/>
  <c r="N89"/>
  <c r="M89"/>
  <c r="AU88"/>
  <c r="AW88" s="1"/>
  <c r="N88"/>
  <c r="M88"/>
  <c r="AU87"/>
  <c r="AW87" s="1"/>
  <c r="K87" s="1"/>
  <c r="N87"/>
  <c r="M87"/>
  <c r="AU86"/>
  <c r="AW86" s="1"/>
  <c r="N86"/>
  <c r="M86"/>
  <c r="AU85"/>
  <c r="AW85" s="1"/>
  <c r="K85" s="1"/>
  <c r="N85"/>
  <c r="M85"/>
  <c r="AU84"/>
  <c r="AW84" s="1"/>
  <c r="N84"/>
  <c r="M84"/>
  <c r="AU83"/>
  <c r="AW83" s="1"/>
  <c r="K83" s="1"/>
  <c r="N83"/>
  <c r="M83"/>
  <c r="AU82"/>
  <c r="AW82" s="1"/>
  <c r="N82"/>
  <c r="M82"/>
  <c r="AU81"/>
  <c r="AW81" s="1"/>
  <c r="K81" s="1"/>
  <c r="N81"/>
  <c r="M81"/>
  <c r="AU80"/>
  <c r="AW80" s="1"/>
  <c r="K80" s="1"/>
  <c r="N80"/>
  <c r="M80"/>
  <c r="AU79"/>
  <c r="N79"/>
  <c r="M79"/>
  <c r="AU78"/>
  <c r="AW78" s="1"/>
  <c r="N78"/>
  <c r="M78"/>
  <c r="AU77"/>
  <c r="N77"/>
  <c r="M77"/>
  <c r="AU76"/>
  <c r="AW76" s="1"/>
  <c r="N76"/>
  <c r="M76"/>
  <c r="AU75"/>
  <c r="N75"/>
  <c r="M75"/>
  <c r="AU74"/>
  <c r="AW74" s="1"/>
  <c r="N74"/>
  <c r="M74"/>
  <c r="AU73"/>
  <c r="N73"/>
  <c r="M73"/>
  <c r="AU72"/>
  <c r="AW72" s="1"/>
  <c r="N72"/>
  <c r="M72"/>
  <c r="AU71"/>
  <c r="N71"/>
  <c r="M71"/>
  <c r="AU70"/>
  <c r="AW70" s="1"/>
  <c r="K70" s="1"/>
  <c r="N70"/>
  <c r="M70"/>
  <c r="AU69"/>
  <c r="AW69" s="1"/>
  <c r="N69"/>
  <c r="M69"/>
  <c r="AU68"/>
  <c r="AW68" s="1"/>
  <c r="N68"/>
  <c r="M68"/>
  <c r="AU67"/>
  <c r="AW67" s="1"/>
  <c r="N67"/>
  <c r="M67"/>
  <c r="AU66"/>
  <c r="AW66" s="1"/>
  <c r="N66"/>
  <c r="M66"/>
  <c r="AU65"/>
  <c r="AW65" s="1"/>
  <c r="N65"/>
  <c r="M65"/>
  <c r="AU64"/>
  <c r="AW64" s="1"/>
  <c r="K64" s="1"/>
  <c r="N64"/>
  <c r="M64"/>
  <c r="AU63"/>
  <c r="AW63" s="1"/>
  <c r="N63"/>
  <c r="M63"/>
  <c r="AU62"/>
  <c r="AW62" s="1"/>
  <c r="N62"/>
  <c r="M62"/>
  <c r="AU61"/>
  <c r="AW61" s="1"/>
  <c r="N61"/>
  <c r="M61"/>
  <c r="AU60"/>
  <c r="AV60" s="1"/>
  <c r="L60" s="1"/>
  <c r="N60"/>
  <c r="M60"/>
  <c r="AU59"/>
  <c r="AW59" s="1"/>
  <c r="N59"/>
  <c r="M59"/>
  <c r="AU58"/>
  <c r="AV58" s="1"/>
  <c r="L58" s="1"/>
  <c r="N58"/>
  <c r="M58"/>
  <c r="AU57"/>
  <c r="AW57" s="1"/>
  <c r="N57"/>
  <c r="M57"/>
  <c r="AU56"/>
  <c r="AV56" s="1"/>
  <c r="L56" s="1"/>
  <c r="N56"/>
  <c r="M56"/>
  <c r="AU55"/>
  <c r="AW55" s="1"/>
  <c r="N55"/>
  <c r="M55"/>
  <c r="AU53"/>
  <c r="AW53" s="1"/>
  <c r="N53"/>
  <c r="M53"/>
  <c r="AU52"/>
  <c r="AW52" s="1"/>
  <c r="N52"/>
  <c r="M52"/>
  <c r="AU51"/>
  <c r="AV51" s="1"/>
  <c r="L51" s="1"/>
  <c r="N51"/>
  <c r="M51"/>
  <c r="AU50"/>
  <c r="AW50" s="1"/>
  <c r="N50"/>
  <c r="M50"/>
  <c r="AU49"/>
  <c r="AW49" s="1"/>
  <c r="N49"/>
  <c r="M49"/>
  <c r="AU48"/>
  <c r="AW48" s="1"/>
  <c r="K48" s="1"/>
  <c r="N48"/>
  <c r="M48"/>
  <c r="AU47"/>
  <c r="AW47" s="1"/>
  <c r="N47"/>
  <c r="M47"/>
  <c r="AU46"/>
  <c r="AW46" s="1"/>
  <c r="N46"/>
  <c r="M46"/>
  <c r="AU45"/>
  <c r="AW45" s="1"/>
  <c r="N45"/>
  <c r="M45"/>
  <c r="AU44"/>
  <c r="AW44" s="1"/>
  <c r="K44" s="1"/>
  <c r="N44"/>
  <c r="M44"/>
  <c r="AU41"/>
  <c r="AW41" s="1"/>
  <c r="N41"/>
  <c r="M41"/>
  <c r="AU39"/>
  <c r="AV39" s="1"/>
  <c r="L39" s="1"/>
  <c r="N39"/>
  <c r="M39"/>
  <c r="AU38"/>
  <c r="AV38" s="1"/>
  <c r="L38" s="1"/>
  <c r="N38"/>
  <c r="M38"/>
  <c r="AU37"/>
  <c r="AV37" s="1"/>
  <c r="L37" s="1"/>
  <c r="N37"/>
  <c r="M37"/>
  <c r="AU36"/>
  <c r="AV36" s="1"/>
  <c r="L36" s="1"/>
  <c r="N36"/>
  <c r="M36"/>
  <c r="AU35"/>
  <c r="AV35" s="1"/>
  <c r="L35" s="1"/>
  <c r="N35"/>
  <c r="M35"/>
  <c r="AU32"/>
  <c r="AV32" s="1"/>
  <c r="L32" s="1"/>
  <c r="N32"/>
  <c r="M32"/>
  <c r="AU31"/>
  <c r="AV31" s="1"/>
  <c r="L31" s="1"/>
  <c r="N31"/>
  <c r="M31"/>
  <c r="AU30"/>
  <c r="AV30" s="1"/>
  <c r="L30" s="1"/>
  <c r="N30"/>
  <c r="M30"/>
  <c r="AU26"/>
  <c r="AV26" s="1"/>
  <c r="L26" s="1"/>
  <c r="N26"/>
  <c r="M26"/>
  <c r="AU29"/>
  <c r="AV29" s="1"/>
  <c r="L29" s="1"/>
  <c r="N29"/>
  <c r="M29"/>
  <c r="AU28"/>
  <c r="AV28" s="1"/>
  <c r="L28" s="1"/>
  <c r="N28"/>
  <c r="M28"/>
  <c r="AU25"/>
  <c r="AW25" s="1"/>
  <c r="N25"/>
  <c r="M25"/>
  <c r="AU24"/>
  <c r="AV24" s="1"/>
  <c r="L24" s="1"/>
  <c r="N24"/>
  <c r="M24"/>
  <c r="AU21"/>
  <c r="AW21" s="1"/>
  <c r="N21"/>
  <c r="M21"/>
  <c r="AU23"/>
  <c r="AV23" s="1"/>
  <c r="L23" s="1"/>
  <c r="N23"/>
  <c r="M23"/>
  <c r="AU22"/>
  <c r="AW22" s="1"/>
  <c r="N22"/>
  <c r="M22"/>
  <c r="AU16"/>
  <c r="AV16" s="1"/>
  <c r="L16" s="1"/>
  <c r="N16"/>
  <c r="M16"/>
  <c r="AU15"/>
  <c r="AW15" s="1"/>
  <c r="N15"/>
  <c r="M15"/>
  <c r="AU10"/>
  <c r="AV10" s="1"/>
  <c r="L10" s="1"/>
  <c r="N10"/>
  <c r="M10"/>
  <c r="BC7"/>
  <c r="AU8"/>
  <c r="AV8" s="1"/>
  <c r="L8" s="1"/>
  <c r="N8"/>
  <c r="M8"/>
  <c r="AW13" l="1"/>
  <c r="AZ13" s="1"/>
  <c r="X13" s="1"/>
  <c r="AW18"/>
  <c r="H177" i="7"/>
  <c r="I177"/>
  <c r="L177"/>
  <c r="AX177"/>
  <c r="P177" s="1"/>
  <c r="AZ177"/>
  <c r="X177" s="1"/>
  <c r="AY177"/>
  <c r="T177" s="1"/>
  <c r="BA177"/>
  <c r="AB177" s="1"/>
  <c r="BB177"/>
  <c r="AF177" s="1"/>
  <c r="AW177"/>
  <c r="K177" s="1"/>
  <c r="L27"/>
  <c r="AE27"/>
  <c r="AD27"/>
  <c r="AG27"/>
  <c r="AH27"/>
  <c r="AI27"/>
  <c r="Z27"/>
  <c r="Y27"/>
  <c r="AA27"/>
  <c r="W27"/>
  <c r="U27"/>
  <c r="V27"/>
  <c r="S27"/>
  <c r="R27"/>
  <c r="Q27"/>
  <c r="AC27"/>
  <c r="I27"/>
  <c r="J27" s="1"/>
  <c r="L213" i="8"/>
  <c r="BB213"/>
  <c r="AF213" s="1"/>
  <c r="AI213" s="1"/>
  <c r="AY213"/>
  <c r="T213" s="1"/>
  <c r="W213" s="1"/>
  <c r="AZ213"/>
  <c r="X213" s="1"/>
  <c r="Z213" s="1"/>
  <c r="AX213"/>
  <c r="P213" s="1"/>
  <c r="R213" s="1"/>
  <c r="I213"/>
  <c r="H213"/>
  <c r="BA213"/>
  <c r="AB213" s="1"/>
  <c r="AZ227"/>
  <c r="X227" s="1"/>
  <c r="AA227" s="1"/>
  <c r="AY227"/>
  <c r="T227" s="1"/>
  <c r="V227" s="1"/>
  <c r="AX227"/>
  <c r="P227" s="1"/>
  <c r="S227" s="1"/>
  <c r="H227"/>
  <c r="I227"/>
  <c r="BB227"/>
  <c r="AF227" s="1"/>
  <c r="AH227" s="1"/>
  <c r="BA227"/>
  <c r="AB227" s="1"/>
  <c r="AC227" s="1"/>
  <c r="H118"/>
  <c r="I118"/>
  <c r="L118"/>
  <c r="AY118"/>
  <c r="T118" s="1"/>
  <c r="AX118"/>
  <c r="P118" s="1"/>
  <c r="AZ118"/>
  <c r="X118" s="1"/>
  <c r="BA118"/>
  <c r="AB118" s="1"/>
  <c r="BB118"/>
  <c r="AF118" s="1"/>
  <c r="AW118"/>
  <c r="K118" s="1"/>
  <c r="H7" i="7"/>
  <c r="I7"/>
  <c r="L7"/>
  <c r="AX7"/>
  <c r="P7" s="1"/>
  <c r="AY7"/>
  <c r="T7" s="1"/>
  <c r="AZ7"/>
  <c r="X7" s="1"/>
  <c r="BB7"/>
  <c r="AF7" s="1"/>
  <c r="BA7"/>
  <c r="AB7" s="1"/>
  <c r="AW7"/>
  <c r="K7" s="1"/>
  <c r="AW116" i="8"/>
  <c r="K116" s="1"/>
  <c r="H116"/>
  <c r="AX116"/>
  <c r="P116" s="1"/>
  <c r="S116" s="1"/>
  <c r="AY116"/>
  <c r="T116" s="1"/>
  <c r="W116" s="1"/>
  <c r="BA116"/>
  <c r="AB116" s="1"/>
  <c r="AE116" s="1"/>
  <c r="AZ116"/>
  <c r="X116" s="1"/>
  <c r="AA116" s="1"/>
  <c r="BB116"/>
  <c r="AF116" s="1"/>
  <c r="AI116" s="1"/>
  <c r="L116"/>
  <c r="I116"/>
  <c r="AW40" i="5"/>
  <c r="AW17"/>
  <c r="AW19" i="7"/>
  <c r="K19" s="1"/>
  <c r="AV61"/>
  <c r="H61" s="1"/>
  <c r="H125"/>
  <c r="L125"/>
  <c r="I125"/>
  <c r="AX125"/>
  <c r="P125" s="1"/>
  <c r="AZ125"/>
  <c r="X125" s="1"/>
  <c r="BB125"/>
  <c r="AF125" s="1"/>
  <c r="AY125"/>
  <c r="T125" s="1"/>
  <c r="BA125"/>
  <c r="AB125" s="1"/>
  <c r="AW125"/>
  <c r="K125" s="1"/>
  <c r="L107"/>
  <c r="AX107"/>
  <c r="P107" s="1"/>
  <c r="AZ107"/>
  <c r="X107" s="1"/>
  <c r="I107"/>
  <c r="BA107"/>
  <c r="AB107" s="1"/>
  <c r="H107"/>
  <c r="BB107"/>
  <c r="AF107" s="1"/>
  <c r="AY107"/>
  <c r="T107" s="1"/>
  <c r="AW107"/>
  <c r="K107" s="1"/>
  <c r="AW20" i="5"/>
  <c r="H20" s="1"/>
  <c r="AW27"/>
  <c r="AY134" i="7"/>
  <c r="T134" s="1"/>
  <c r="L134"/>
  <c r="AX134"/>
  <c r="P134" s="1"/>
  <c r="AZ134"/>
  <c r="X134" s="1"/>
  <c r="I134"/>
  <c r="BA134"/>
  <c r="AB134" s="1"/>
  <c r="H134"/>
  <c r="BB134"/>
  <c r="AF134" s="1"/>
  <c r="AW134"/>
  <c r="K134" s="1"/>
  <c r="AW182"/>
  <c r="K182" s="1"/>
  <c r="H182"/>
  <c r="BB182"/>
  <c r="AF182" s="1"/>
  <c r="I182"/>
  <c r="L182"/>
  <c r="AX182"/>
  <c r="P182" s="1"/>
  <c r="AY182"/>
  <c r="T182" s="1"/>
  <c r="AZ182"/>
  <c r="X182" s="1"/>
  <c r="BA182"/>
  <c r="AB182" s="1"/>
  <c r="AV25"/>
  <c r="H25" s="1"/>
  <c r="AV201" i="8"/>
  <c r="L201" s="1"/>
  <c r="AW124" i="5"/>
  <c r="I124" s="1"/>
  <c r="AW11"/>
  <c r="H117" i="8"/>
  <c r="AX117"/>
  <c r="P117" s="1"/>
  <c r="S117" s="1"/>
  <c r="AY117"/>
  <c r="T117" s="1"/>
  <c r="V117" s="1"/>
  <c r="BB117"/>
  <c r="AF117" s="1"/>
  <c r="AI117" s="1"/>
  <c r="AZ117"/>
  <c r="X117" s="1"/>
  <c r="AA117" s="1"/>
  <c r="BA117"/>
  <c r="AB117" s="1"/>
  <c r="AE117" s="1"/>
  <c r="AW117"/>
  <c r="K117" s="1"/>
  <c r="L117"/>
  <c r="I117"/>
  <c r="AV120"/>
  <c r="AZ120" s="1"/>
  <c r="X120" s="1"/>
  <c r="I19" i="7"/>
  <c r="L19"/>
  <c r="AX19"/>
  <c r="P19" s="1"/>
  <c r="S19" s="1"/>
  <c r="AY19"/>
  <c r="T19" s="1"/>
  <c r="W19" s="1"/>
  <c r="AZ19"/>
  <c r="X19" s="1"/>
  <c r="AA19" s="1"/>
  <c r="BB19"/>
  <c r="AF19" s="1"/>
  <c r="AG19" s="1"/>
  <c r="BA19"/>
  <c r="AB19" s="1"/>
  <c r="AD19" s="1"/>
  <c r="H19"/>
  <c r="AV78"/>
  <c r="L78" s="1"/>
  <c r="H158"/>
  <c r="AY158"/>
  <c r="T158" s="1"/>
  <c r="U158" s="1"/>
  <c r="AW158"/>
  <c r="K158" s="1"/>
  <c r="AX158"/>
  <c r="P158" s="1"/>
  <c r="Q158" s="1"/>
  <c r="BB158"/>
  <c r="AF158" s="1"/>
  <c r="AG158" s="1"/>
  <c r="BA158"/>
  <c r="AB158" s="1"/>
  <c r="AE158" s="1"/>
  <c r="AZ158"/>
  <c r="X158" s="1"/>
  <c r="Z158" s="1"/>
  <c r="L28"/>
  <c r="H28"/>
  <c r="I28"/>
  <c r="AX28"/>
  <c r="P28" s="1"/>
  <c r="Q28" s="1"/>
  <c r="AY28"/>
  <c r="T28" s="1"/>
  <c r="W28" s="1"/>
  <c r="AZ28"/>
  <c r="X28" s="1"/>
  <c r="AA28" s="1"/>
  <c r="BA28"/>
  <c r="AB28" s="1"/>
  <c r="AD28" s="1"/>
  <c r="BB28"/>
  <c r="AF28" s="1"/>
  <c r="AG28" s="1"/>
  <c r="AW28"/>
  <c r="K28" s="1"/>
  <c r="AV238" i="8"/>
  <c r="AY238" s="1"/>
  <c r="T238" s="1"/>
  <c r="W238" s="1"/>
  <c r="AW177" i="5"/>
  <c r="K177" s="1"/>
  <c r="AW337"/>
  <c r="BB337" s="1"/>
  <c r="AW54"/>
  <c r="L158" i="7"/>
  <c r="I158"/>
  <c r="AW34"/>
  <c r="K34" s="1"/>
  <c r="H56"/>
  <c r="I56"/>
  <c r="L56"/>
  <c r="AX56"/>
  <c r="P56" s="1"/>
  <c r="AY56"/>
  <c r="T56" s="1"/>
  <c r="AZ56"/>
  <c r="X56" s="1"/>
  <c r="BA56"/>
  <c r="AB56" s="1"/>
  <c r="BB56"/>
  <c r="AF56" s="1"/>
  <c r="AW56"/>
  <c r="K56" s="1"/>
  <c r="AW42"/>
  <c r="K42" s="1"/>
  <c r="H42"/>
  <c r="I42"/>
  <c r="BB42"/>
  <c r="AF42" s="1"/>
  <c r="L42"/>
  <c r="AX42"/>
  <c r="P42" s="1"/>
  <c r="AY42"/>
  <c r="T42" s="1"/>
  <c r="AZ42"/>
  <c r="X42" s="1"/>
  <c r="BA42"/>
  <c r="AB42" s="1"/>
  <c r="H34"/>
  <c r="I34"/>
  <c r="L34"/>
  <c r="AX34"/>
  <c r="P34" s="1"/>
  <c r="AY34"/>
  <c r="T34" s="1"/>
  <c r="AZ34"/>
  <c r="X34" s="1"/>
  <c r="BA34"/>
  <c r="AB34" s="1"/>
  <c r="BB34"/>
  <c r="AF34" s="1"/>
  <c r="AW32"/>
  <c r="K32" s="1"/>
  <c r="H32"/>
  <c r="I32"/>
  <c r="AZ32"/>
  <c r="X32" s="1"/>
  <c r="L32"/>
  <c r="AX32"/>
  <c r="P32" s="1"/>
  <c r="AY32"/>
  <c r="T32" s="1"/>
  <c r="BA32"/>
  <c r="AB32" s="1"/>
  <c r="BB32"/>
  <c r="AF32" s="1"/>
  <c r="H197"/>
  <c r="I197"/>
  <c r="L197"/>
  <c r="AX197"/>
  <c r="P197" s="1"/>
  <c r="AZ197"/>
  <c r="X197" s="1"/>
  <c r="AY197"/>
  <c r="T197" s="1"/>
  <c r="BA197"/>
  <c r="AB197" s="1"/>
  <c r="BB197"/>
  <c r="AF197" s="1"/>
  <c r="AW197"/>
  <c r="K197" s="1"/>
  <c r="H35"/>
  <c r="L35"/>
  <c r="I35"/>
  <c r="AY35"/>
  <c r="T35" s="1"/>
  <c r="AX35"/>
  <c r="P35" s="1"/>
  <c r="AZ35"/>
  <c r="X35" s="1"/>
  <c r="BA35"/>
  <c r="AB35" s="1"/>
  <c r="BB35"/>
  <c r="AF35" s="1"/>
  <c r="AW35"/>
  <c r="K35" s="1"/>
  <c r="AW63"/>
  <c r="K63" s="1"/>
  <c r="H63"/>
  <c r="I63"/>
  <c r="L63"/>
  <c r="AX63"/>
  <c r="P63" s="1"/>
  <c r="AY63"/>
  <c r="T63" s="1"/>
  <c r="AZ63"/>
  <c r="X63" s="1"/>
  <c r="BA63"/>
  <c r="AB63" s="1"/>
  <c r="BB63"/>
  <c r="AF63" s="1"/>
  <c r="AW43" i="5"/>
  <c r="AW145" i="7"/>
  <c r="K145" s="1"/>
  <c r="AV83"/>
  <c r="L83" s="1"/>
  <c r="H302"/>
  <c r="AY302"/>
  <c r="T302" s="1"/>
  <c r="V302" s="1"/>
  <c r="AX302"/>
  <c r="P302" s="1"/>
  <c r="S302" s="1"/>
  <c r="AZ302"/>
  <c r="X302" s="1"/>
  <c r="AA302" s="1"/>
  <c r="BB302"/>
  <c r="AF302" s="1"/>
  <c r="AI302" s="1"/>
  <c r="BA302"/>
  <c r="AB302" s="1"/>
  <c r="AE302" s="1"/>
  <c r="AW302"/>
  <c r="K302" s="1"/>
  <c r="L302"/>
  <c r="I302"/>
  <c r="H145"/>
  <c r="BB145"/>
  <c r="AF145" s="1"/>
  <c r="AI145" s="1"/>
  <c r="AX145"/>
  <c r="P145" s="1"/>
  <c r="S145" s="1"/>
  <c r="AY145"/>
  <c r="T145" s="1"/>
  <c r="W145" s="1"/>
  <c r="AZ145"/>
  <c r="X145" s="1"/>
  <c r="Y145" s="1"/>
  <c r="BA145"/>
  <c r="AB145" s="1"/>
  <c r="AD145" s="1"/>
  <c r="L145"/>
  <c r="I145"/>
  <c r="H224" i="8"/>
  <c r="I224"/>
  <c r="L224"/>
  <c r="AX224"/>
  <c r="P224" s="1"/>
  <c r="AZ224"/>
  <c r="X224" s="1"/>
  <c r="BA224"/>
  <c r="AB224" s="1"/>
  <c r="BB224"/>
  <c r="AF224" s="1"/>
  <c r="AY224"/>
  <c r="T224" s="1"/>
  <c r="AW224"/>
  <c r="K224" s="1"/>
  <c r="H82" i="7"/>
  <c r="I82"/>
  <c r="L82"/>
  <c r="AX82"/>
  <c r="P82" s="1"/>
  <c r="AY82"/>
  <c r="T82" s="1"/>
  <c r="AZ82"/>
  <c r="X82" s="1"/>
  <c r="BB82"/>
  <c r="AF82" s="1"/>
  <c r="BA82"/>
  <c r="AB82" s="1"/>
  <c r="AW82"/>
  <c r="K82" s="1"/>
  <c r="H121" i="8"/>
  <c r="AX121"/>
  <c r="P121" s="1"/>
  <c r="R121" s="1"/>
  <c r="BB121"/>
  <c r="AF121" s="1"/>
  <c r="AI121" s="1"/>
  <c r="AY121"/>
  <c r="T121" s="1"/>
  <c r="W121" s="1"/>
  <c r="BA121"/>
  <c r="AB121" s="1"/>
  <c r="AD121" s="1"/>
  <c r="AZ121"/>
  <c r="X121" s="1"/>
  <c r="AA121" s="1"/>
  <c r="AW121"/>
  <c r="K121" s="1"/>
  <c r="H229"/>
  <c r="L229"/>
  <c r="I229"/>
  <c r="AX229"/>
  <c r="P229" s="1"/>
  <c r="AZ229"/>
  <c r="X229" s="1"/>
  <c r="BA229"/>
  <c r="AB229" s="1"/>
  <c r="BB229"/>
  <c r="AF229" s="1"/>
  <c r="AY229"/>
  <c r="T229" s="1"/>
  <c r="AW229"/>
  <c r="K229" s="1"/>
  <c r="H223"/>
  <c r="I223"/>
  <c r="L223"/>
  <c r="AX223"/>
  <c r="P223" s="1"/>
  <c r="AZ223"/>
  <c r="X223" s="1"/>
  <c r="BA223"/>
  <c r="AB223" s="1"/>
  <c r="BB223"/>
  <c r="AF223" s="1"/>
  <c r="AY223"/>
  <c r="T223" s="1"/>
  <c r="AW223"/>
  <c r="K223" s="1"/>
  <c r="L121"/>
  <c r="I121"/>
  <c r="AW14" i="5"/>
  <c r="H88" i="7"/>
  <c r="I88"/>
  <c r="L88"/>
  <c r="AX88"/>
  <c r="P88" s="1"/>
  <c r="AY88"/>
  <c r="T88" s="1"/>
  <c r="AZ88"/>
  <c r="X88" s="1"/>
  <c r="BA88"/>
  <c r="AB88" s="1"/>
  <c r="BB88"/>
  <c r="AF88" s="1"/>
  <c r="AW88"/>
  <c r="K88" s="1"/>
  <c r="AW30" i="8"/>
  <c r="K30" s="1"/>
  <c r="AV114"/>
  <c r="H114" s="1"/>
  <c r="AW337"/>
  <c r="K337" s="1"/>
  <c r="AW333"/>
  <c r="K333" s="1"/>
  <c r="H30"/>
  <c r="AZ30"/>
  <c r="X30" s="1"/>
  <c r="AA30" s="1"/>
  <c r="AX30"/>
  <c r="P30" s="1"/>
  <c r="S30" s="1"/>
  <c r="AY30"/>
  <c r="T30" s="1"/>
  <c r="W30" s="1"/>
  <c r="BB30"/>
  <c r="AF30" s="1"/>
  <c r="AI30" s="1"/>
  <c r="H333"/>
  <c r="BB333"/>
  <c r="AF333" s="1"/>
  <c r="AH333" s="1"/>
  <c r="AY333"/>
  <c r="T333" s="1"/>
  <c r="W333" s="1"/>
  <c r="BA30"/>
  <c r="AB30" s="1"/>
  <c r="L30"/>
  <c r="I30"/>
  <c r="H11" i="7"/>
  <c r="I11"/>
  <c r="L11"/>
  <c r="AX11"/>
  <c r="P11" s="1"/>
  <c r="AY11"/>
  <c r="T11" s="1"/>
  <c r="AZ11"/>
  <c r="X11" s="1"/>
  <c r="BA11"/>
  <c r="AB11" s="1"/>
  <c r="BB11"/>
  <c r="AF11" s="1"/>
  <c r="AW11"/>
  <c r="K11" s="1"/>
  <c r="H336" i="8"/>
  <c r="L336"/>
  <c r="AY336"/>
  <c r="T336" s="1"/>
  <c r="I336"/>
  <c r="AX336"/>
  <c r="P336" s="1"/>
  <c r="AZ336"/>
  <c r="X336" s="1"/>
  <c r="BB336"/>
  <c r="AF336" s="1"/>
  <c r="BA336"/>
  <c r="AB336" s="1"/>
  <c r="AW336"/>
  <c r="K336" s="1"/>
  <c r="H334"/>
  <c r="L334"/>
  <c r="I334"/>
  <c r="AX334"/>
  <c r="P334" s="1"/>
  <c r="AZ334"/>
  <c r="X334" s="1"/>
  <c r="BA334"/>
  <c r="AB334" s="1"/>
  <c r="BB334"/>
  <c r="AF334" s="1"/>
  <c r="AY334"/>
  <c r="T334" s="1"/>
  <c r="AW334"/>
  <c r="K334" s="1"/>
  <c r="H340"/>
  <c r="I340"/>
  <c r="AX340"/>
  <c r="P340" s="1"/>
  <c r="AY340"/>
  <c r="T340" s="1"/>
  <c r="L340"/>
  <c r="AZ340"/>
  <c r="X340" s="1"/>
  <c r="BA340"/>
  <c r="AB340" s="1"/>
  <c r="BB340"/>
  <c r="AF340" s="1"/>
  <c r="AW340"/>
  <c r="K340" s="1"/>
  <c r="AV176" i="7"/>
  <c r="L176" s="1"/>
  <c r="AW313"/>
  <c r="K313" s="1"/>
  <c r="H313"/>
  <c r="I313"/>
  <c r="BB313"/>
  <c r="AF313" s="1"/>
  <c r="L313"/>
  <c r="AX313"/>
  <c r="P313" s="1"/>
  <c r="AY313"/>
  <c r="T313" s="1"/>
  <c r="AZ313"/>
  <c r="X313" s="1"/>
  <c r="BA313"/>
  <c r="AB313" s="1"/>
  <c r="H22"/>
  <c r="H318"/>
  <c r="BB22"/>
  <c r="AF22" s="1"/>
  <c r="AH22" s="1"/>
  <c r="AW22"/>
  <c r="AX22" s="1"/>
  <c r="P22" s="1"/>
  <c r="R22" s="1"/>
  <c r="AV222"/>
  <c r="L222" s="1"/>
  <c r="AW103"/>
  <c r="K103" s="1"/>
  <c r="AV26"/>
  <c r="H26" s="1"/>
  <c r="AV81"/>
  <c r="L81" s="1"/>
  <c r="I73"/>
  <c r="AV106"/>
  <c r="L106" s="1"/>
  <c r="H73"/>
  <c r="AW38"/>
  <c r="AX38" s="1"/>
  <c r="P38" s="1"/>
  <c r="S38" s="1"/>
  <c r="AW306"/>
  <c r="K306" s="1"/>
  <c r="AW162"/>
  <c r="K162" s="1"/>
  <c r="AW44"/>
  <c r="AX44" s="1"/>
  <c r="P44" s="1"/>
  <c r="Q44" s="1"/>
  <c r="BB230"/>
  <c r="AF230" s="1"/>
  <c r="AG230" s="1"/>
  <c r="AW300"/>
  <c r="AX300" s="1"/>
  <c r="P300" s="1"/>
  <c r="Q300" s="1"/>
  <c r="I230"/>
  <c r="AW318"/>
  <c r="AX318" s="1"/>
  <c r="P318" s="1"/>
  <c r="R318" s="1"/>
  <c r="AV124"/>
  <c r="L124" s="1"/>
  <c r="AV146"/>
  <c r="BB146" s="1"/>
  <c r="AF146" s="1"/>
  <c r="AG146" s="1"/>
  <c r="AW316"/>
  <c r="K316" s="1"/>
  <c r="BB183"/>
  <c r="AF183" s="1"/>
  <c r="AG183" s="1"/>
  <c r="AW70"/>
  <c r="K70" s="1"/>
  <c r="AV148"/>
  <c r="AV47"/>
  <c r="H47" s="1"/>
  <c r="AW252"/>
  <c r="AX252" s="1"/>
  <c r="P252" s="1"/>
  <c r="R252" s="1"/>
  <c r="AV321"/>
  <c r="L321" s="1"/>
  <c r="AW328"/>
  <c r="K328" s="1"/>
  <c r="AW298"/>
  <c r="K298" s="1"/>
  <c r="AV143"/>
  <c r="L143" s="1"/>
  <c r="AV341"/>
  <c r="L341" s="1"/>
  <c r="H168"/>
  <c r="AV40"/>
  <c r="L40" s="1"/>
  <c r="I22"/>
  <c r="AV324"/>
  <c r="L324" s="1"/>
  <c r="AW165"/>
  <c r="K165" s="1"/>
  <c r="BB252"/>
  <c r="AF252" s="1"/>
  <c r="AI252" s="1"/>
  <c r="AW141"/>
  <c r="K141" s="1"/>
  <c r="AW355"/>
  <c r="K355" s="1"/>
  <c r="AW330"/>
  <c r="K330" s="1"/>
  <c r="AW23"/>
  <c r="K23" s="1"/>
  <c r="I23"/>
  <c r="L23"/>
  <c r="H23"/>
  <c r="BB23"/>
  <c r="AF23" s="1"/>
  <c r="AI23" s="1"/>
  <c r="AX23"/>
  <c r="P23" s="1"/>
  <c r="R23" s="1"/>
  <c r="AY23"/>
  <c r="T23" s="1"/>
  <c r="U23" s="1"/>
  <c r="AZ23"/>
  <c r="X23" s="1"/>
  <c r="AA23" s="1"/>
  <c r="BA23"/>
  <c r="AB23" s="1"/>
  <c r="AE23" s="1"/>
  <c r="BA337" i="8"/>
  <c r="AB337" s="1"/>
  <c r="AC337" s="1"/>
  <c r="AZ337"/>
  <c r="X337" s="1"/>
  <c r="AA337" s="1"/>
  <c r="BB337"/>
  <c r="AF337" s="1"/>
  <c r="AY337"/>
  <c r="T337" s="1"/>
  <c r="AX337"/>
  <c r="P337" s="1"/>
  <c r="L337"/>
  <c r="I337"/>
  <c r="O337" s="1"/>
  <c r="BA333"/>
  <c r="AB333" s="1"/>
  <c r="AE333" s="1"/>
  <c r="AZ333"/>
  <c r="X333" s="1"/>
  <c r="AA333" s="1"/>
  <c r="AX333"/>
  <c r="P333" s="1"/>
  <c r="Q333" s="1"/>
  <c r="L333"/>
  <c r="I333"/>
  <c r="AW310"/>
  <c r="K310" s="1"/>
  <c r="AY310"/>
  <c r="T310" s="1"/>
  <c r="W310" s="1"/>
  <c r="L310"/>
  <c r="AX310"/>
  <c r="P310" s="1"/>
  <c r="R310" s="1"/>
  <c r="H310"/>
  <c r="BB310"/>
  <c r="AF310" s="1"/>
  <c r="AI310" s="1"/>
  <c r="I310"/>
  <c r="BA310"/>
  <c r="AB310" s="1"/>
  <c r="AD310" s="1"/>
  <c r="AZ310"/>
  <c r="X310" s="1"/>
  <c r="Z310" s="1"/>
  <c r="H250"/>
  <c r="L250"/>
  <c r="AZ250"/>
  <c r="X250" s="1"/>
  <c r="I250"/>
  <c r="AX250"/>
  <c r="P250" s="1"/>
  <c r="AY250"/>
  <c r="T250" s="1"/>
  <c r="BA250"/>
  <c r="AB250" s="1"/>
  <c r="BB250"/>
  <c r="AF250" s="1"/>
  <c r="AW250"/>
  <c r="K250" s="1"/>
  <c r="AW26"/>
  <c r="H26" s="1"/>
  <c r="AW28"/>
  <c r="K28" s="1"/>
  <c r="AW12"/>
  <c r="K12" s="1"/>
  <c r="AV97"/>
  <c r="L97" s="1"/>
  <c r="AV300"/>
  <c r="L300" s="1"/>
  <c r="AV236"/>
  <c r="L236" s="1"/>
  <c r="AW17"/>
  <c r="K17" s="1"/>
  <c r="AW271"/>
  <c r="AX271" s="1"/>
  <c r="P271" s="1"/>
  <c r="Q271" s="1"/>
  <c r="AW47"/>
  <c r="K47" s="1"/>
  <c r="AW19"/>
  <c r="K19" s="1"/>
  <c r="AW29"/>
  <c r="K29" s="1"/>
  <c r="AW256"/>
  <c r="K256" s="1"/>
  <c r="BB296"/>
  <c r="AF296" s="1"/>
  <c r="AI296" s="1"/>
  <c r="AV199"/>
  <c r="L199" s="1"/>
  <c r="H12"/>
  <c r="AW25"/>
  <c r="K25" s="1"/>
  <c r="AW62"/>
  <c r="K62" s="1"/>
  <c r="AW20"/>
  <c r="K20" s="1"/>
  <c r="AV186"/>
  <c r="L186" s="1"/>
  <c r="AW23"/>
  <c r="H23" s="1"/>
  <c r="AV53"/>
  <c r="L53" s="1"/>
  <c r="AW8"/>
  <c r="K8" s="1"/>
  <c r="AV304"/>
  <c r="L304" s="1"/>
  <c r="AW11"/>
  <c r="AV218"/>
  <c r="L218" s="1"/>
  <c r="AW79"/>
  <c r="K79" s="1"/>
  <c r="AW98"/>
  <c r="AX98" s="1"/>
  <c r="P98" s="1"/>
  <c r="R98" s="1"/>
  <c r="AW266"/>
  <c r="AX266" s="1"/>
  <c r="P266" s="1"/>
  <c r="S266" s="1"/>
  <c r="AV10"/>
  <c r="L10" s="1"/>
  <c r="AW94"/>
  <c r="K94" s="1"/>
  <c r="I285"/>
  <c r="AW306"/>
  <c r="AX306" s="1"/>
  <c r="P306" s="1"/>
  <c r="R306" s="1"/>
  <c r="AW15"/>
  <c r="K15" s="1"/>
  <c r="AW21"/>
  <c r="K21" s="1"/>
  <c r="AW18"/>
  <c r="K18" s="1"/>
  <c r="AW24"/>
  <c r="K24" s="1"/>
  <c r="AV27"/>
  <c r="L27" s="1"/>
  <c r="AV165"/>
  <c r="L165" s="1"/>
  <c r="AW242"/>
  <c r="I242" s="1"/>
  <c r="AV294"/>
  <c r="L294" s="1"/>
  <c r="AV188"/>
  <c r="L188" s="1"/>
  <c r="BB26"/>
  <c r="AF26" s="1"/>
  <c r="AG26" s="1"/>
  <c r="AW75"/>
  <c r="BB75" s="1"/>
  <c r="AF75" s="1"/>
  <c r="AG75" s="1"/>
  <c r="AW270"/>
  <c r="K270" s="1"/>
  <c r="AW108"/>
  <c r="K108" s="1"/>
  <c r="H75"/>
  <c r="AV152"/>
  <c r="L152" s="1"/>
  <c r="AV190"/>
  <c r="L190" s="1"/>
  <c r="AV252"/>
  <c r="L252" s="1"/>
  <c r="AW286"/>
  <c r="AX286" s="1"/>
  <c r="P286" s="1"/>
  <c r="S286" s="1"/>
  <c r="AW133"/>
  <c r="K133" s="1"/>
  <c r="AV163"/>
  <c r="L163" s="1"/>
  <c r="AV293"/>
  <c r="L293" s="1"/>
  <c r="H297"/>
  <c r="AV119"/>
  <c r="L119" s="1"/>
  <c r="I286"/>
  <c r="AW302"/>
  <c r="K302" s="1"/>
  <c r="BB24"/>
  <c r="AF24" s="1"/>
  <c r="AG24" s="1"/>
  <c r="H286"/>
  <c r="BB18"/>
  <c r="AF18" s="1"/>
  <c r="AG18" s="1"/>
  <c r="H24"/>
  <c r="AV181"/>
  <c r="L181" s="1"/>
  <c r="L303"/>
  <c r="BB303"/>
  <c r="AF303" s="1"/>
  <c r="AI303" s="1"/>
  <c r="L299"/>
  <c r="I299"/>
  <c r="BB299"/>
  <c r="AF299" s="1"/>
  <c r="AI299" s="1"/>
  <c r="AW34"/>
  <c r="K34" s="1"/>
  <c r="AW285"/>
  <c r="AX285" s="1"/>
  <c r="P285" s="1"/>
  <c r="R285" s="1"/>
  <c r="AV37"/>
  <c r="L37" s="1"/>
  <c r="AV172"/>
  <c r="L172" s="1"/>
  <c r="AW311"/>
  <c r="BB311" s="1"/>
  <c r="AF311" s="1"/>
  <c r="AH311" s="1"/>
  <c r="BB302"/>
  <c r="AF302" s="1"/>
  <c r="AI302" s="1"/>
  <c r="H79"/>
  <c r="H8"/>
  <c r="H21"/>
  <c r="AW40"/>
  <c r="K40" s="1"/>
  <c r="AV72"/>
  <c r="L72" s="1"/>
  <c r="AX108"/>
  <c r="P108" s="1"/>
  <c r="Q108" s="1"/>
  <c r="AV140"/>
  <c r="H140" s="1"/>
  <c r="AW254"/>
  <c r="K254" s="1"/>
  <c r="BB12"/>
  <c r="AF12" s="1"/>
  <c r="AG12" s="1"/>
  <c r="AW43"/>
  <c r="K43" s="1"/>
  <c r="AV68"/>
  <c r="L68" s="1"/>
  <c r="AW100"/>
  <c r="AX100" s="1"/>
  <c r="P100" s="1"/>
  <c r="R100" s="1"/>
  <c r="AV143"/>
  <c r="L143" s="1"/>
  <c r="AW211"/>
  <c r="K211" s="1"/>
  <c r="AV222"/>
  <c r="L222" s="1"/>
  <c r="AV239"/>
  <c r="L239" s="1"/>
  <c r="BB242"/>
  <c r="AF242" s="1"/>
  <c r="AH242" s="1"/>
  <c r="AV339"/>
  <c r="BB339" s="1"/>
  <c r="AF339" s="1"/>
  <c r="AG339" s="1"/>
  <c r="H285"/>
  <c r="AW296"/>
  <c r="AV298"/>
  <c r="L298" s="1"/>
  <c r="K300"/>
  <c r="AW192"/>
  <c r="H192" s="1"/>
  <c r="AW231"/>
  <c r="K231" s="1"/>
  <c r="AW248"/>
  <c r="K248" s="1"/>
  <c r="AW289"/>
  <c r="K289" s="1"/>
  <c r="I302"/>
  <c r="H270"/>
  <c r="I18"/>
  <c r="BB28"/>
  <c r="AF28" s="1"/>
  <c r="AG28" s="1"/>
  <c r="AW60"/>
  <c r="K60" s="1"/>
  <c r="AV67"/>
  <c r="L67" s="1"/>
  <c r="AV330"/>
  <c r="L330" s="1"/>
  <c r="AW332"/>
  <c r="K332" s="1"/>
  <c r="BB297"/>
  <c r="AF297" s="1"/>
  <c r="AI297" s="1"/>
  <c r="AW303"/>
  <c r="H303" s="1"/>
  <c r="I12"/>
  <c r="H18"/>
  <c r="H28"/>
  <c r="AW56"/>
  <c r="K56" s="1"/>
  <c r="AW63"/>
  <c r="K63" s="1"/>
  <c r="AW70"/>
  <c r="K70" s="1"/>
  <c r="AW80"/>
  <c r="AX80" s="1"/>
  <c r="P80" s="1"/>
  <c r="R80" s="1"/>
  <c r="AW110"/>
  <c r="I110" s="1"/>
  <c r="AV127"/>
  <c r="L127" s="1"/>
  <c r="AV159"/>
  <c r="L159" s="1"/>
  <c r="AW241"/>
  <c r="K241" s="1"/>
  <c r="I296"/>
  <c r="AW297"/>
  <c r="AW299"/>
  <c r="AW305"/>
  <c r="AX305" s="1"/>
  <c r="P305" s="1"/>
  <c r="S305" s="1"/>
  <c r="BA8"/>
  <c r="AB8" s="1"/>
  <c r="AC8" s="1"/>
  <c r="H17"/>
  <c r="H25"/>
  <c r="BB34"/>
  <c r="AF34" s="1"/>
  <c r="AG34" s="1"/>
  <c r="AW322"/>
  <c r="K322" s="1"/>
  <c r="I289"/>
  <c r="AW219" i="5"/>
  <c r="L78" i="8"/>
  <c r="BB78"/>
  <c r="AF78" s="1"/>
  <c r="AG78" s="1"/>
  <c r="AW78"/>
  <c r="H78" s="1"/>
  <c r="AW83"/>
  <c r="K83" s="1"/>
  <c r="BB86"/>
  <c r="AF86" s="1"/>
  <c r="AI86" s="1"/>
  <c r="AW89"/>
  <c r="AX89" s="1"/>
  <c r="P89" s="1"/>
  <c r="Q89" s="1"/>
  <c r="AV196"/>
  <c r="AX196" s="1"/>
  <c r="P196" s="1"/>
  <c r="Q196" s="1"/>
  <c r="BB284"/>
  <c r="AF284" s="1"/>
  <c r="AG284" s="1"/>
  <c r="AW86"/>
  <c r="AX86" s="1"/>
  <c r="P86" s="1"/>
  <c r="R86" s="1"/>
  <c r="AV105"/>
  <c r="L105" s="1"/>
  <c r="AW320"/>
  <c r="K320" s="1"/>
  <c r="AW264"/>
  <c r="K264" s="1"/>
  <c r="AW284"/>
  <c r="AX284" s="1"/>
  <c r="P284" s="1"/>
  <c r="S284" s="1"/>
  <c r="AW74"/>
  <c r="AX74" s="1"/>
  <c r="P74" s="1"/>
  <c r="S74" s="1"/>
  <c r="K166"/>
  <c r="AW247"/>
  <c r="K247" s="1"/>
  <c r="AW269"/>
  <c r="K269" s="1"/>
  <c r="AW57"/>
  <c r="K57" s="1"/>
  <c r="AW82"/>
  <c r="AX82" s="1"/>
  <c r="P82" s="1"/>
  <c r="S82" s="1"/>
  <c r="AW85"/>
  <c r="AX85" s="1"/>
  <c r="P85" s="1"/>
  <c r="S85" s="1"/>
  <c r="AV88"/>
  <c r="L88" s="1"/>
  <c r="AV91"/>
  <c r="L91" s="1"/>
  <c r="H94"/>
  <c r="AW104"/>
  <c r="AX104" s="1"/>
  <c r="P104" s="1"/>
  <c r="S104" s="1"/>
  <c r="AV319"/>
  <c r="L319" s="1"/>
  <c r="AV123"/>
  <c r="L123" s="1"/>
  <c r="AV183"/>
  <c r="AX183" s="1"/>
  <c r="P183" s="1"/>
  <c r="AV263"/>
  <c r="L263" s="1"/>
  <c r="AW279"/>
  <c r="AX279" s="1"/>
  <c r="P279" s="1"/>
  <c r="S279" s="1"/>
  <c r="H47"/>
  <c r="AV212"/>
  <c r="L212" s="1"/>
  <c r="AV219"/>
  <c r="L219" s="1"/>
  <c r="AW232"/>
  <c r="I232" s="1"/>
  <c r="K147"/>
  <c r="AV39"/>
  <c r="L39" s="1"/>
  <c r="AW46"/>
  <c r="K46" s="1"/>
  <c r="AV185"/>
  <c r="BB185" s="1"/>
  <c r="AF185" s="1"/>
  <c r="AH185" s="1"/>
  <c r="H332"/>
  <c r="H242"/>
  <c r="AW243"/>
  <c r="H243" s="1"/>
  <c r="AW253"/>
  <c r="K253" s="1"/>
  <c r="AV265"/>
  <c r="L265" s="1"/>
  <c r="H82"/>
  <c r="AW109"/>
  <c r="K109" s="1"/>
  <c r="AW246"/>
  <c r="K246" s="1"/>
  <c r="AW35"/>
  <c r="H35" s="1"/>
  <c r="AW59"/>
  <c r="K59" s="1"/>
  <c r="AV81"/>
  <c r="L81" s="1"/>
  <c r="AW93"/>
  <c r="AX93" s="1"/>
  <c r="P93" s="1"/>
  <c r="Q93" s="1"/>
  <c r="AW96"/>
  <c r="AX96" s="1"/>
  <c r="P96" s="1"/>
  <c r="R96" s="1"/>
  <c r="AV99"/>
  <c r="L99" s="1"/>
  <c r="AV158"/>
  <c r="L158" s="1"/>
  <c r="AW312"/>
  <c r="H312" s="1"/>
  <c r="BB270"/>
  <c r="AF270" s="1"/>
  <c r="AI270" s="1"/>
  <c r="AY19"/>
  <c r="T19" s="1"/>
  <c r="U19" s="1"/>
  <c r="K252"/>
  <c r="K263"/>
  <c r="K119"/>
  <c r="K265"/>
  <c r="AY73"/>
  <c r="T73" s="1"/>
  <c r="U73" s="1"/>
  <c r="I264"/>
  <c r="I279"/>
  <c r="AW58"/>
  <c r="AW66"/>
  <c r="H264"/>
  <c r="AW32"/>
  <c r="AW76"/>
  <c r="AX76" s="1"/>
  <c r="P76" s="1"/>
  <c r="S76" s="1"/>
  <c r="AW102"/>
  <c r="K102" s="1"/>
  <c r="AV107"/>
  <c r="L107" s="1"/>
  <c r="H110"/>
  <c r="AW125"/>
  <c r="I125" s="1"/>
  <c r="AV160"/>
  <c r="L160" s="1"/>
  <c r="AW240"/>
  <c r="K240" s="1"/>
  <c r="AV274"/>
  <c r="L274" s="1"/>
  <c r="AV282"/>
  <c r="L282" s="1"/>
  <c r="AW45"/>
  <c r="AW73"/>
  <c r="K172"/>
  <c r="AW115"/>
  <c r="H247"/>
  <c r="I269"/>
  <c r="AV51"/>
  <c r="L51" s="1"/>
  <c r="AX75"/>
  <c r="P75" s="1"/>
  <c r="Q75" s="1"/>
  <c r="AW101"/>
  <c r="AX101" s="1"/>
  <c r="P101" s="1"/>
  <c r="R101" s="1"/>
  <c r="AV154"/>
  <c r="L154" s="1"/>
  <c r="AW251"/>
  <c r="AV273"/>
  <c r="L273" s="1"/>
  <c r="BB279"/>
  <c r="AF279" s="1"/>
  <c r="AI279" s="1"/>
  <c r="AV281"/>
  <c r="L281" s="1"/>
  <c r="AW36"/>
  <c r="AW42"/>
  <c r="K42" s="1"/>
  <c r="H60"/>
  <c r="BB82"/>
  <c r="AF82" s="1"/>
  <c r="AI82" s="1"/>
  <c r="AW90"/>
  <c r="AX90" s="1"/>
  <c r="P90" s="1"/>
  <c r="R90" s="1"/>
  <c r="AW103"/>
  <c r="AX103" s="1"/>
  <c r="P103" s="1"/>
  <c r="Q103" s="1"/>
  <c r="BB108"/>
  <c r="AF108" s="1"/>
  <c r="AI108" s="1"/>
  <c r="K152"/>
  <c r="AV164"/>
  <c r="L164" s="1"/>
  <c r="AV166"/>
  <c r="H166" s="1"/>
  <c r="K169"/>
  <c r="AV171"/>
  <c r="H171" s="1"/>
  <c r="AV194"/>
  <c r="AX194" s="1"/>
  <c r="P194" s="1"/>
  <c r="I60"/>
  <c r="H34"/>
  <c r="AW207"/>
  <c r="AV210"/>
  <c r="L210" s="1"/>
  <c r="I284"/>
  <c r="AW64"/>
  <c r="K64" s="1"/>
  <c r="BB110"/>
  <c r="AF110" s="1"/>
  <c r="AG110" s="1"/>
  <c r="AW267"/>
  <c r="K267" s="1"/>
  <c r="AW275"/>
  <c r="AX275" s="1"/>
  <c r="P275" s="1"/>
  <c r="S275" s="1"/>
  <c r="AV283"/>
  <c r="L283" s="1"/>
  <c r="AW341"/>
  <c r="H43"/>
  <c r="K193"/>
  <c r="AW38"/>
  <c r="K38" s="1"/>
  <c r="AW44"/>
  <c r="K44" s="1"/>
  <c r="AW69"/>
  <c r="AX79"/>
  <c r="P79" s="1"/>
  <c r="S79" s="1"/>
  <c r="AW84"/>
  <c r="K84" s="1"/>
  <c r="AW92"/>
  <c r="K92" s="1"/>
  <c r="BB94"/>
  <c r="AF94" s="1"/>
  <c r="AI94" s="1"/>
  <c r="AX110"/>
  <c r="P110" s="1"/>
  <c r="S110" s="1"/>
  <c r="AW129"/>
  <c r="I129" s="1"/>
  <c r="AV149"/>
  <c r="L149" s="1"/>
  <c r="H248"/>
  <c r="BB269"/>
  <c r="AF269" s="1"/>
  <c r="AH269" s="1"/>
  <c r="AW280"/>
  <c r="K274"/>
  <c r="K282"/>
  <c r="K219"/>
  <c r="K273"/>
  <c r="K281"/>
  <c r="K294"/>
  <c r="K67"/>
  <c r="K319"/>
  <c r="K123"/>
  <c r="K298"/>
  <c r="K283"/>
  <c r="K293"/>
  <c r="AW13"/>
  <c r="H13" s="1"/>
  <c r="AW31"/>
  <c r="AW33"/>
  <c r="K33" s="1"/>
  <c r="AV49"/>
  <c r="L49" s="1"/>
  <c r="AW61"/>
  <c r="AW65"/>
  <c r="K65" s="1"/>
  <c r="AW77"/>
  <c r="K77" s="1"/>
  <c r="AX78"/>
  <c r="P78" s="1"/>
  <c r="AW87"/>
  <c r="K87" s="1"/>
  <c r="BB96"/>
  <c r="AF96" s="1"/>
  <c r="AI96" s="1"/>
  <c r="BB104"/>
  <c r="AF104" s="1"/>
  <c r="AG104" s="1"/>
  <c r="AW106"/>
  <c r="K106" s="1"/>
  <c r="AW321"/>
  <c r="AV170"/>
  <c r="L170" s="1"/>
  <c r="AV189"/>
  <c r="L189" s="1"/>
  <c r="AV198"/>
  <c r="L198" s="1"/>
  <c r="H115"/>
  <c r="AV214"/>
  <c r="L214" s="1"/>
  <c r="AW217"/>
  <c r="K217" s="1"/>
  <c r="AW316"/>
  <c r="BB316" s="1"/>
  <c r="AF316" s="1"/>
  <c r="AH316" s="1"/>
  <c r="AW237"/>
  <c r="K237" s="1"/>
  <c r="AW329"/>
  <c r="K329" s="1"/>
  <c r="AW245"/>
  <c r="BB246"/>
  <c r="AF246" s="1"/>
  <c r="BB247"/>
  <c r="AF247" s="1"/>
  <c r="AG247" s="1"/>
  <c r="BB248"/>
  <c r="AF248" s="1"/>
  <c r="AW249"/>
  <c r="AW255"/>
  <c r="I266"/>
  <c r="H269"/>
  <c r="AX269"/>
  <c r="P269" s="1"/>
  <c r="AX270"/>
  <c r="P270" s="1"/>
  <c r="R270" s="1"/>
  <c r="AW272"/>
  <c r="AY272" s="1"/>
  <c r="T272" s="1"/>
  <c r="H289"/>
  <c r="BB289"/>
  <c r="AF289" s="1"/>
  <c r="AH289" s="1"/>
  <c r="AW290"/>
  <c r="AW291"/>
  <c r="AZ291" s="1"/>
  <c r="X291" s="1"/>
  <c r="AW292"/>
  <c r="H302"/>
  <c r="AX302"/>
  <c r="P302" s="1"/>
  <c r="AX303"/>
  <c r="P303" s="1"/>
  <c r="R303" s="1"/>
  <c r="BB44"/>
  <c r="AF44" s="1"/>
  <c r="AG44" s="1"/>
  <c r="BB46"/>
  <c r="AF46" s="1"/>
  <c r="AH46" s="1"/>
  <c r="AV55"/>
  <c r="L55" s="1"/>
  <c r="BB98"/>
  <c r="AF98" s="1"/>
  <c r="AI98" s="1"/>
  <c r="AV179"/>
  <c r="L179" s="1"/>
  <c r="AV180"/>
  <c r="H180" s="1"/>
  <c r="AV204"/>
  <c r="L204" s="1"/>
  <c r="AV206"/>
  <c r="L206" s="1"/>
  <c r="AV208"/>
  <c r="L208" s="1"/>
  <c r="BB312"/>
  <c r="AF312" s="1"/>
  <c r="AI312" s="1"/>
  <c r="BB256"/>
  <c r="AF256" s="1"/>
  <c r="AH256" s="1"/>
  <c r="H266"/>
  <c r="AX289"/>
  <c r="P289" s="1"/>
  <c r="S289" s="1"/>
  <c r="AW7"/>
  <c r="AX7" s="1"/>
  <c r="P7" s="1"/>
  <c r="S7" s="1"/>
  <c r="BB40"/>
  <c r="AF40" s="1"/>
  <c r="AI40" s="1"/>
  <c r="BB42"/>
  <c r="AF42" s="1"/>
  <c r="AG42" s="1"/>
  <c r="H69"/>
  <c r="AX94"/>
  <c r="P94" s="1"/>
  <c r="S94" s="1"/>
  <c r="K140"/>
  <c r="K153"/>
  <c r="AV177"/>
  <c r="L177" s="1"/>
  <c r="AV187"/>
  <c r="L187" s="1"/>
  <c r="K191"/>
  <c r="K200"/>
  <c r="AW235"/>
  <c r="H235" s="1"/>
  <c r="AV220"/>
  <c r="L220" s="1"/>
  <c r="AW230"/>
  <c r="BB230" s="1"/>
  <c r="AF230" s="1"/>
  <c r="AI230" s="1"/>
  <c r="AW313"/>
  <c r="K313" s="1"/>
  <c r="AW338"/>
  <c r="AW259"/>
  <c r="AW260"/>
  <c r="AW261"/>
  <c r="AW262"/>
  <c r="BB264"/>
  <c r="AF264" s="1"/>
  <c r="BB266"/>
  <c r="AF266" s="1"/>
  <c r="AI266" s="1"/>
  <c r="AW268"/>
  <c r="H284"/>
  <c r="I341"/>
  <c r="BB285"/>
  <c r="AF285" s="1"/>
  <c r="AI285" s="1"/>
  <c r="BB286"/>
  <c r="AF286" s="1"/>
  <c r="AI286" s="1"/>
  <c r="AW287"/>
  <c r="AW288"/>
  <c r="I297"/>
  <c r="H299"/>
  <c r="AW301"/>
  <c r="AY301" s="1"/>
  <c r="T301" s="1"/>
  <c r="K170"/>
  <c r="AV216"/>
  <c r="L216" s="1"/>
  <c r="AW315"/>
  <c r="BB315" s="1"/>
  <c r="AF315" s="1"/>
  <c r="AH315" s="1"/>
  <c r="AW234"/>
  <c r="K234" s="1"/>
  <c r="BB251"/>
  <c r="AF251" s="1"/>
  <c r="AG251" s="1"/>
  <c r="H341"/>
  <c r="H19"/>
  <c r="I63"/>
  <c r="H76"/>
  <c r="K189"/>
  <c r="K198"/>
  <c r="I253"/>
  <c r="H46"/>
  <c r="I57"/>
  <c r="H63"/>
  <c r="H90"/>
  <c r="H100"/>
  <c r="I320"/>
  <c r="K154"/>
  <c r="K155"/>
  <c r="H253"/>
  <c r="I275"/>
  <c r="H279"/>
  <c r="H296"/>
  <c r="AX12"/>
  <c r="P12" s="1"/>
  <c r="R12" s="1"/>
  <c r="AW14"/>
  <c r="AX18"/>
  <c r="P18" s="1"/>
  <c r="Q18" s="1"/>
  <c r="AW22"/>
  <c r="K22" s="1"/>
  <c r="H44"/>
  <c r="H57"/>
  <c r="H70"/>
  <c r="BB89"/>
  <c r="AF89" s="1"/>
  <c r="AI89" s="1"/>
  <c r="H320"/>
  <c r="K143"/>
  <c r="AV169"/>
  <c r="BB169" s="1"/>
  <c r="AF169" s="1"/>
  <c r="AV182"/>
  <c r="H182" s="1"/>
  <c r="AV193"/>
  <c r="L193" s="1"/>
  <c r="K196"/>
  <c r="AW197"/>
  <c r="H197" s="1"/>
  <c r="AW228"/>
  <c r="AW314"/>
  <c r="K314" s="1"/>
  <c r="H275"/>
  <c r="I306"/>
  <c r="H42"/>
  <c r="I322"/>
  <c r="K187"/>
  <c r="I192"/>
  <c r="AW205"/>
  <c r="K205" s="1"/>
  <c r="AV209"/>
  <c r="BA209" s="1"/>
  <c r="AB209" s="1"/>
  <c r="I312"/>
  <c r="AW244"/>
  <c r="K244" s="1"/>
  <c r="I254"/>
  <c r="K304"/>
  <c r="H306"/>
  <c r="AW16"/>
  <c r="K16" s="1"/>
  <c r="H40"/>
  <c r="AW41"/>
  <c r="AW71"/>
  <c r="K71" s="1"/>
  <c r="BB76"/>
  <c r="AF76" s="1"/>
  <c r="AI76" s="1"/>
  <c r="BB90"/>
  <c r="AF90" s="1"/>
  <c r="AI90" s="1"/>
  <c r="AW95"/>
  <c r="AZ95" s="1"/>
  <c r="X95" s="1"/>
  <c r="BB100"/>
  <c r="AF100" s="1"/>
  <c r="AI100" s="1"/>
  <c r="BB103"/>
  <c r="AF103" s="1"/>
  <c r="AH103" s="1"/>
  <c r="AW318"/>
  <c r="BB320"/>
  <c r="AF320" s="1"/>
  <c r="AG320" s="1"/>
  <c r="H322"/>
  <c r="BB322"/>
  <c r="AF322" s="1"/>
  <c r="AW122"/>
  <c r="AW131"/>
  <c r="I131" s="1"/>
  <c r="AV135"/>
  <c r="BA135" s="1"/>
  <c r="AB135" s="1"/>
  <c r="K161"/>
  <c r="K163"/>
  <c r="AW195"/>
  <c r="K195" s="1"/>
  <c r="I311"/>
  <c r="AW331"/>
  <c r="K331" s="1"/>
  <c r="AW335"/>
  <c r="K335" s="1"/>
  <c r="I246"/>
  <c r="H254"/>
  <c r="I256"/>
  <c r="I270"/>
  <c r="I271"/>
  <c r="BB271"/>
  <c r="AF271" s="1"/>
  <c r="AI271" s="1"/>
  <c r="BB275"/>
  <c r="AF275" s="1"/>
  <c r="AI275" s="1"/>
  <c r="AW276"/>
  <c r="AW277"/>
  <c r="AW278"/>
  <c r="AW295"/>
  <c r="I303"/>
  <c r="I305"/>
  <c r="BB305"/>
  <c r="AF305" s="1"/>
  <c r="AG305" s="1"/>
  <c r="BB306"/>
  <c r="AF306" s="1"/>
  <c r="AI306" s="1"/>
  <c r="H32"/>
  <c r="H64"/>
  <c r="I66"/>
  <c r="AX320"/>
  <c r="P320" s="1"/>
  <c r="S320" s="1"/>
  <c r="AX322"/>
  <c r="P322" s="1"/>
  <c r="S322" s="1"/>
  <c r="AV153"/>
  <c r="L153" s="1"/>
  <c r="K159"/>
  <c r="K160"/>
  <c r="K165"/>
  <c r="AV191"/>
  <c r="L191" s="1"/>
  <c r="K194"/>
  <c r="AV200"/>
  <c r="L200" s="1"/>
  <c r="AV202"/>
  <c r="L202" s="1"/>
  <c r="AV221"/>
  <c r="L221" s="1"/>
  <c r="H311"/>
  <c r="H246"/>
  <c r="I247"/>
  <c r="I248"/>
  <c r="BB253"/>
  <c r="AF253" s="1"/>
  <c r="AH253" s="1"/>
  <c r="BB254"/>
  <c r="AF254" s="1"/>
  <c r="H256"/>
  <c r="H271"/>
  <c r="H305"/>
  <c r="AW73" i="7"/>
  <c r="AX73" s="1"/>
  <c r="P73" s="1"/>
  <c r="Q73" s="1"/>
  <c r="AW64"/>
  <c r="AX64" s="1"/>
  <c r="P64" s="1"/>
  <c r="R64" s="1"/>
  <c r="AW110"/>
  <c r="K110" s="1"/>
  <c r="AW284"/>
  <c r="K284" s="1"/>
  <c r="AW262"/>
  <c r="K262" s="1"/>
  <c r="AV80"/>
  <c r="H80" s="1"/>
  <c r="I113"/>
  <c r="AW46"/>
  <c r="AX46" s="1"/>
  <c r="P46" s="1"/>
  <c r="R46" s="1"/>
  <c r="BB38"/>
  <c r="AF38" s="1"/>
  <c r="AH38" s="1"/>
  <c r="AW294"/>
  <c r="K294" s="1"/>
  <c r="AV292"/>
  <c r="AX292" s="1"/>
  <c r="P292" s="1"/>
  <c r="S292" s="1"/>
  <c r="AW259"/>
  <c r="K259" s="1"/>
  <c r="AW163"/>
  <c r="K163" s="1"/>
  <c r="AV311"/>
  <c r="AX311" s="1"/>
  <c r="P311" s="1"/>
  <c r="R311" s="1"/>
  <c r="BB135"/>
  <c r="AF135" s="1"/>
  <c r="AG135" s="1"/>
  <c r="I46"/>
  <c r="AV155"/>
  <c r="L155" s="1"/>
  <c r="AV297"/>
  <c r="L297" s="1"/>
  <c r="AW239"/>
  <c r="K239" s="1"/>
  <c r="AW264"/>
  <c r="K264" s="1"/>
  <c r="AV215"/>
  <c r="L215" s="1"/>
  <c r="AW257"/>
  <c r="K257" s="1"/>
  <c r="I38"/>
  <c r="AV247"/>
  <c r="L247" s="1"/>
  <c r="AV312"/>
  <c r="L312" s="1"/>
  <c r="AW305"/>
  <c r="K305" s="1"/>
  <c r="AW99"/>
  <c r="K99" s="1"/>
  <c r="BB65"/>
  <c r="AF65" s="1"/>
  <c r="AI65" s="1"/>
  <c r="AW211"/>
  <c r="K211" s="1"/>
  <c r="H255"/>
  <c r="I300"/>
  <c r="BB319"/>
  <c r="AF319" s="1"/>
  <c r="AH319" s="1"/>
  <c r="AW65"/>
  <c r="K65" s="1"/>
  <c r="AV167"/>
  <c r="L167" s="1"/>
  <c r="AV205"/>
  <c r="H205" s="1"/>
  <c r="L259"/>
  <c r="AX259"/>
  <c r="P259" s="1"/>
  <c r="S259" s="1"/>
  <c r="AX263"/>
  <c r="P263" s="1"/>
  <c r="R263" s="1"/>
  <c r="L263"/>
  <c r="AX99"/>
  <c r="P99" s="1"/>
  <c r="Q99" s="1"/>
  <c r="L99"/>
  <c r="L278"/>
  <c r="H278"/>
  <c r="BB117"/>
  <c r="AF117" s="1"/>
  <c r="AI117" s="1"/>
  <c r="H300"/>
  <c r="AW166"/>
  <c r="AX166" s="1"/>
  <c r="P166" s="1"/>
  <c r="Q166" s="1"/>
  <c r="AW320"/>
  <c r="AX320" s="1"/>
  <c r="P320" s="1"/>
  <c r="S320" s="1"/>
  <c r="AW105"/>
  <c r="AX105" s="1"/>
  <c r="P105" s="1"/>
  <c r="S105" s="1"/>
  <c r="H64"/>
  <c r="AV142"/>
  <c r="H142" s="1"/>
  <c r="AW208"/>
  <c r="K208" s="1"/>
  <c r="AV354"/>
  <c r="L354" s="1"/>
  <c r="AV223"/>
  <c r="L223" s="1"/>
  <c r="AV250"/>
  <c r="BB250" s="1"/>
  <c r="AF250" s="1"/>
  <c r="AI250" s="1"/>
  <c r="AV45"/>
  <c r="L45" s="1"/>
  <c r="AV261"/>
  <c r="H261" s="1"/>
  <c r="AV309"/>
  <c r="L309" s="1"/>
  <c r="H44"/>
  <c r="BB255"/>
  <c r="AF255" s="1"/>
  <c r="AH255" s="1"/>
  <c r="AW89"/>
  <c r="K89" s="1"/>
  <c r="AV130"/>
  <c r="L130" s="1"/>
  <c r="AV144"/>
  <c r="L144" s="1"/>
  <c r="AW280"/>
  <c r="K280" s="1"/>
  <c r="AV310"/>
  <c r="L310" s="1"/>
  <c r="AW246"/>
  <c r="K246" s="1"/>
  <c r="AW331"/>
  <c r="K331" s="1"/>
  <c r="AW327"/>
  <c r="K327" s="1"/>
  <c r="AV173"/>
  <c r="L173" s="1"/>
  <c r="AV71"/>
  <c r="L71" s="1"/>
  <c r="I117"/>
  <c r="I320"/>
  <c r="I105"/>
  <c r="BB43"/>
  <c r="AF43" s="1"/>
  <c r="AG43" s="1"/>
  <c r="AV138"/>
  <c r="L138" s="1"/>
  <c r="AW72"/>
  <c r="K72" s="1"/>
  <c r="BB259"/>
  <c r="AF259" s="1"/>
  <c r="AH259" s="1"/>
  <c r="H320"/>
  <c r="H105"/>
  <c r="BB122"/>
  <c r="AF122" s="1"/>
  <c r="AH122" s="1"/>
  <c r="AW203"/>
  <c r="K203" s="1"/>
  <c r="AW210"/>
  <c r="K210" s="1"/>
  <c r="AV287"/>
  <c r="L287" s="1"/>
  <c r="BB301"/>
  <c r="AF301" s="1"/>
  <c r="AH301" s="1"/>
  <c r="BB46"/>
  <c r="AF46" s="1"/>
  <c r="AG46" s="1"/>
  <c r="AW122"/>
  <c r="AX122" s="1"/>
  <c r="P122" s="1"/>
  <c r="R122" s="1"/>
  <c r="I252"/>
  <c r="AW230"/>
  <c r="AX230" s="1"/>
  <c r="P230" s="1"/>
  <c r="Q230" s="1"/>
  <c r="AV288"/>
  <c r="L288" s="1"/>
  <c r="AW10"/>
  <c r="BB10" s="1"/>
  <c r="AF10" s="1"/>
  <c r="AG10" s="1"/>
  <c r="AW9"/>
  <c r="K9" s="1"/>
  <c r="AW228"/>
  <c r="K228" s="1"/>
  <c r="AW174"/>
  <c r="K174" s="1"/>
  <c r="AV254"/>
  <c r="I254" s="1"/>
  <c r="AW325"/>
  <c r="K325" s="1"/>
  <c r="AW278"/>
  <c r="K278" s="1"/>
  <c r="AW52"/>
  <c r="K52" s="1"/>
  <c r="H43"/>
  <c r="AW263"/>
  <c r="K263" s="1"/>
  <c r="BB55"/>
  <c r="AF55" s="1"/>
  <c r="AG55" s="1"/>
  <c r="AW181"/>
  <c r="K181" s="1"/>
  <c r="AW191"/>
  <c r="K191" s="1"/>
  <c r="AW18"/>
  <c r="K18" s="1"/>
  <c r="AW345"/>
  <c r="K345" s="1"/>
  <c r="AW269"/>
  <c r="K269" s="1"/>
  <c r="AW332"/>
  <c r="K332" s="1"/>
  <c r="AW139"/>
  <c r="AX139" s="1"/>
  <c r="P139" s="1"/>
  <c r="Q139" s="1"/>
  <c r="I301"/>
  <c r="I122"/>
  <c r="H13"/>
  <c r="H301"/>
  <c r="BB105"/>
  <c r="AF105" s="1"/>
  <c r="AH105" s="1"/>
  <c r="I64"/>
  <c r="AW220"/>
  <c r="K220" s="1"/>
  <c r="AV187"/>
  <c r="L187" s="1"/>
  <c r="AW314"/>
  <c r="K314" s="1"/>
  <c r="AV33"/>
  <c r="L33" s="1"/>
  <c r="AW251"/>
  <c r="K251" s="1"/>
  <c r="AV337"/>
  <c r="AZ337" s="1"/>
  <c r="X337" s="1"/>
  <c r="AV86"/>
  <c r="AX86" s="1"/>
  <c r="P86" s="1"/>
  <c r="R86" s="1"/>
  <c r="AV41"/>
  <c r="L41" s="1"/>
  <c r="AV36"/>
  <c r="L36" s="1"/>
  <c r="I103"/>
  <c r="AV189"/>
  <c r="L189" s="1"/>
  <c r="L225"/>
  <c r="BB225"/>
  <c r="AF225" s="1"/>
  <c r="AG225" s="1"/>
  <c r="L294"/>
  <c r="BB294"/>
  <c r="AF294" s="1"/>
  <c r="AI294" s="1"/>
  <c r="H294"/>
  <c r="I294"/>
  <c r="L239"/>
  <c r="BB239"/>
  <c r="AF239" s="1"/>
  <c r="AG239" s="1"/>
  <c r="H239"/>
  <c r="I239"/>
  <c r="L249"/>
  <c r="H249"/>
  <c r="I249"/>
  <c r="BB249"/>
  <c r="AF249" s="1"/>
  <c r="AH249" s="1"/>
  <c r="K309"/>
  <c r="I329"/>
  <c r="H329"/>
  <c r="BB329"/>
  <c r="AF329" s="1"/>
  <c r="AI329" s="1"/>
  <c r="AX20"/>
  <c r="P20" s="1"/>
  <c r="Q20" s="1"/>
  <c r="L20"/>
  <c r="AX217"/>
  <c r="P217" s="1"/>
  <c r="R217" s="1"/>
  <c r="H217"/>
  <c r="L217"/>
  <c r="BB217"/>
  <c r="AF217" s="1"/>
  <c r="AG217" s="1"/>
  <c r="I39"/>
  <c r="BB39"/>
  <c r="AF39" s="1"/>
  <c r="AH39" s="1"/>
  <c r="H39"/>
  <c r="L137"/>
  <c r="BB137"/>
  <c r="AF137" s="1"/>
  <c r="AH137" s="1"/>
  <c r="H234"/>
  <c r="BB234"/>
  <c r="AF234" s="1"/>
  <c r="AH234" s="1"/>
  <c r="H136"/>
  <c r="AW136"/>
  <c r="AX136" s="1"/>
  <c r="P136" s="1"/>
  <c r="Q136" s="1"/>
  <c r="I168"/>
  <c r="I76"/>
  <c r="AV112"/>
  <c r="I112" s="1"/>
  <c r="AV60"/>
  <c r="L60" s="1"/>
  <c r="AV202"/>
  <c r="L202" s="1"/>
  <c r="AW323"/>
  <c r="K323" s="1"/>
  <c r="AV96"/>
  <c r="L96" s="1"/>
  <c r="AW85"/>
  <c r="K85" s="1"/>
  <c r="H92"/>
  <c r="AV198"/>
  <c r="L198" s="1"/>
  <c r="AV97"/>
  <c r="AZ97" s="1"/>
  <c r="X97" s="1"/>
  <c r="AW204"/>
  <c r="K204" s="1"/>
  <c r="AW237"/>
  <c r="K237" s="1"/>
  <c r="AW49"/>
  <c r="K49" s="1"/>
  <c r="AW225"/>
  <c r="K225" s="1"/>
  <c r="AW193"/>
  <c r="K193" s="1"/>
  <c r="AV180"/>
  <c r="I180" s="1"/>
  <c r="AW249"/>
  <c r="K249" s="1"/>
  <c r="AW217"/>
  <c r="K217" s="1"/>
  <c r="AW329"/>
  <c r="K329" s="1"/>
  <c r="AV77"/>
  <c r="L77" s="1"/>
  <c r="H67"/>
  <c r="I136"/>
  <c r="I319"/>
  <c r="BB244"/>
  <c r="AF244" s="1"/>
  <c r="AG244" s="1"/>
  <c r="BB141"/>
  <c r="AF141" s="1"/>
  <c r="AH141" s="1"/>
  <c r="AW164"/>
  <c r="K164" s="1"/>
  <c r="AV281"/>
  <c r="L281" s="1"/>
  <c r="AW108"/>
  <c r="K108" s="1"/>
  <c r="AV84"/>
  <c r="L84" s="1"/>
  <c r="AW157"/>
  <c r="K157" s="1"/>
  <c r="AV98"/>
  <c r="L98" s="1"/>
  <c r="BB280"/>
  <c r="AF280" s="1"/>
  <c r="AI280" s="1"/>
  <c r="AW273"/>
  <c r="K273" s="1"/>
  <c r="AV277"/>
  <c r="L277" s="1"/>
  <c r="AW224"/>
  <c r="K224" s="1"/>
  <c r="AW229"/>
  <c r="K229" s="1"/>
  <c r="BB211"/>
  <c r="AF211" s="1"/>
  <c r="AI211" s="1"/>
  <c r="AW93"/>
  <c r="K93" s="1"/>
  <c r="BB257"/>
  <c r="AF257" s="1"/>
  <c r="AG257" s="1"/>
  <c r="AW206"/>
  <c r="K206" s="1"/>
  <c r="AV171"/>
  <c r="L171" s="1"/>
  <c r="AV195"/>
  <c r="L195" s="1"/>
  <c r="BB29"/>
  <c r="AF29" s="1"/>
  <c r="AH29" s="1"/>
  <c r="AW168"/>
  <c r="H38"/>
  <c r="I318"/>
  <c r="AW137"/>
  <c r="K137" s="1"/>
  <c r="AW159"/>
  <c r="K159" s="1"/>
  <c r="AW123"/>
  <c r="AX123" s="1"/>
  <c r="P123" s="1"/>
  <c r="S123" s="1"/>
  <c r="AV275"/>
  <c r="AY275" s="1"/>
  <c r="T275" s="1"/>
  <c r="AW342"/>
  <c r="K342" s="1"/>
  <c r="BB351"/>
  <c r="AF351" s="1"/>
  <c r="AI351" s="1"/>
  <c r="AW212"/>
  <c r="K212" s="1"/>
  <c r="AW231"/>
  <c r="K231" s="1"/>
  <c r="AW234"/>
  <c r="K234" s="1"/>
  <c r="AW315"/>
  <c r="K315" s="1"/>
  <c r="AW126"/>
  <c r="K126" s="1"/>
  <c r="AW194"/>
  <c r="K194" s="1"/>
  <c r="AV151"/>
  <c r="I151" s="1"/>
  <c r="AW351"/>
  <c r="K351" s="1"/>
  <c r="AV236"/>
  <c r="AZ236" s="1"/>
  <c r="X236" s="1"/>
  <c r="AW260"/>
  <c r="K260" s="1"/>
  <c r="BB103"/>
  <c r="AF103" s="1"/>
  <c r="AG103" s="1"/>
  <c r="AV232"/>
  <c r="L232" s="1"/>
  <c r="I306"/>
  <c r="AV21"/>
  <c r="L21" s="1"/>
  <c r="AW117"/>
  <c r="AX117" s="1"/>
  <c r="P117" s="1"/>
  <c r="Q117" s="1"/>
  <c r="BB300"/>
  <c r="AF300" s="1"/>
  <c r="AI300" s="1"/>
  <c r="AW317"/>
  <c r="K317" s="1"/>
  <c r="H280"/>
  <c r="BB91"/>
  <c r="AF91" s="1"/>
  <c r="AI91" s="1"/>
  <c r="AW248"/>
  <c r="K248" s="1"/>
  <c r="L262"/>
  <c r="H257"/>
  <c r="O257" s="1"/>
  <c r="AW39"/>
  <c r="K39" s="1"/>
  <c r="AW219"/>
  <c r="K219" s="1"/>
  <c r="AW20"/>
  <c r="AW48"/>
  <c r="K48" s="1"/>
  <c r="AW268"/>
  <c r="K268" s="1"/>
  <c r="BB136"/>
  <c r="AF136" s="1"/>
  <c r="AH136" s="1"/>
  <c r="H211"/>
  <c r="L50"/>
  <c r="I50"/>
  <c r="AX50"/>
  <c r="P50" s="1"/>
  <c r="Q50" s="1"/>
  <c r="BB50"/>
  <c r="AF50" s="1"/>
  <c r="AG50" s="1"/>
  <c r="H185"/>
  <c r="I185"/>
  <c r="L185"/>
  <c r="BB185"/>
  <c r="AF185" s="1"/>
  <c r="AI185" s="1"/>
  <c r="AX185"/>
  <c r="P185" s="1"/>
  <c r="R185" s="1"/>
  <c r="L331"/>
  <c r="H331"/>
  <c r="I331"/>
  <c r="AX331"/>
  <c r="P331" s="1"/>
  <c r="S331" s="1"/>
  <c r="BB331"/>
  <c r="AF331" s="1"/>
  <c r="AI331" s="1"/>
  <c r="H291"/>
  <c r="I291"/>
  <c r="L291"/>
  <c r="L190"/>
  <c r="AX190"/>
  <c r="P190" s="1"/>
  <c r="R190" s="1"/>
  <c r="BB190"/>
  <c r="AF190" s="1"/>
  <c r="AI190" s="1"/>
  <c r="H190"/>
  <c r="I190"/>
  <c r="L323"/>
  <c r="BB323"/>
  <c r="AF323" s="1"/>
  <c r="AG323" s="1"/>
  <c r="I323"/>
  <c r="AX323"/>
  <c r="P323" s="1"/>
  <c r="R323" s="1"/>
  <c r="L31"/>
  <c r="I31"/>
  <c r="L85"/>
  <c r="BB85"/>
  <c r="AF85" s="1"/>
  <c r="AG85" s="1"/>
  <c r="H85"/>
  <c r="AX115"/>
  <c r="P115" s="1"/>
  <c r="R115" s="1"/>
  <c r="BB115"/>
  <c r="AF115" s="1"/>
  <c r="AI115" s="1"/>
  <c r="H115"/>
  <c r="I115"/>
  <c r="L115"/>
  <c r="BB204"/>
  <c r="AF204" s="1"/>
  <c r="AH204" s="1"/>
  <c r="H204"/>
  <c r="I204"/>
  <c r="L204"/>
  <c r="AX204"/>
  <c r="P204" s="1"/>
  <c r="S204" s="1"/>
  <c r="H237"/>
  <c r="L237"/>
  <c r="I237"/>
  <c r="H286"/>
  <c r="L286"/>
  <c r="AX286"/>
  <c r="P286" s="1"/>
  <c r="Q286" s="1"/>
  <c r="H333"/>
  <c r="L333"/>
  <c r="AX333"/>
  <c r="P333" s="1"/>
  <c r="R333" s="1"/>
  <c r="AX213"/>
  <c r="P213" s="1"/>
  <c r="S213" s="1"/>
  <c r="L213"/>
  <c r="AX242"/>
  <c r="P242" s="1"/>
  <c r="Q242" s="1"/>
  <c r="L242"/>
  <c r="L207"/>
  <c r="AX207"/>
  <c r="P207" s="1"/>
  <c r="S207" s="1"/>
  <c r="L305"/>
  <c r="I305"/>
  <c r="AX305"/>
  <c r="P305" s="1"/>
  <c r="R305" s="1"/>
  <c r="K124"/>
  <c r="K341"/>
  <c r="I227"/>
  <c r="L227"/>
  <c r="AX132"/>
  <c r="P132" s="1"/>
  <c r="S132" s="1"/>
  <c r="BB132"/>
  <c r="AF132" s="1"/>
  <c r="AI132" s="1"/>
  <c r="H132"/>
  <c r="I132"/>
  <c r="L132"/>
  <c r="BB284"/>
  <c r="AF284" s="1"/>
  <c r="AI284" s="1"/>
  <c r="H284"/>
  <c r="I284"/>
  <c r="L284"/>
  <c r="AX284"/>
  <c r="P284" s="1"/>
  <c r="R284" s="1"/>
  <c r="H24"/>
  <c r="L24"/>
  <c r="AX24"/>
  <c r="P24" s="1"/>
  <c r="R24" s="1"/>
  <c r="I328"/>
  <c r="L328"/>
  <c r="AX328"/>
  <c r="P328" s="1"/>
  <c r="Q328" s="1"/>
  <c r="H328"/>
  <c r="BB328"/>
  <c r="AF328" s="1"/>
  <c r="AI328" s="1"/>
  <c r="L314"/>
  <c r="H314"/>
  <c r="I314"/>
  <c r="AX314"/>
  <c r="P314" s="1"/>
  <c r="Q314" s="1"/>
  <c r="BB314"/>
  <c r="AF314" s="1"/>
  <c r="AG314" s="1"/>
  <c r="L325"/>
  <c r="H325"/>
  <c r="I325"/>
  <c r="L308"/>
  <c r="AX308"/>
  <c r="P308" s="1"/>
  <c r="R308" s="1"/>
  <c r="K189"/>
  <c r="L140"/>
  <c r="AX140"/>
  <c r="P140" s="1"/>
  <c r="S140" s="1"/>
  <c r="BB140"/>
  <c r="AF140" s="1"/>
  <c r="AH140" s="1"/>
  <c r="H140"/>
  <c r="I140"/>
  <c r="L49"/>
  <c r="AX49"/>
  <c r="P49" s="1"/>
  <c r="R49" s="1"/>
  <c r="L193"/>
  <c r="H193"/>
  <c r="I193"/>
  <c r="K180"/>
  <c r="L200"/>
  <c r="AX200"/>
  <c r="P200" s="1"/>
  <c r="Q200" s="1"/>
  <c r="H200"/>
  <c r="I200"/>
  <c r="BB210"/>
  <c r="AF210" s="1"/>
  <c r="AI210" s="1"/>
  <c r="H210"/>
  <c r="I210"/>
  <c r="L210"/>
  <c r="AX210"/>
  <c r="P210" s="1"/>
  <c r="Q210" s="1"/>
  <c r="I330"/>
  <c r="H330"/>
  <c r="L330"/>
  <c r="AX330"/>
  <c r="P330" s="1"/>
  <c r="S330" s="1"/>
  <c r="BB330"/>
  <c r="AF330" s="1"/>
  <c r="AG330" s="1"/>
  <c r="K77"/>
  <c r="L191"/>
  <c r="AX191"/>
  <c r="P191" s="1"/>
  <c r="Q191" s="1"/>
  <c r="BB191"/>
  <c r="AF191" s="1"/>
  <c r="AG191" s="1"/>
  <c r="H191"/>
  <c r="K354"/>
  <c r="L164"/>
  <c r="BB164"/>
  <c r="AF164" s="1"/>
  <c r="AG164" s="1"/>
  <c r="AX164"/>
  <c r="P164" s="1"/>
  <c r="Q164" s="1"/>
  <c r="I164"/>
  <c r="K281"/>
  <c r="L108"/>
  <c r="H108"/>
  <c r="I108"/>
  <c r="AX108"/>
  <c r="P108" s="1"/>
  <c r="R108" s="1"/>
  <c r="BB108"/>
  <c r="AF108" s="1"/>
  <c r="AI108" s="1"/>
  <c r="K84"/>
  <c r="L157"/>
  <c r="H157"/>
  <c r="I157"/>
  <c r="AX157"/>
  <c r="P157" s="1"/>
  <c r="S157" s="1"/>
  <c r="BB157"/>
  <c r="AF157" s="1"/>
  <c r="AI157" s="1"/>
  <c r="K98"/>
  <c r="L273"/>
  <c r="I273"/>
  <c r="AX273"/>
  <c r="P273" s="1"/>
  <c r="R273" s="1"/>
  <c r="BB273"/>
  <c r="AF273" s="1"/>
  <c r="AI273" s="1"/>
  <c r="H273"/>
  <c r="L224"/>
  <c r="H224"/>
  <c r="I224"/>
  <c r="AX224"/>
  <c r="P224" s="1"/>
  <c r="R224" s="1"/>
  <c r="BB224"/>
  <c r="AF224" s="1"/>
  <c r="AH224" s="1"/>
  <c r="L226"/>
  <c r="AX226"/>
  <c r="P226" s="1"/>
  <c r="S226" s="1"/>
  <c r="BB226"/>
  <c r="AF226" s="1"/>
  <c r="AI226" s="1"/>
  <c r="H226"/>
  <c r="I226"/>
  <c r="L229"/>
  <c r="I229"/>
  <c r="AX240"/>
  <c r="P240" s="1"/>
  <c r="S240" s="1"/>
  <c r="BB240"/>
  <c r="AF240" s="1"/>
  <c r="AH240" s="1"/>
  <c r="H240"/>
  <c r="I240"/>
  <c r="L240"/>
  <c r="AX93"/>
  <c r="P93" s="1"/>
  <c r="Q93" s="1"/>
  <c r="BB93"/>
  <c r="AF93" s="1"/>
  <c r="AI93" s="1"/>
  <c r="H93"/>
  <c r="I93"/>
  <c r="L93"/>
  <c r="H253"/>
  <c r="I253"/>
  <c r="AX253"/>
  <c r="P253" s="1"/>
  <c r="R253" s="1"/>
  <c r="L253"/>
  <c r="BB253"/>
  <c r="AF253" s="1"/>
  <c r="AG253" s="1"/>
  <c r="AX101"/>
  <c r="P101" s="1"/>
  <c r="R101" s="1"/>
  <c r="I101"/>
  <c r="L101"/>
  <c r="K247"/>
  <c r="L150"/>
  <c r="AX150"/>
  <c r="P150" s="1"/>
  <c r="Q150" s="1"/>
  <c r="BB150"/>
  <c r="AF150" s="1"/>
  <c r="AH150" s="1"/>
  <c r="H150"/>
  <c r="I150"/>
  <c r="L203"/>
  <c r="H203"/>
  <c r="L246"/>
  <c r="H246"/>
  <c r="I246"/>
  <c r="AX246"/>
  <c r="P246" s="1"/>
  <c r="S246" s="1"/>
  <c r="BB246"/>
  <c r="AF246" s="1"/>
  <c r="AI246" s="1"/>
  <c r="K41"/>
  <c r="L110"/>
  <c r="I110"/>
  <c r="L89"/>
  <c r="I89"/>
  <c r="L208"/>
  <c r="BB208"/>
  <c r="AF208" s="1"/>
  <c r="AG208" s="1"/>
  <c r="I208"/>
  <c r="AX208"/>
  <c r="P208" s="1"/>
  <c r="R208" s="1"/>
  <c r="BB163"/>
  <c r="AF163" s="1"/>
  <c r="AI163" s="1"/>
  <c r="AX163"/>
  <c r="P163" s="1"/>
  <c r="S163" s="1"/>
  <c r="H163"/>
  <c r="I163"/>
  <c r="L163"/>
  <c r="L264"/>
  <c r="AX264"/>
  <c r="P264" s="1"/>
  <c r="R264" s="1"/>
  <c r="BB264"/>
  <c r="AF264" s="1"/>
  <c r="AI264" s="1"/>
  <c r="H264"/>
  <c r="I264"/>
  <c r="K36"/>
  <c r="L201"/>
  <c r="I201"/>
  <c r="L283"/>
  <c r="H283"/>
  <c r="I283"/>
  <c r="BB283"/>
  <c r="AF283" s="1"/>
  <c r="AH283" s="1"/>
  <c r="AX283"/>
  <c r="P283" s="1"/>
  <c r="Q283" s="1"/>
  <c r="L266"/>
  <c r="I266"/>
  <c r="L218"/>
  <c r="H218"/>
  <c r="I218"/>
  <c r="AX218"/>
  <c r="P218" s="1"/>
  <c r="Q218" s="1"/>
  <c r="BB218"/>
  <c r="AF218" s="1"/>
  <c r="AH218" s="1"/>
  <c r="L258"/>
  <c r="I258"/>
  <c r="L159"/>
  <c r="I159"/>
  <c r="L156"/>
  <c r="H156"/>
  <c r="I156"/>
  <c r="AX156"/>
  <c r="P156" s="1"/>
  <c r="S156" s="1"/>
  <c r="L342"/>
  <c r="H342"/>
  <c r="I342"/>
  <c r="L212"/>
  <c r="AX212"/>
  <c r="P212" s="1"/>
  <c r="R212" s="1"/>
  <c r="H212"/>
  <c r="I212"/>
  <c r="L37"/>
  <c r="H37"/>
  <c r="BB37"/>
  <c r="AF37" s="1"/>
  <c r="AG37" s="1"/>
  <c r="L126"/>
  <c r="AX126"/>
  <c r="P126" s="1"/>
  <c r="Q126" s="1"/>
  <c r="L194"/>
  <c r="H194"/>
  <c r="I194"/>
  <c r="AX194"/>
  <c r="P194" s="1"/>
  <c r="R194" s="1"/>
  <c r="BB194"/>
  <c r="AF194" s="1"/>
  <c r="AG194" s="1"/>
  <c r="K151"/>
  <c r="BB260"/>
  <c r="AF260" s="1"/>
  <c r="AH260" s="1"/>
  <c r="AX260"/>
  <c r="P260" s="1"/>
  <c r="R260" s="1"/>
  <c r="H260"/>
  <c r="I260"/>
  <c r="L260"/>
  <c r="K232"/>
  <c r="L70"/>
  <c r="I70"/>
  <c r="L72"/>
  <c r="AX72"/>
  <c r="P72" s="1"/>
  <c r="Q72" s="1"/>
  <c r="K288"/>
  <c r="L276"/>
  <c r="BB276"/>
  <c r="AF276" s="1"/>
  <c r="AG276" s="1"/>
  <c r="I276"/>
  <c r="I316"/>
  <c r="L316"/>
  <c r="H316"/>
  <c r="AX316"/>
  <c r="P316" s="1"/>
  <c r="R316" s="1"/>
  <c r="BB316"/>
  <c r="AF316" s="1"/>
  <c r="AG316" s="1"/>
  <c r="H245"/>
  <c r="I245"/>
  <c r="L245"/>
  <c r="BB245"/>
  <c r="AF245" s="1"/>
  <c r="AI245" s="1"/>
  <c r="AX245"/>
  <c r="P245" s="1"/>
  <c r="R245" s="1"/>
  <c r="AX251"/>
  <c r="P251" s="1"/>
  <c r="R251" s="1"/>
  <c r="L251"/>
  <c r="BB251"/>
  <c r="AF251" s="1"/>
  <c r="AH251" s="1"/>
  <c r="H251"/>
  <c r="I251"/>
  <c r="AX332"/>
  <c r="P332" s="1"/>
  <c r="Q332" s="1"/>
  <c r="L332"/>
  <c r="H332"/>
  <c r="AX69"/>
  <c r="P69" s="1"/>
  <c r="Q69" s="1"/>
  <c r="L69"/>
  <c r="H69"/>
  <c r="AX53"/>
  <c r="P53" s="1"/>
  <c r="R53" s="1"/>
  <c r="H53"/>
  <c r="L53"/>
  <c r="L307"/>
  <c r="AX307"/>
  <c r="P307" s="1"/>
  <c r="Q307" s="1"/>
  <c r="L116"/>
  <c r="H116"/>
  <c r="I116"/>
  <c r="L18"/>
  <c r="AX18"/>
  <c r="P18" s="1"/>
  <c r="R18" s="1"/>
  <c r="BB18"/>
  <c r="AF18" s="1"/>
  <c r="AI18" s="1"/>
  <c r="H18"/>
  <c r="L9"/>
  <c r="AX9"/>
  <c r="P9" s="1"/>
  <c r="S9" s="1"/>
  <c r="I9"/>
  <c r="BB9"/>
  <c r="AF9" s="1"/>
  <c r="AI9" s="1"/>
  <c r="H9"/>
  <c r="AX269"/>
  <c r="P269" s="1"/>
  <c r="S269" s="1"/>
  <c r="BB269"/>
  <c r="AF269" s="1"/>
  <c r="AG269" s="1"/>
  <c r="H269"/>
  <c r="L269"/>
  <c r="I269"/>
  <c r="L317"/>
  <c r="BB317"/>
  <c r="AF317" s="1"/>
  <c r="AG317" s="1"/>
  <c r="I317"/>
  <c r="AX317"/>
  <c r="P317" s="1"/>
  <c r="R317" s="1"/>
  <c r="L295"/>
  <c r="BB295"/>
  <c r="AF295" s="1"/>
  <c r="AI295" s="1"/>
  <c r="H295"/>
  <c r="L248"/>
  <c r="H248"/>
  <c r="I248"/>
  <c r="AX248"/>
  <c r="P248" s="1"/>
  <c r="S248" s="1"/>
  <c r="BB248"/>
  <c r="AF248" s="1"/>
  <c r="AH248" s="1"/>
  <c r="I94"/>
  <c r="L94"/>
  <c r="H94"/>
  <c r="AX94"/>
  <c r="P94" s="1"/>
  <c r="Q94" s="1"/>
  <c r="BB94"/>
  <c r="AF94" s="1"/>
  <c r="AH94" s="1"/>
  <c r="AX48"/>
  <c r="P48" s="1"/>
  <c r="S48" s="1"/>
  <c r="L48"/>
  <c r="H113"/>
  <c r="AV304"/>
  <c r="I304" s="1"/>
  <c r="I67"/>
  <c r="BB139"/>
  <c r="AF139" s="1"/>
  <c r="AG139" s="1"/>
  <c r="BB66"/>
  <c r="AF66" s="1"/>
  <c r="AH66" s="1"/>
  <c r="BB166"/>
  <c r="AF166" s="1"/>
  <c r="AI166" s="1"/>
  <c r="AW29"/>
  <c r="H76"/>
  <c r="AW55"/>
  <c r="AX141"/>
  <c r="P141" s="1"/>
  <c r="Q141" s="1"/>
  <c r="AW201"/>
  <c r="K201" s="1"/>
  <c r="AW283"/>
  <c r="K283" s="1"/>
  <c r="AW266"/>
  <c r="K266" s="1"/>
  <c r="AW218"/>
  <c r="K218" s="1"/>
  <c r="AW258"/>
  <c r="K258" s="1"/>
  <c r="AX137"/>
  <c r="P137" s="1"/>
  <c r="Q137" s="1"/>
  <c r="AW50"/>
  <c r="H50" s="1"/>
  <c r="AW116"/>
  <c r="AW37"/>
  <c r="AX225"/>
  <c r="P225" s="1"/>
  <c r="R225" s="1"/>
  <c r="AX298"/>
  <c r="P298" s="1"/>
  <c r="S298" s="1"/>
  <c r="AW156"/>
  <c r="K156" s="1"/>
  <c r="AW352"/>
  <c r="K352" s="1"/>
  <c r="AW185"/>
  <c r="K185" s="1"/>
  <c r="AX234"/>
  <c r="P234" s="1"/>
  <c r="R234" s="1"/>
  <c r="AW245"/>
  <c r="K245" s="1"/>
  <c r="AX249"/>
  <c r="P249" s="1"/>
  <c r="S249" s="1"/>
  <c r="I211"/>
  <c r="I217"/>
  <c r="I262"/>
  <c r="I263"/>
  <c r="AW253"/>
  <c r="K253" s="1"/>
  <c r="AX257"/>
  <c r="P257" s="1"/>
  <c r="Q257" s="1"/>
  <c r="AX39"/>
  <c r="P39" s="1"/>
  <c r="R39" s="1"/>
  <c r="AX329"/>
  <c r="P329" s="1"/>
  <c r="S329" s="1"/>
  <c r="AW340"/>
  <c r="K340" s="1"/>
  <c r="I20"/>
  <c r="H103"/>
  <c r="AW24"/>
  <c r="K24" s="1"/>
  <c r="AW104"/>
  <c r="AW307"/>
  <c r="K307" s="1"/>
  <c r="AW66"/>
  <c r="I225"/>
  <c r="I298"/>
  <c r="AW353"/>
  <c r="K353" s="1"/>
  <c r="H262"/>
  <c r="H263"/>
  <c r="H20"/>
  <c r="AW286"/>
  <c r="K286" s="1"/>
  <c r="I74"/>
  <c r="AX342"/>
  <c r="P342" s="1"/>
  <c r="S342" s="1"/>
  <c r="H345"/>
  <c r="BB262"/>
  <c r="AF262" s="1"/>
  <c r="AH262" s="1"/>
  <c r="BB263"/>
  <c r="AF263" s="1"/>
  <c r="AH263" s="1"/>
  <c r="AW94"/>
  <c r="K94" s="1"/>
  <c r="AW308"/>
  <c r="AW333"/>
  <c r="K333" s="1"/>
  <c r="BB44"/>
  <c r="AF44" s="1"/>
  <c r="AH44" s="1"/>
  <c r="AW135"/>
  <c r="I196"/>
  <c r="H100"/>
  <c r="H74"/>
  <c r="AW301"/>
  <c r="H319"/>
  <c r="AW255"/>
  <c r="AW183"/>
  <c r="I114"/>
  <c r="AW43"/>
  <c r="AW244"/>
  <c r="K60"/>
  <c r="AX280"/>
  <c r="P280" s="1"/>
  <c r="R280" s="1"/>
  <c r="AW91"/>
  <c r="K91" s="1"/>
  <c r="BB220"/>
  <c r="AF220" s="1"/>
  <c r="AH220" s="1"/>
  <c r="K167"/>
  <c r="AX294"/>
  <c r="P294" s="1"/>
  <c r="R294" s="1"/>
  <c r="AX211"/>
  <c r="P211" s="1"/>
  <c r="Q211" s="1"/>
  <c r="AX103"/>
  <c r="P103" s="1"/>
  <c r="R103" s="1"/>
  <c r="AX278"/>
  <c r="P278" s="1"/>
  <c r="Q278" s="1"/>
  <c r="H196"/>
  <c r="H114"/>
  <c r="H306"/>
  <c r="I123"/>
  <c r="I174"/>
  <c r="I268"/>
  <c r="AZ191"/>
  <c r="X191" s="1"/>
  <c r="AA191" s="1"/>
  <c r="BB113"/>
  <c r="AF113" s="1"/>
  <c r="AH113" s="1"/>
  <c r="H117"/>
  <c r="BB67"/>
  <c r="AF67" s="1"/>
  <c r="AH67" s="1"/>
  <c r="H46"/>
  <c r="I29"/>
  <c r="H122"/>
  <c r="H252"/>
  <c r="BB76"/>
  <c r="AF76" s="1"/>
  <c r="AI76" s="1"/>
  <c r="H230"/>
  <c r="AW190"/>
  <c r="K190" s="1"/>
  <c r="I18"/>
  <c r="H123"/>
  <c r="I231"/>
  <c r="H174"/>
  <c r="BB325"/>
  <c r="AF325" s="1"/>
  <c r="AI325" s="1"/>
  <c r="BB237"/>
  <c r="AF237" s="1"/>
  <c r="AH237" s="1"/>
  <c r="BB206"/>
  <c r="AF206" s="1"/>
  <c r="AG206" s="1"/>
  <c r="H268"/>
  <c r="AW113"/>
  <c r="BB73"/>
  <c r="AF73" s="1"/>
  <c r="AI73" s="1"/>
  <c r="AW67"/>
  <c r="I139"/>
  <c r="I66"/>
  <c r="I166"/>
  <c r="BB320"/>
  <c r="AF320" s="1"/>
  <c r="AH320" s="1"/>
  <c r="H29"/>
  <c r="BB168"/>
  <c r="AF168" s="1"/>
  <c r="AG168" s="1"/>
  <c r="BB64"/>
  <c r="AF64" s="1"/>
  <c r="AH64" s="1"/>
  <c r="AW76"/>
  <c r="I55"/>
  <c r="BB318"/>
  <c r="AF318" s="1"/>
  <c r="AG318" s="1"/>
  <c r="K130"/>
  <c r="I181"/>
  <c r="AW120"/>
  <c r="K120" s="1"/>
  <c r="AW270"/>
  <c r="BB270" s="1"/>
  <c r="AF270" s="1"/>
  <c r="AH270" s="1"/>
  <c r="BB346"/>
  <c r="AF346" s="1"/>
  <c r="AI346" s="1"/>
  <c r="H353"/>
  <c r="AV188"/>
  <c r="AY188" s="1"/>
  <c r="T188" s="1"/>
  <c r="AW226"/>
  <c r="K226" s="1"/>
  <c r="H231"/>
  <c r="L234"/>
  <c r="AX239"/>
  <c r="P239" s="1"/>
  <c r="S239" s="1"/>
  <c r="L39"/>
  <c r="L329"/>
  <c r="AW291"/>
  <c r="AW69"/>
  <c r="K69" s="1"/>
  <c r="BB48"/>
  <c r="AF48" s="1"/>
  <c r="AG48" s="1"/>
  <c r="H164"/>
  <c r="H323"/>
  <c r="I100"/>
  <c r="H139"/>
  <c r="H66"/>
  <c r="H166"/>
  <c r="H55"/>
  <c r="I141"/>
  <c r="AX70"/>
  <c r="P70" s="1"/>
  <c r="S70" s="1"/>
  <c r="BB126"/>
  <c r="AF126" s="1"/>
  <c r="AI126" s="1"/>
  <c r="AX110"/>
  <c r="P110" s="1"/>
  <c r="Q110" s="1"/>
  <c r="I137"/>
  <c r="AX159"/>
  <c r="P159" s="1"/>
  <c r="Q159" s="1"/>
  <c r="BB72"/>
  <c r="AF72" s="1"/>
  <c r="AI72" s="1"/>
  <c r="BB49"/>
  <c r="AF49" s="1"/>
  <c r="AH49" s="1"/>
  <c r="I191"/>
  <c r="AX193"/>
  <c r="P193" s="1"/>
  <c r="S193" s="1"/>
  <c r="I85"/>
  <c r="AW346"/>
  <c r="K346" s="1"/>
  <c r="BB12"/>
  <c r="AF12" s="1"/>
  <c r="AI12" s="1"/>
  <c r="AW13"/>
  <c r="K13" s="1"/>
  <c r="H355"/>
  <c r="L257"/>
  <c r="AW101"/>
  <c r="AW53"/>
  <c r="K53" s="1"/>
  <c r="AW213"/>
  <c r="K213" s="1"/>
  <c r="AW150"/>
  <c r="K150" s="1"/>
  <c r="H317"/>
  <c r="H208"/>
  <c r="I135"/>
  <c r="BB196"/>
  <c r="AF196" s="1"/>
  <c r="AH196" s="1"/>
  <c r="BB100"/>
  <c r="AF100" s="1"/>
  <c r="AI100" s="1"/>
  <c r="BB74"/>
  <c r="AF74" s="1"/>
  <c r="AI74" s="1"/>
  <c r="AW319"/>
  <c r="I183"/>
  <c r="BB114"/>
  <c r="AF114" s="1"/>
  <c r="AH114" s="1"/>
  <c r="I244"/>
  <c r="AW207"/>
  <c r="H141"/>
  <c r="H137"/>
  <c r="AW31"/>
  <c r="AX31" s="1"/>
  <c r="P31" s="1"/>
  <c r="S31" s="1"/>
  <c r="H225"/>
  <c r="AW295"/>
  <c r="K295" s="1"/>
  <c r="AW276"/>
  <c r="K276" s="1"/>
  <c r="AW12"/>
  <c r="K12" s="1"/>
  <c r="AW200"/>
  <c r="AW92"/>
  <c r="K92" s="1"/>
  <c r="AW227"/>
  <c r="K227" s="1"/>
  <c r="BB231"/>
  <c r="AF231" s="1"/>
  <c r="AI231" s="1"/>
  <c r="I234"/>
  <c r="AW240"/>
  <c r="K240" s="1"/>
  <c r="AW132"/>
  <c r="K132" s="1"/>
  <c r="BB174"/>
  <c r="AF174" s="1"/>
  <c r="AG174" s="1"/>
  <c r="AW115"/>
  <c r="K115" s="1"/>
  <c r="AW299"/>
  <c r="K299" s="1"/>
  <c r="AW242"/>
  <c r="AW140"/>
  <c r="K140" s="1"/>
  <c r="BB268"/>
  <c r="AF268" s="1"/>
  <c r="AI268" s="1"/>
  <c r="BB212"/>
  <c r="AF212" s="1"/>
  <c r="AI212" s="1"/>
  <c r="I44"/>
  <c r="H135"/>
  <c r="AW196"/>
  <c r="AW100"/>
  <c r="AW74"/>
  <c r="I255"/>
  <c r="H183"/>
  <c r="AW114"/>
  <c r="I43"/>
  <c r="H244"/>
  <c r="I280"/>
  <c r="BB306"/>
  <c r="AF306" s="1"/>
  <c r="AG306" s="1"/>
  <c r="K146"/>
  <c r="BB345"/>
  <c r="AF345" s="1"/>
  <c r="AI345" s="1"/>
  <c r="AW199"/>
  <c r="K199" s="1"/>
  <c r="AX231"/>
  <c r="P231" s="1"/>
  <c r="S231" s="1"/>
  <c r="AX174"/>
  <c r="P174" s="1"/>
  <c r="S174" s="1"/>
  <c r="AX268"/>
  <c r="P268" s="1"/>
  <c r="S268" s="1"/>
  <c r="AZ164"/>
  <c r="X164" s="1"/>
  <c r="Z164" s="1"/>
  <c r="AZ323"/>
  <c r="X323" s="1"/>
  <c r="Y323" s="1"/>
  <c r="BA328"/>
  <c r="AB328" s="1"/>
  <c r="AC328" s="1"/>
  <c r="BA114"/>
  <c r="AB114" s="1"/>
  <c r="AD114" s="1"/>
  <c r="AZ208"/>
  <c r="X208" s="1"/>
  <c r="Z208" s="1"/>
  <c r="BA196"/>
  <c r="AB196" s="1"/>
  <c r="AC196" s="1"/>
  <c r="BA164"/>
  <c r="AB164" s="1"/>
  <c r="AE164" s="1"/>
  <c r="BA105"/>
  <c r="AB105" s="1"/>
  <c r="AE105" s="1"/>
  <c r="BA168"/>
  <c r="AB168" s="1"/>
  <c r="AD168" s="1"/>
  <c r="BA230"/>
  <c r="AB230" s="1"/>
  <c r="AD230" s="1"/>
  <c r="BA18"/>
  <c r="AB18" s="1"/>
  <c r="AE18" s="1"/>
  <c r="BA37"/>
  <c r="AB37" s="1"/>
  <c r="AD37" s="1"/>
  <c r="BA300"/>
  <c r="AB300" s="1"/>
  <c r="AC300" s="1"/>
  <c r="BA50"/>
  <c r="AB50" s="1"/>
  <c r="AE50" s="1"/>
  <c r="BA191"/>
  <c r="AB191" s="1"/>
  <c r="AE191" s="1"/>
  <c r="BA317"/>
  <c r="AB317" s="1"/>
  <c r="AE317" s="1"/>
  <c r="AZ50"/>
  <c r="X50" s="1"/>
  <c r="Y50" s="1"/>
  <c r="AZ268"/>
  <c r="X268" s="1"/>
  <c r="BA268"/>
  <c r="AB268" s="1"/>
  <c r="AY140"/>
  <c r="T140" s="1"/>
  <c r="AZ140"/>
  <c r="X140" s="1"/>
  <c r="BA150"/>
  <c r="AB150" s="1"/>
  <c r="BA48"/>
  <c r="AB48" s="1"/>
  <c r="BA259"/>
  <c r="AB259" s="1"/>
  <c r="BA242"/>
  <c r="AB242" s="1"/>
  <c r="AY103"/>
  <c r="T103" s="1"/>
  <c r="BA340"/>
  <c r="AB340" s="1"/>
  <c r="BA315"/>
  <c r="AB315" s="1"/>
  <c r="BA327"/>
  <c r="AB327" s="1"/>
  <c r="BA329"/>
  <c r="AB329" s="1"/>
  <c r="AY39"/>
  <c r="T39" s="1"/>
  <c r="BA115"/>
  <c r="AB115" s="1"/>
  <c r="AZ93"/>
  <c r="X93" s="1"/>
  <c r="BA163"/>
  <c r="AB163" s="1"/>
  <c r="AZ174"/>
  <c r="X174" s="1"/>
  <c r="AY132"/>
  <c r="T132" s="1"/>
  <c r="BA231"/>
  <c r="AB231" s="1"/>
  <c r="AZ229"/>
  <c r="X229" s="1"/>
  <c r="AZ228"/>
  <c r="X228" s="1"/>
  <c r="AZ227"/>
  <c r="X227" s="1"/>
  <c r="AZ226"/>
  <c r="X226" s="1"/>
  <c r="AZ294"/>
  <c r="X294" s="1"/>
  <c r="AZ224"/>
  <c r="X224" s="1"/>
  <c r="AZ165"/>
  <c r="X165" s="1"/>
  <c r="AZ9"/>
  <c r="X9" s="1"/>
  <c r="AZ316"/>
  <c r="X316" s="1"/>
  <c r="AZ212"/>
  <c r="X212" s="1"/>
  <c r="AZ162"/>
  <c r="X162" s="1"/>
  <c r="AZ203"/>
  <c r="X203" s="1"/>
  <c r="AZ199"/>
  <c r="X199" s="1"/>
  <c r="AZ355"/>
  <c r="X355" s="1"/>
  <c r="AZ92"/>
  <c r="X92" s="1"/>
  <c r="AZ353"/>
  <c r="X353" s="1"/>
  <c r="AZ200"/>
  <c r="X200" s="1"/>
  <c r="AZ13"/>
  <c r="X13" s="1"/>
  <c r="AZ352"/>
  <c r="X352" s="1"/>
  <c r="AZ12"/>
  <c r="X12" s="1"/>
  <c r="AZ220"/>
  <c r="X220" s="1"/>
  <c r="AZ10"/>
  <c r="X10" s="1"/>
  <c r="AZ346"/>
  <c r="X346" s="1"/>
  <c r="AZ91"/>
  <c r="X91" s="1"/>
  <c r="AZ65"/>
  <c r="X65" s="1"/>
  <c r="AZ270"/>
  <c r="X270" s="1"/>
  <c r="AZ351"/>
  <c r="X351" s="1"/>
  <c r="AZ345"/>
  <c r="X345" s="1"/>
  <c r="AZ120"/>
  <c r="X120" s="1"/>
  <c r="AZ276"/>
  <c r="X276" s="1"/>
  <c r="AY104"/>
  <c r="T104" s="1"/>
  <c r="AY52"/>
  <c r="T52" s="1"/>
  <c r="AY299"/>
  <c r="T299" s="1"/>
  <c r="AZ103"/>
  <c r="X103" s="1"/>
  <c r="AY219"/>
  <c r="T219" s="1"/>
  <c r="AZ39"/>
  <c r="X39" s="1"/>
  <c r="BA93"/>
  <c r="AB93" s="1"/>
  <c r="AY264"/>
  <c r="T264" s="1"/>
  <c r="AY331"/>
  <c r="T331" s="1"/>
  <c r="BA174"/>
  <c r="AB174" s="1"/>
  <c r="AZ132"/>
  <c r="X132" s="1"/>
  <c r="AY240"/>
  <c r="T240" s="1"/>
  <c r="BA229"/>
  <c r="AB229" s="1"/>
  <c r="BA228"/>
  <c r="AB228" s="1"/>
  <c r="BA227"/>
  <c r="AB227" s="1"/>
  <c r="BA226"/>
  <c r="AB226" s="1"/>
  <c r="BA294"/>
  <c r="AB294" s="1"/>
  <c r="BA224"/>
  <c r="AB224" s="1"/>
  <c r="BA165"/>
  <c r="AB165" s="1"/>
  <c r="BA9"/>
  <c r="AB9" s="1"/>
  <c r="BA316"/>
  <c r="AB316" s="1"/>
  <c r="BA212"/>
  <c r="AB212" s="1"/>
  <c r="BA162"/>
  <c r="AB162" s="1"/>
  <c r="BA203"/>
  <c r="AB203" s="1"/>
  <c r="BA199"/>
  <c r="AB199" s="1"/>
  <c r="BA355"/>
  <c r="AB355" s="1"/>
  <c r="BA92"/>
  <c r="AB92" s="1"/>
  <c r="BA353"/>
  <c r="AB353" s="1"/>
  <c r="BA200"/>
  <c r="AB200" s="1"/>
  <c r="BA13"/>
  <c r="AB13" s="1"/>
  <c r="BA352"/>
  <c r="AB352" s="1"/>
  <c r="BA12"/>
  <c r="AB12" s="1"/>
  <c r="BA220"/>
  <c r="AB220" s="1"/>
  <c r="BA10"/>
  <c r="AB10" s="1"/>
  <c r="BA346"/>
  <c r="AB346" s="1"/>
  <c r="BA91"/>
  <c r="AB91" s="1"/>
  <c r="BA65"/>
  <c r="AB65" s="1"/>
  <c r="BA270"/>
  <c r="AB270" s="1"/>
  <c r="BA351"/>
  <c r="AB351" s="1"/>
  <c r="BA345"/>
  <c r="AB345" s="1"/>
  <c r="BA120"/>
  <c r="AB120" s="1"/>
  <c r="BA276"/>
  <c r="AB276" s="1"/>
  <c r="BA99"/>
  <c r="AB99" s="1"/>
  <c r="BA342"/>
  <c r="AB342" s="1"/>
  <c r="AZ104"/>
  <c r="X104" s="1"/>
  <c r="AZ52"/>
  <c r="X52" s="1"/>
  <c r="AZ299"/>
  <c r="X299" s="1"/>
  <c r="BA103"/>
  <c r="AB103" s="1"/>
  <c r="AZ219"/>
  <c r="X219" s="1"/>
  <c r="AY291"/>
  <c r="T291" s="1"/>
  <c r="AY237"/>
  <c r="T237" s="1"/>
  <c r="AY325"/>
  <c r="T325" s="1"/>
  <c r="BA39"/>
  <c r="AB39" s="1"/>
  <c r="AY257"/>
  <c r="T257" s="1"/>
  <c r="AZ264"/>
  <c r="X264" s="1"/>
  <c r="AY263"/>
  <c r="T263" s="1"/>
  <c r="AZ331"/>
  <c r="X331" s="1"/>
  <c r="AY330"/>
  <c r="T330" s="1"/>
  <c r="BA132"/>
  <c r="AB132" s="1"/>
  <c r="AZ240"/>
  <c r="X240" s="1"/>
  <c r="AY239"/>
  <c r="T239" s="1"/>
  <c r="BA104"/>
  <c r="AB104" s="1"/>
  <c r="BA52"/>
  <c r="AB52" s="1"/>
  <c r="BA299"/>
  <c r="AB299" s="1"/>
  <c r="AY20"/>
  <c r="T20" s="1"/>
  <c r="BA219"/>
  <c r="AB219" s="1"/>
  <c r="AZ291"/>
  <c r="X291" s="1"/>
  <c r="AZ237"/>
  <c r="X237" s="1"/>
  <c r="AZ325"/>
  <c r="X325" s="1"/>
  <c r="AZ257"/>
  <c r="X257" s="1"/>
  <c r="BA264"/>
  <c r="AB264" s="1"/>
  <c r="AZ263"/>
  <c r="X263" s="1"/>
  <c r="AY262"/>
  <c r="T262" s="1"/>
  <c r="BA331"/>
  <c r="AB331" s="1"/>
  <c r="AZ330"/>
  <c r="X330" s="1"/>
  <c r="BA240"/>
  <c r="AB240" s="1"/>
  <c r="AZ239"/>
  <c r="X239" s="1"/>
  <c r="AY269"/>
  <c r="T269" s="1"/>
  <c r="AZ20"/>
  <c r="X20" s="1"/>
  <c r="BA291"/>
  <c r="AB291" s="1"/>
  <c r="BA237"/>
  <c r="AB237" s="1"/>
  <c r="BA325"/>
  <c r="AB325" s="1"/>
  <c r="BA257"/>
  <c r="AB257" s="1"/>
  <c r="BA263"/>
  <c r="AB263" s="1"/>
  <c r="AY333"/>
  <c r="T333" s="1"/>
  <c r="AY286"/>
  <c r="T286" s="1"/>
  <c r="AY24"/>
  <c r="T24" s="1"/>
  <c r="AY308"/>
  <c r="T308" s="1"/>
  <c r="BA20"/>
  <c r="AB20" s="1"/>
  <c r="AY253"/>
  <c r="T253" s="1"/>
  <c r="BA262"/>
  <c r="AB262" s="1"/>
  <c r="AY251"/>
  <c r="T251" s="1"/>
  <c r="AZ249"/>
  <c r="X249" s="1"/>
  <c r="AY248"/>
  <c r="T248" s="1"/>
  <c r="BA269"/>
  <c r="AB269" s="1"/>
  <c r="AZ333"/>
  <c r="X333" s="1"/>
  <c r="AZ286"/>
  <c r="X286" s="1"/>
  <c r="AZ24"/>
  <c r="X24" s="1"/>
  <c r="AZ308"/>
  <c r="X308" s="1"/>
  <c r="AY206"/>
  <c r="T206" s="1"/>
  <c r="AZ253"/>
  <c r="X253" s="1"/>
  <c r="AY260"/>
  <c r="T260" s="1"/>
  <c r="AZ251"/>
  <c r="X251" s="1"/>
  <c r="AY217"/>
  <c r="T217" s="1"/>
  <c r="BA249"/>
  <c r="AB249" s="1"/>
  <c r="AZ248"/>
  <c r="X248" s="1"/>
  <c r="AY314"/>
  <c r="T314" s="1"/>
  <c r="BA333"/>
  <c r="AB333" s="1"/>
  <c r="BA286"/>
  <c r="AB286" s="1"/>
  <c r="BA24"/>
  <c r="AB24" s="1"/>
  <c r="AY101"/>
  <c r="T101" s="1"/>
  <c r="BA308"/>
  <c r="AB308" s="1"/>
  <c r="AZ206"/>
  <c r="X206" s="1"/>
  <c r="BA253"/>
  <c r="AB253" s="1"/>
  <c r="AZ260"/>
  <c r="X260" s="1"/>
  <c r="AY204"/>
  <c r="T204" s="1"/>
  <c r="BA251"/>
  <c r="AB251" s="1"/>
  <c r="AZ217"/>
  <c r="X217" s="1"/>
  <c r="AY307"/>
  <c r="T307" s="1"/>
  <c r="AZ213"/>
  <c r="X213" s="1"/>
  <c r="AY53"/>
  <c r="T53" s="1"/>
  <c r="AY69"/>
  <c r="T69" s="1"/>
  <c r="AY332"/>
  <c r="T332" s="1"/>
  <c r="AY278"/>
  <c r="T278" s="1"/>
  <c r="BA101"/>
  <c r="AB101" s="1"/>
  <c r="AZ94"/>
  <c r="X94" s="1"/>
  <c r="BA204"/>
  <c r="AB204" s="1"/>
  <c r="AY211"/>
  <c r="T211" s="1"/>
  <c r="BA246"/>
  <c r="AB246" s="1"/>
  <c r="AZ245"/>
  <c r="X245" s="1"/>
  <c r="AY284"/>
  <c r="T284" s="1"/>
  <c r="BA234"/>
  <c r="AB234" s="1"/>
  <c r="AZ185"/>
  <c r="X185" s="1"/>
  <c r="AY210"/>
  <c r="T210" s="1"/>
  <c r="AY268"/>
  <c r="T268" s="1"/>
  <c r="AY150"/>
  <c r="T150" s="1"/>
  <c r="AY48"/>
  <c r="T48" s="1"/>
  <c r="AY259"/>
  <c r="T259" s="1"/>
  <c r="AY242"/>
  <c r="T242" s="1"/>
  <c r="AZ307"/>
  <c r="X307" s="1"/>
  <c r="BA213"/>
  <c r="AB213" s="1"/>
  <c r="AZ53"/>
  <c r="X53" s="1"/>
  <c r="AZ69"/>
  <c r="X69" s="1"/>
  <c r="AZ332"/>
  <c r="X332" s="1"/>
  <c r="AZ278"/>
  <c r="X278" s="1"/>
  <c r="AY340"/>
  <c r="T340" s="1"/>
  <c r="AY315"/>
  <c r="T315" s="1"/>
  <c r="AY327"/>
  <c r="T327" s="1"/>
  <c r="BA94"/>
  <c r="AB94" s="1"/>
  <c r="AY329"/>
  <c r="T329" s="1"/>
  <c r="AY115"/>
  <c r="T115" s="1"/>
  <c r="AZ211"/>
  <c r="X211" s="1"/>
  <c r="BA245"/>
  <c r="AB245" s="1"/>
  <c r="AZ284"/>
  <c r="X284" s="1"/>
  <c r="AY163"/>
  <c r="T163" s="1"/>
  <c r="BA185"/>
  <c r="AB185" s="1"/>
  <c r="AZ210"/>
  <c r="X210" s="1"/>
  <c r="AY231"/>
  <c r="T231" s="1"/>
  <c r="AZ150"/>
  <c r="X150" s="1"/>
  <c r="AZ115"/>
  <c r="X115" s="1"/>
  <c r="AY246"/>
  <c r="T246" s="1"/>
  <c r="BA332"/>
  <c r="AB332" s="1"/>
  <c r="AZ329"/>
  <c r="X329" s="1"/>
  <c r="AZ246"/>
  <c r="X246" s="1"/>
  <c r="AY224"/>
  <c r="T224" s="1"/>
  <c r="AY162"/>
  <c r="T162" s="1"/>
  <c r="AY199"/>
  <c r="T199" s="1"/>
  <c r="AY92"/>
  <c r="T92" s="1"/>
  <c r="AY13"/>
  <c r="T13" s="1"/>
  <c r="AZ327"/>
  <c r="X327" s="1"/>
  <c r="BA211"/>
  <c r="AB211" s="1"/>
  <c r="AY229"/>
  <c r="T229" s="1"/>
  <c r="AY227"/>
  <c r="T227" s="1"/>
  <c r="AY342"/>
  <c r="T342" s="1"/>
  <c r="BA140"/>
  <c r="AB140" s="1"/>
  <c r="BA260"/>
  <c r="AB260" s="1"/>
  <c r="AY249"/>
  <c r="T249" s="1"/>
  <c r="AZ163"/>
  <c r="X163" s="1"/>
  <c r="AZ342"/>
  <c r="X342" s="1"/>
  <c r="AZ315"/>
  <c r="X315" s="1"/>
  <c r="BA248"/>
  <c r="AB248" s="1"/>
  <c r="BA210"/>
  <c r="AB210" s="1"/>
  <c r="AY9"/>
  <c r="T9" s="1"/>
  <c r="BA53"/>
  <c r="AB53" s="1"/>
  <c r="BA278"/>
  <c r="AB278" s="1"/>
  <c r="AZ262"/>
  <c r="X262" s="1"/>
  <c r="AY245"/>
  <c r="T245" s="1"/>
  <c r="AY165"/>
  <c r="T165" s="1"/>
  <c r="AY316"/>
  <c r="T316" s="1"/>
  <c r="BA206"/>
  <c r="AB206" s="1"/>
  <c r="AZ340"/>
  <c r="X340" s="1"/>
  <c r="AY93"/>
  <c r="T93" s="1"/>
  <c r="AY328"/>
  <c r="T328" s="1"/>
  <c r="BA217"/>
  <c r="AB217" s="1"/>
  <c r="AY174"/>
  <c r="T174" s="1"/>
  <c r="AZ328"/>
  <c r="X328" s="1"/>
  <c r="AZ231"/>
  <c r="X231" s="1"/>
  <c r="AY226"/>
  <c r="T226" s="1"/>
  <c r="AY212"/>
  <c r="T212" s="1"/>
  <c r="AY200"/>
  <c r="T200" s="1"/>
  <c r="BA307"/>
  <c r="AB307" s="1"/>
  <c r="BA69"/>
  <c r="AB69" s="1"/>
  <c r="AZ101"/>
  <c r="X101" s="1"/>
  <c r="AZ204"/>
  <c r="X204" s="1"/>
  <c r="BA314"/>
  <c r="AB314" s="1"/>
  <c r="AZ234"/>
  <c r="X234" s="1"/>
  <c r="AZ99"/>
  <c r="X99" s="1"/>
  <c r="AY213"/>
  <c r="T213" s="1"/>
  <c r="AY94"/>
  <c r="T94" s="1"/>
  <c r="BA239"/>
  <c r="AB239" s="1"/>
  <c r="AY294"/>
  <c r="T294" s="1"/>
  <c r="AY203"/>
  <c r="T203" s="1"/>
  <c r="AY355"/>
  <c r="T355" s="1"/>
  <c r="AY353"/>
  <c r="T353" s="1"/>
  <c r="AY352"/>
  <c r="T352" s="1"/>
  <c r="AY12"/>
  <c r="T12" s="1"/>
  <c r="AY220"/>
  <c r="T220" s="1"/>
  <c r="AY10"/>
  <c r="T10" s="1"/>
  <c r="AY346"/>
  <c r="T346" s="1"/>
  <c r="AY91"/>
  <c r="T91" s="1"/>
  <c r="AY65"/>
  <c r="T65" s="1"/>
  <c r="AY270"/>
  <c r="T270" s="1"/>
  <c r="AY351"/>
  <c r="T351" s="1"/>
  <c r="AY345"/>
  <c r="T345" s="1"/>
  <c r="AY120"/>
  <c r="T120" s="1"/>
  <c r="AY276"/>
  <c r="T276" s="1"/>
  <c r="AZ259"/>
  <c r="X259" s="1"/>
  <c r="AY185"/>
  <c r="T185" s="1"/>
  <c r="BA298"/>
  <c r="AB298" s="1"/>
  <c r="BA305"/>
  <c r="AB305" s="1"/>
  <c r="AZ181"/>
  <c r="X181" s="1"/>
  <c r="AZ258"/>
  <c r="X258" s="1"/>
  <c r="AZ266"/>
  <c r="X266" s="1"/>
  <c r="AZ201"/>
  <c r="X201" s="1"/>
  <c r="AZ89"/>
  <c r="X89" s="1"/>
  <c r="AZ242"/>
  <c r="X242" s="1"/>
  <c r="BA284"/>
  <c r="AB284" s="1"/>
  <c r="AY123"/>
  <c r="T123" s="1"/>
  <c r="AY193"/>
  <c r="T193" s="1"/>
  <c r="AY116"/>
  <c r="T116" s="1"/>
  <c r="AY31"/>
  <c r="T31" s="1"/>
  <c r="BA181"/>
  <c r="AB181" s="1"/>
  <c r="AY159"/>
  <c r="T159" s="1"/>
  <c r="BA258"/>
  <c r="AB258" s="1"/>
  <c r="BA266"/>
  <c r="AB266" s="1"/>
  <c r="BA201"/>
  <c r="AB201" s="1"/>
  <c r="AY110"/>
  <c r="T110" s="1"/>
  <c r="AY70"/>
  <c r="T70" s="1"/>
  <c r="BA89"/>
  <c r="AB89" s="1"/>
  <c r="AY99"/>
  <c r="T99" s="1"/>
  <c r="AZ123"/>
  <c r="X123" s="1"/>
  <c r="AZ193"/>
  <c r="X193" s="1"/>
  <c r="AZ116"/>
  <c r="X116" s="1"/>
  <c r="AZ31"/>
  <c r="X31" s="1"/>
  <c r="AZ159"/>
  <c r="X159" s="1"/>
  <c r="AZ110"/>
  <c r="X110" s="1"/>
  <c r="AZ70"/>
  <c r="X70" s="1"/>
  <c r="BA330"/>
  <c r="AB330" s="1"/>
  <c r="AY295"/>
  <c r="T295" s="1"/>
  <c r="BA123"/>
  <c r="AB123" s="1"/>
  <c r="BA193"/>
  <c r="AB193" s="1"/>
  <c r="BA116"/>
  <c r="AB116" s="1"/>
  <c r="AY273"/>
  <c r="T273" s="1"/>
  <c r="BA31"/>
  <c r="AB31" s="1"/>
  <c r="AY280"/>
  <c r="T280" s="1"/>
  <c r="BA159"/>
  <c r="AB159" s="1"/>
  <c r="AY157"/>
  <c r="T157" s="1"/>
  <c r="AY108"/>
  <c r="T108" s="1"/>
  <c r="BA110"/>
  <c r="AB110" s="1"/>
  <c r="BA70"/>
  <c r="AB70" s="1"/>
  <c r="AY190"/>
  <c r="T190" s="1"/>
  <c r="AY234"/>
  <c r="T234" s="1"/>
  <c r="AZ295"/>
  <c r="X295" s="1"/>
  <c r="AY85"/>
  <c r="T85" s="1"/>
  <c r="AY37"/>
  <c r="T37" s="1"/>
  <c r="AY306"/>
  <c r="T306" s="1"/>
  <c r="AZ273"/>
  <c r="X273" s="1"/>
  <c r="AZ280"/>
  <c r="X280" s="1"/>
  <c r="AZ157"/>
  <c r="X157" s="1"/>
  <c r="AZ108"/>
  <c r="X108" s="1"/>
  <c r="AZ190"/>
  <c r="X190" s="1"/>
  <c r="AY244"/>
  <c r="T244" s="1"/>
  <c r="AY230"/>
  <c r="T230" s="1"/>
  <c r="AY318"/>
  <c r="T318" s="1"/>
  <c r="AY43"/>
  <c r="T43" s="1"/>
  <c r="AY55"/>
  <c r="T55" s="1"/>
  <c r="AY114"/>
  <c r="T114" s="1"/>
  <c r="AY76"/>
  <c r="T76" s="1"/>
  <c r="AY38"/>
  <c r="T38" s="1"/>
  <c r="AY252"/>
  <c r="T252" s="1"/>
  <c r="AY64"/>
  <c r="T64" s="1"/>
  <c r="AY183"/>
  <c r="T183" s="1"/>
  <c r="AY122"/>
  <c r="T122" s="1"/>
  <c r="AY168"/>
  <c r="T168" s="1"/>
  <c r="AY255"/>
  <c r="T255" s="1"/>
  <c r="AY29"/>
  <c r="T29" s="1"/>
  <c r="AY319"/>
  <c r="T319" s="1"/>
  <c r="AY22"/>
  <c r="T22" s="1"/>
  <c r="AY105"/>
  <c r="T105" s="1"/>
  <c r="AY46"/>
  <c r="T46" s="1"/>
  <c r="AY320"/>
  <c r="T320" s="1"/>
  <c r="AY301"/>
  <c r="T301" s="1"/>
  <c r="AY166"/>
  <c r="T166" s="1"/>
  <c r="AY74"/>
  <c r="T74" s="1"/>
  <c r="AY300"/>
  <c r="T300" s="1"/>
  <c r="AY66"/>
  <c r="T66" s="1"/>
  <c r="AY100"/>
  <c r="T100" s="1"/>
  <c r="AY136"/>
  <c r="T136" s="1"/>
  <c r="AY139"/>
  <c r="T139" s="1"/>
  <c r="AY196"/>
  <c r="T196" s="1"/>
  <c r="AY67"/>
  <c r="T67" s="1"/>
  <c r="AY135"/>
  <c r="T135" s="1"/>
  <c r="AY117"/>
  <c r="T117" s="1"/>
  <c r="AY73"/>
  <c r="T73" s="1"/>
  <c r="AY44"/>
  <c r="T44" s="1"/>
  <c r="AY113"/>
  <c r="T113" s="1"/>
  <c r="BA295"/>
  <c r="AB295" s="1"/>
  <c r="AZ85"/>
  <c r="X85" s="1"/>
  <c r="AZ37"/>
  <c r="X37" s="1"/>
  <c r="AZ306"/>
  <c r="X306" s="1"/>
  <c r="BA273"/>
  <c r="AB273" s="1"/>
  <c r="AY194"/>
  <c r="T194" s="1"/>
  <c r="BA280"/>
  <c r="AB280" s="1"/>
  <c r="AY137"/>
  <c r="T137" s="1"/>
  <c r="BA157"/>
  <c r="AB157" s="1"/>
  <c r="AY218"/>
  <c r="T218" s="1"/>
  <c r="BA108"/>
  <c r="AB108" s="1"/>
  <c r="AY283"/>
  <c r="T283" s="1"/>
  <c r="AY141"/>
  <c r="T141" s="1"/>
  <c r="BA190"/>
  <c r="AB190" s="1"/>
  <c r="AZ244"/>
  <c r="X244" s="1"/>
  <c r="AZ230"/>
  <c r="X230" s="1"/>
  <c r="AZ318"/>
  <c r="X318" s="1"/>
  <c r="AZ43"/>
  <c r="X43" s="1"/>
  <c r="AZ55"/>
  <c r="X55" s="1"/>
  <c r="AZ114"/>
  <c r="X114" s="1"/>
  <c r="AZ76"/>
  <c r="X76" s="1"/>
  <c r="AZ38"/>
  <c r="X38" s="1"/>
  <c r="AZ252"/>
  <c r="X252" s="1"/>
  <c r="AZ64"/>
  <c r="X64" s="1"/>
  <c r="AZ183"/>
  <c r="X183" s="1"/>
  <c r="AZ122"/>
  <c r="X122" s="1"/>
  <c r="AZ168"/>
  <c r="X168" s="1"/>
  <c r="AZ255"/>
  <c r="X255" s="1"/>
  <c r="AZ29"/>
  <c r="X29" s="1"/>
  <c r="AZ319"/>
  <c r="X319" s="1"/>
  <c r="AZ22"/>
  <c r="X22" s="1"/>
  <c r="AZ105"/>
  <c r="X105" s="1"/>
  <c r="AZ46"/>
  <c r="X46" s="1"/>
  <c r="AZ320"/>
  <c r="X320" s="1"/>
  <c r="AZ301"/>
  <c r="X301" s="1"/>
  <c r="AZ166"/>
  <c r="X166" s="1"/>
  <c r="AZ74"/>
  <c r="X74" s="1"/>
  <c r="AZ300"/>
  <c r="X300" s="1"/>
  <c r="AZ66"/>
  <c r="X66" s="1"/>
  <c r="AZ100"/>
  <c r="X100" s="1"/>
  <c r="AZ136"/>
  <c r="X136" s="1"/>
  <c r="AZ139"/>
  <c r="X139" s="1"/>
  <c r="AZ196"/>
  <c r="X196" s="1"/>
  <c r="AZ67"/>
  <c r="X67" s="1"/>
  <c r="AZ135"/>
  <c r="X135" s="1"/>
  <c r="AZ117"/>
  <c r="X117" s="1"/>
  <c r="AZ73"/>
  <c r="X73" s="1"/>
  <c r="AZ44"/>
  <c r="X44" s="1"/>
  <c r="AZ113"/>
  <c r="X113" s="1"/>
  <c r="AY228"/>
  <c r="T228" s="1"/>
  <c r="AY18"/>
  <c r="T18" s="1"/>
  <c r="AY225"/>
  <c r="T225" s="1"/>
  <c r="AY191"/>
  <c r="T191" s="1"/>
  <c r="BA194"/>
  <c r="AB194" s="1"/>
  <c r="AY50"/>
  <c r="T50" s="1"/>
  <c r="AY208"/>
  <c r="T208" s="1"/>
  <c r="BA137"/>
  <c r="AB137" s="1"/>
  <c r="AY323"/>
  <c r="T323" s="1"/>
  <c r="BA218"/>
  <c r="AB218" s="1"/>
  <c r="BA283"/>
  <c r="AB283" s="1"/>
  <c r="AY164"/>
  <c r="T164" s="1"/>
  <c r="BA141"/>
  <c r="AB141" s="1"/>
  <c r="AY317"/>
  <c r="T317" s="1"/>
  <c r="AZ48"/>
  <c r="X48" s="1"/>
  <c r="AZ156"/>
  <c r="X156" s="1"/>
  <c r="AY298"/>
  <c r="T298" s="1"/>
  <c r="AY305"/>
  <c r="T305" s="1"/>
  <c r="AZ49"/>
  <c r="X49" s="1"/>
  <c r="AZ72"/>
  <c r="X72" s="1"/>
  <c r="AZ126"/>
  <c r="X126" s="1"/>
  <c r="AZ207"/>
  <c r="X207" s="1"/>
  <c r="BA156"/>
  <c r="AB156" s="1"/>
  <c r="AZ298"/>
  <c r="X298" s="1"/>
  <c r="AZ305"/>
  <c r="X305" s="1"/>
  <c r="BA49"/>
  <c r="AB49" s="1"/>
  <c r="BA72"/>
  <c r="AB72" s="1"/>
  <c r="AY181"/>
  <c r="T181" s="1"/>
  <c r="AY258"/>
  <c r="T258" s="1"/>
  <c r="AY266"/>
  <c r="T266" s="1"/>
  <c r="AY201"/>
  <c r="T201" s="1"/>
  <c r="BA126"/>
  <c r="AB126" s="1"/>
  <c r="BA207"/>
  <c r="AB207" s="1"/>
  <c r="AY89"/>
  <c r="T89" s="1"/>
  <c r="BB266"/>
  <c r="AF266" s="1"/>
  <c r="H266"/>
  <c r="AX266"/>
  <c r="P266" s="1"/>
  <c r="BB258"/>
  <c r="AF258" s="1"/>
  <c r="H258"/>
  <c r="AX258"/>
  <c r="P258" s="1"/>
  <c r="BB181"/>
  <c r="AF181" s="1"/>
  <c r="H181"/>
  <c r="AX181"/>
  <c r="P181" s="1"/>
  <c r="AV179"/>
  <c r="L179" s="1"/>
  <c r="AW179"/>
  <c r="BA183"/>
  <c r="AB183" s="1"/>
  <c r="AZ317"/>
  <c r="X317" s="1"/>
  <c r="AY72"/>
  <c r="T72" s="1"/>
  <c r="AZ18"/>
  <c r="X18" s="1"/>
  <c r="BB201"/>
  <c r="AF201" s="1"/>
  <c r="H201"/>
  <c r="AX201"/>
  <c r="P201" s="1"/>
  <c r="H143"/>
  <c r="AV243"/>
  <c r="L243" s="1"/>
  <c r="AW243"/>
  <c r="BA100"/>
  <c r="AB100" s="1"/>
  <c r="BA319"/>
  <c r="AB319" s="1"/>
  <c r="AY49"/>
  <c r="T49" s="1"/>
  <c r="AZ269"/>
  <c r="X269" s="1"/>
  <c r="AY126"/>
  <c r="T126" s="1"/>
  <c r="BB162"/>
  <c r="AF162" s="1"/>
  <c r="AX162"/>
  <c r="P162" s="1"/>
  <c r="I162"/>
  <c r="H162"/>
  <c r="K277"/>
  <c r="BB89"/>
  <c r="AF89" s="1"/>
  <c r="H89"/>
  <c r="AX89"/>
  <c r="P89" s="1"/>
  <c r="BB298"/>
  <c r="AF298" s="1"/>
  <c r="H298"/>
  <c r="BA73"/>
  <c r="AB73" s="1"/>
  <c r="AY207"/>
  <c r="T207" s="1"/>
  <c r="AV169"/>
  <c r="L169" s="1"/>
  <c r="AW169"/>
  <c r="BA252"/>
  <c r="AB252" s="1"/>
  <c r="BA318"/>
  <c r="AB318" s="1"/>
  <c r="BA74"/>
  <c r="AB74" s="1"/>
  <c r="BA46"/>
  <c r="AB46" s="1"/>
  <c r="BA76"/>
  <c r="AB76" s="1"/>
  <c r="AZ283"/>
  <c r="X283" s="1"/>
  <c r="AZ218"/>
  <c r="X218" s="1"/>
  <c r="AZ137"/>
  <c r="X137" s="1"/>
  <c r="AY156"/>
  <c r="T156" s="1"/>
  <c r="BA147"/>
  <c r="AB147" s="1"/>
  <c r="AV235"/>
  <c r="L235" s="1"/>
  <c r="AW235"/>
  <c r="BA139"/>
  <c r="AB139" s="1"/>
  <c r="BA122"/>
  <c r="AB122" s="1"/>
  <c r="BA43"/>
  <c r="AB43" s="1"/>
  <c r="AZ194"/>
  <c r="X194" s="1"/>
  <c r="K40"/>
  <c r="BA67"/>
  <c r="AB67" s="1"/>
  <c r="BA66"/>
  <c r="AB66" s="1"/>
  <c r="BA22"/>
  <c r="AB22" s="1"/>
  <c r="AZ141"/>
  <c r="X141" s="1"/>
  <c r="BA225"/>
  <c r="AB225" s="1"/>
  <c r="BB305"/>
  <c r="AF305" s="1"/>
  <c r="H305"/>
  <c r="BA117"/>
  <c r="AB117" s="1"/>
  <c r="BA64"/>
  <c r="AB64" s="1"/>
  <c r="BA306"/>
  <c r="AB306" s="1"/>
  <c r="K81"/>
  <c r="AZ225"/>
  <c r="X225" s="1"/>
  <c r="AZ314"/>
  <c r="X314" s="1"/>
  <c r="AV274"/>
  <c r="L274" s="1"/>
  <c r="AW274"/>
  <c r="I120"/>
  <c r="AX120"/>
  <c r="P120" s="1"/>
  <c r="H120"/>
  <c r="BB120"/>
  <c r="AF120" s="1"/>
  <c r="BA135"/>
  <c r="AB135" s="1"/>
  <c r="BA113"/>
  <c r="AB113" s="1"/>
  <c r="BA301"/>
  <c r="AB301" s="1"/>
  <c r="BA136"/>
  <c r="AB136" s="1"/>
  <c r="BA29"/>
  <c r="AB29" s="1"/>
  <c r="BA55"/>
  <c r="AB55" s="1"/>
  <c r="BA244"/>
  <c r="AB244" s="1"/>
  <c r="BA85"/>
  <c r="AB85" s="1"/>
  <c r="K304"/>
  <c r="K21"/>
  <c r="AV109"/>
  <c r="L109" s="1"/>
  <c r="AW109"/>
  <c r="K187"/>
  <c r="BA255"/>
  <c r="AB255" s="1"/>
  <c r="BA44"/>
  <c r="AB44" s="1"/>
  <c r="BA166"/>
  <c r="AB166" s="1"/>
  <c r="BA320"/>
  <c r="AB320" s="1"/>
  <c r="BA38"/>
  <c r="AB38" s="1"/>
  <c r="BA323"/>
  <c r="AB323" s="1"/>
  <c r="BA208"/>
  <c r="AB208" s="1"/>
  <c r="AX16" i="8"/>
  <c r="P16" s="1"/>
  <c r="BB16"/>
  <c r="AF16" s="1"/>
  <c r="H16"/>
  <c r="I16"/>
  <c r="AV111" i="7"/>
  <c r="L111" s="1"/>
  <c r="AW111"/>
  <c r="AV241"/>
  <c r="L241" s="1"/>
  <c r="AW241"/>
  <c r="AV265"/>
  <c r="L265" s="1"/>
  <c r="AW265"/>
  <c r="H270"/>
  <c r="I270"/>
  <c r="AX270"/>
  <c r="P270" s="1"/>
  <c r="H10"/>
  <c r="I10"/>
  <c r="AX10"/>
  <c r="P10" s="1"/>
  <c r="BB199"/>
  <c r="AF199" s="1"/>
  <c r="AX199"/>
  <c r="P199" s="1"/>
  <c r="I199"/>
  <c r="BB29" i="8"/>
  <c r="AF29" s="1"/>
  <c r="AX29"/>
  <c r="P29" s="1"/>
  <c r="I29"/>
  <c r="H29"/>
  <c r="K155" i="7"/>
  <c r="K144"/>
  <c r="K324"/>
  <c r="K96"/>
  <c r="H276"/>
  <c r="AX276"/>
  <c r="P276" s="1"/>
  <c r="H351"/>
  <c r="I351"/>
  <c r="AX351"/>
  <c r="P351" s="1"/>
  <c r="H346"/>
  <c r="I346"/>
  <c r="AX346"/>
  <c r="P346" s="1"/>
  <c r="BB352"/>
  <c r="AF352" s="1"/>
  <c r="H352"/>
  <c r="I352"/>
  <c r="AX352"/>
  <c r="P352" s="1"/>
  <c r="H70"/>
  <c r="H110"/>
  <c r="H159"/>
  <c r="H31"/>
  <c r="AV256"/>
  <c r="L256" s="1"/>
  <c r="AW256"/>
  <c r="AV322"/>
  <c r="L322" s="1"/>
  <c r="AW322"/>
  <c r="H91"/>
  <c r="I91"/>
  <c r="AX91"/>
  <c r="P91" s="1"/>
  <c r="H12"/>
  <c r="I12"/>
  <c r="AX12"/>
  <c r="P12" s="1"/>
  <c r="BB353"/>
  <c r="AF353" s="1"/>
  <c r="AX353"/>
  <c r="P353" s="1"/>
  <c r="I353"/>
  <c r="I207"/>
  <c r="BB70"/>
  <c r="AF70" s="1"/>
  <c r="I126"/>
  <c r="BB110"/>
  <c r="AF110" s="1"/>
  <c r="K202"/>
  <c r="BB159"/>
  <c r="AF159" s="1"/>
  <c r="I72"/>
  <c r="BB31"/>
  <c r="AF31" s="1"/>
  <c r="I49"/>
  <c r="BB116"/>
  <c r="AF116" s="1"/>
  <c r="BB193"/>
  <c r="AF193" s="1"/>
  <c r="BB123"/>
  <c r="AF123" s="1"/>
  <c r="I345"/>
  <c r="AX345"/>
  <c r="P345" s="1"/>
  <c r="BB13"/>
  <c r="AF13" s="1"/>
  <c r="AX13"/>
  <c r="P13" s="1"/>
  <c r="I13"/>
  <c r="H207"/>
  <c r="H126"/>
  <c r="H72"/>
  <c r="H49"/>
  <c r="AX306"/>
  <c r="P306" s="1"/>
  <c r="AX37"/>
  <c r="P37" s="1"/>
  <c r="AX85"/>
  <c r="P85" s="1"/>
  <c r="K161"/>
  <c r="AW8"/>
  <c r="AY8" s="1"/>
  <c r="T8" s="1"/>
  <c r="H199"/>
  <c r="AV267"/>
  <c r="L267" s="1"/>
  <c r="AW267"/>
  <c r="AV75"/>
  <c r="L75" s="1"/>
  <c r="AW75"/>
  <c r="BB355"/>
  <c r="AF355" s="1"/>
  <c r="AX355"/>
  <c r="P355" s="1"/>
  <c r="I355"/>
  <c r="I295"/>
  <c r="AX295"/>
  <c r="P295" s="1"/>
  <c r="H65"/>
  <c r="I65"/>
  <c r="AX65"/>
  <c r="P65" s="1"/>
  <c r="H220"/>
  <c r="I220"/>
  <c r="AX220"/>
  <c r="P220" s="1"/>
  <c r="BB203"/>
  <c r="AF203" s="1"/>
  <c r="AX203"/>
  <c r="P203" s="1"/>
  <c r="I203"/>
  <c r="K188"/>
  <c r="AV289"/>
  <c r="L289" s="1"/>
  <c r="AW289"/>
  <c r="AV118"/>
  <c r="L118" s="1"/>
  <c r="AW118"/>
  <c r="H99"/>
  <c r="I99"/>
  <c r="BB99"/>
  <c r="AF99" s="1"/>
  <c r="BB92"/>
  <c r="AF92" s="1"/>
  <c r="AX92"/>
  <c r="P92" s="1"/>
  <c r="I92"/>
  <c r="BB156"/>
  <c r="AF156" s="1"/>
  <c r="AV161"/>
  <c r="L161" s="1"/>
  <c r="K287"/>
  <c r="BB228"/>
  <c r="AF228" s="1"/>
  <c r="H228"/>
  <c r="AX228"/>
  <c r="P228" s="1"/>
  <c r="Q262"/>
  <c r="R262"/>
  <c r="S262"/>
  <c r="AW9" i="8"/>
  <c r="AV9"/>
  <c r="L9" s="1"/>
  <c r="BB299" i="7"/>
  <c r="AF299" s="1"/>
  <c r="I299"/>
  <c r="AX299"/>
  <c r="P299" s="1"/>
  <c r="H299"/>
  <c r="BB52"/>
  <c r="AF52" s="1"/>
  <c r="I52"/>
  <c r="AX52"/>
  <c r="P52" s="1"/>
  <c r="H52"/>
  <c r="AX20" i="8"/>
  <c r="P20" s="1"/>
  <c r="I20"/>
  <c r="BB20"/>
  <c r="AF20" s="1"/>
  <c r="H20"/>
  <c r="AW154" i="7"/>
  <c r="BB340"/>
  <c r="AF340" s="1"/>
  <c r="H340"/>
  <c r="I340"/>
  <c r="AX340"/>
  <c r="P340" s="1"/>
  <c r="K173"/>
  <c r="BB15" i="8"/>
  <c r="AF15" s="1"/>
  <c r="AX15"/>
  <c r="P15" s="1"/>
  <c r="I15"/>
  <c r="H15"/>
  <c r="BB165" i="7"/>
  <c r="AF165" s="1"/>
  <c r="H165"/>
  <c r="AX165"/>
  <c r="P165" s="1"/>
  <c r="BB219"/>
  <c r="AF219" s="1"/>
  <c r="AX219"/>
  <c r="P219" s="1"/>
  <c r="H219"/>
  <c r="I219"/>
  <c r="K55" i="8"/>
  <c r="BB342" i="7"/>
  <c r="AF342" s="1"/>
  <c r="BB315"/>
  <c r="AF315" s="1"/>
  <c r="H315"/>
  <c r="I315"/>
  <c r="AX315"/>
  <c r="P315" s="1"/>
  <c r="AW293"/>
  <c r="AY293" s="1"/>
  <c r="T293" s="1"/>
  <c r="I228"/>
  <c r="K171"/>
  <c r="BB104"/>
  <c r="AF104" s="1"/>
  <c r="I104"/>
  <c r="AX104"/>
  <c r="P104" s="1"/>
  <c r="H104"/>
  <c r="K104"/>
  <c r="K49" i="8"/>
  <c r="AW54" i="7"/>
  <c r="AY54" s="1"/>
  <c r="T54" s="1"/>
  <c r="AW128"/>
  <c r="AY128" s="1"/>
  <c r="T128" s="1"/>
  <c r="AW87"/>
  <c r="BA87" s="1"/>
  <c r="AB87" s="1"/>
  <c r="AW336"/>
  <c r="AZ336" s="1"/>
  <c r="X336" s="1"/>
  <c r="AW296"/>
  <c r="AZ296" s="1"/>
  <c r="X296" s="1"/>
  <c r="AW149"/>
  <c r="AZ149" s="1"/>
  <c r="X149" s="1"/>
  <c r="AW133"/>
  <c r="AY133" s="1"/>
  <c r="T133" s="1"/>
  <c r="AW17"/>
  <c r="AW51"/>
  <c r="AW178"/>
  <c r="AY178" s="1"/>
  <c r="T178" s="1"/>
  <c r="AW303"/>
  <c r="BA303" s="1"/>
  <c r="AB303" s="1"/>
  <c r="AW214"/>
  <c r="AW30"/>
  <c r="BA30" s="1"/>
  <c r="AB30" s="1"/>
  <c r="AW290"/>
  <c r="BA290" s="1"/>
  <c r="AB290" s="1"/>
  <c r="AW184"/>
  <c r="AZ184" s="1"/>
  <c r="X184" s="1"/>
  <c r="AW216"/>
  <c r="AY216" s="1"/>
  <c r="T216" s="1"/>
  <c r="AW16"/>
  <c r="AY16" s="1"/>
  <c r="T16" s="1"/>
  <c r="AW102"/>
  <c r="AZ102" s="1"/>
  <c r="X102" s="1"/>
  <c r="AW121"/>
  <c r="AY121" s="1"/>
  <c r="T121" s="1"/>
  <c r="AW127"/>
  <c r="AW233"/>
  <c r="AW57"/>
  <c r="BA57" s="1"/>
  <c r="AB57" s="1"/>
  <c r="AW58"/>
  <c r="AZ58" s="1"/>
  <c r="X58" s="1"/>
  <c r="AW147"/>
  <c r="AW59"/>
  <c r="AZ59" s="1"/>
  <c r="X59" s="1"/>
  <c r="AW129"/>
  <c r="AZ129" s="1"/>
  <c r="X129" s="1"/>
  <c r="AW186"/>
  <c r="BA186" s="1"/>
  <c r="AB186" s="1"/>
  <c r="AW95"/>
  <c r="AY95" s="1"/>
  <c r="T95" s="1"/>
  <c r="AW285"/>
  <c r="AY285" s="1"/>
  <c r="T285" s="1"/>
  <c r="AW62"/>
  <c r="AY62" s="1"/>
  <c r="T62" s="1"/>
  <c r="AW334"/>
  <c r="AY334" s="1"/>
  <c r="T334" s="1"/>
  <c r="AW335"/>
  <c r="AW152"/>
  <c r="AW153"/>
  <c r="AZ153" s="1"/>
  <c r="X153" s="1"/>
  <c r="AW209"/>
  <c r="BA209" s="1"/>
  <c r="AB209" s="1"/>
  <c r="AW338"/>
  <c r="BA338" s="1"/>
  <c r="AB338" s="1"/>
  <c r="AW339"/>
  <c r="BA339" s="1"/>
  <c r="AB339" s="1"/>
  <c r="AW119"/>
  <c r="BA119" s="1"/>
  <c r="AB119" s="1"/>
  <c r="AW347"/>
  <c r="BA347" s="1"/>
  <c r="AB347" s="1"/>
  <c r="AW15"/>
  <c r="AZ15" s="1"/>
  <c r="X15" s="1"/>
  <c r="AW282"/>
  <c r="AZ282" s="1"/>
  <c r="X282" s="1"/>
  <c r="AW348"/>
  <c r="AZ348" s="1"/>
  <c r="X348" s="1"/>
  <c r="AW349"/>
  <c r="AZ349" s="1"/>
  <c r="X349" s="1"/>
  <c r="AW90"/>
  <c r="AW343"/>
  <c r="AW79"/>
  <c r="AZ79" s="1"/>
  <c r="X79" s="1"/>
  <c r="AW160"/>
  <c r="BA160" s="1"/>
  <c r="AB160" s="1"/>
  <c r="AW350"/>
  <c r="AW238"/>
  <c r="AW279"/>
  <c r="AZ279" s="1"/>
  <c r="X279" s="1"/>
  <c r="AW68"/>
  <c r="BA68" s="1"/>
  <c r="AB68" s="1"/>
  <c r="AW326"/>
  <c r="AY326" s="1"/>
  <c r="T326" s="1"/>
  <c r="AW344"/>
  <c r="AY344" s="1"/>
  <c r="T344" s="1"/>
  <c r="AW192"/>
  <c r="AZ192" s="1"/>
  <c r="X192" s="1"/>
  <c r="AW221"/>
  <c r="BA221" s="1"/>
  <c r="AB221" s="1"/>
  <c r="AW170"/>
  <c r="AW14"/>
  <c r="AW172"/>
  <c r="BA172" s="1"/>
  <c r="AB172" s="1"/>
  <c r="AW131"/>
  <c r="AW175"/>
  <c r="AZ175" s="1"/>
  <c r="X175" s="1"/>
  <c r="BB227"/>
  <c r="AF227" s="1"/>
  <c r="H227"/>
  <c r="AX227"/>
  <c r="P227" s="1"/>
  <c r="BB229"/>
  <c r="AF229" s="1"/>
  <c r="H229"/>
  <c r="AX229"/>
  <c r="P229" s="1"/>
  <c r="BB327"/>
  <c r="AF327" s="1"/>
  <c r="H327"/>
  <c r="I327"/>
  <c r="AX327"/>
  <c r="P327" s="1"/>
  <c r="K223"/>
  <c r="BB35" i="8"/>
  <c r="AF35" s="1"/>
  <c r="AX35"/>
  <c r="P35" s="1"/>
  <c r="I35"/>
  <c r="I165" i="7"/>
  <c r="I8" i="8"/>
  <c r="AX8"/>
  <c r="P8" s="1"/>
  <c r="BB19"/>
  <c r="AF19" s="1"/>
  <c r="AX19"/>
  <c r="P19" s="1"/>
  <c r="I19"/>
  <c r="BB31"/>
  <c r="AF31" s="1"/>
  <c r="AY33"/>
  <c r="T33" s="1"/>
  <c r="AY45"/>
  <c r="T45" s="1"/>
  <c r="AY70"/>
  <c r="T70" s="1"/>
  <c r="BB33"/>
  <c r="AF33" s="1"/>
  <c r="AX33"/>
  <c r="P33" s="1"/>
  <c r="I33"/>
  <c r="K312" i="7"/>
  <c r="AY15" i="8"/>
  <c r="T15" s="1"/>
  <c r="AY29"/>
  <c r="T29" s="1"/>
  <c r="AY35"/>
  <c r="T35" s="1"/>
  <c r="BB278" i="7"/>
  <c r="AF278" s="1"/>
  <c r="I278"/>
  <c r="BB332"/>
  <c r="AF332" s="1"/>
  <c r="I332"/>
  <c r="BB69"/>
  <c r="AF69" s="1"/>
  <c r="I69"/>
  <c r="BB53"/>
  <c r="AF53" s="1"/>
  <c r="I53"/>
  <c r="BB307"/>
  <c r="AF307" s="1"/>
  <c r="H307"/>
  <c r="I307"/>
  <c r="AY264" i="8"/>
  <c r="T264" s="1"/>
  <c r="AY262"/>
  <c r="T262" s="1"/>
  <c r="AY261"/>
  <c r="T261" s="1"/>
  <c r="AY260"/>
  <c r="T260" s="1"/>
  <c r="AY256"/>
  <c r="T256" s="1"/>
  <c r="AY255"/>
  <c r="T255" s="1"/>
  <c r="AY254"/>
  <c r="T254" s="1"/>
  <c r="AY253"/>
  <c r="T253" s="1"/>
  <c r="AY251"/>
  <c r="T251" s="1"/>
  <c r="AY338"/>
  <c r="T338" s="1"/>
  <c r="AY249"/>
  <c r="T249" s="1"/>
  <c r="AY248"/>
  <c r="T248" s="1"/>
  <c r="AY247"/>
  <c r="T247" s="1"/>
  <c r="AY246"/>
  <c r="T246" s="1"/>
  <c r="AY245"/>
  <c r="T245" s="1"/>
  <c r="AY244"/>
  <c r="T244" s="1"/>
  <c r="AY243"/>
  <c r="T243" s="1"/>
  <c r="AY335"/>
  <c r="T335" s="1"/>
  <c r="AY242"/>
  <c r="T242" s="1"/>
  <c r="AY241"/>
  <c r="T241" s="1"/>
  <c r="AY240"/>
  <c r="T240" s="1"/>
  <c r="AY332"/>
  <c r="T332" s="1"/>
  <c r="AY331"/>
  <c r="T331" s="1"/>
  <c r="AY329"/>
  <c r="T329" s="1"/>
  <c r="AY314"/>
  <c r="T314" s="1"/>
  <c r="AY313"/>
  <c r="T313" s="1"/>
  <c r="AY312"/>
  <c r="T312" s="1"/>
  <c r="AY311"/>
  <c r="T311" s="1"/>
  <c r="AY237"/>
  <c r="T237" s="1"/>
  <c r="AY234"/>
  <c r="T234" s="1"/>
  <c r="AY232"/>
  <c r="T232" s="1"/>
  <c r="AY231"/>
  <c r="T231" s="1"/>
  <c r="AY315"/>
  <c r="T315" s="1"/>
  <c r="AY230"/>
  <c r="T230" s="1"/>
  <c r="BA306"/>
  <c r="AB306" s="1"/>
  <c r="BA305"/>
  <c r="AB305" s="1"/>
  <c r="BA303"/>
  <c r="AB303" s="1"/>
  <c r="BA302"/>
  <c r="AB302" s="1"/>
  <c r="BA299"/>
  <c r="AB299" s="1"/>
  <c r="BA297"/>
  <c r="AB297" s="1"/>
  <c r="BA296"/>
  <c r="AB296" s="1"/>
  <c r="BA295"/>
  <c r="AB295" s="1"/>
  <c r="BA292"/>
  <c r="AB292" s="1"/>
  <c r="BA290"/>
  <c r="AB290" s="1"/>
  <c r="BA289"/>
  <c r="AB289" s="1"/>
  <c r="BA288"/>
  <c r="AB288" s="1"/>
  <c r="BA287"/>
  <c r="AB287" s="1"/>
  <c r="BA286"/>
  <c r="AB286" s="1"/>
  <c r="BA285"/>
  <c r="AB285" s="1"/>
  <c r="BA341"/>
  <c r="AB341" s="1"/>
  <c r="BA284"/>
  <c r="AB284" s="1"/>
  <c r="BA280"/>
  <c r="AB280" s="1"/>
  <c r="BA279"/>
  <c r="AB279" s="1"/>
  <c r="BA278"/>
  <c r="AB278" s="1"/>
  <c r="BA277"/>
  <c r="AB277" s="1"/>
  <c r="BA276"/>
  <c r="AB276" s="1"/>
  <c r="BA275"/>
  <c r="AB275" s="1"/>
  <c r="BA271"/>
  <c r="AB271" s="1"/>
  <c r="BA270"/>
  <c r="AB270" s="1"/>
  <c r="BA269"/>
  <c r="AB269" s="1"/>
  <c r="BA268"/>
  <c r="AB268" s="1"/>
  <c r="BA267"/>
  <c r="AB267" s="1"/>
  <c r="BA266"/>
  <c r="AB266" s="1"/>
  <c r="AZ306"/>
  <c r="X306" s="1"/>
  <c r="AZ303"/>
  <c r="X303" s="1"/>
  <c r="AZ297"/>
  <c r="X297" s="1"/>
  <c r="AZ288"/>
  <c r="X288" s="1"/>
  <c r="AZ285"/>
  <c r="X285" s="1"/>
  <c r="AZ280"/>
  <c r="X280" s="1"/>
  <c r="AZ277"/>
  <c r="X277" s="1"/>
  <c r="AZ271"/>
  <c r="X271" s="1"/>
  <c r="BA264"/>
  <c r="AB264" s="1"/>
  <c r="AZ249"/>
  <c r="X249" s="1"/>
  <c r="BA248"/>
  <c r="AB248" s="1"/>
  <c r="BA241"/>
  <c r="AB241" s="1"/>
  <c r="AZ232"/>
  <c r="X232" s="1"/>
  <c r="BA231"/>
  <c r="AB231" s="1"/>
  <c r="BA217"/>
  <c r="AB217" s="1"/>
  <c r="BA115"/>
  <c r="AB115" s="1"/>
  <c r="BA211"/>
  <c r="AB211" s="1"/>
  <c r="BA207"/>
  <c r="AB207" s="1"/>
  <c r="BA205"/>
  <c r="AB205" s="1"/>
  <c r="BA235"/>
  <c r="AB235" s="1"/>
  <c r="BA195"/>
  <c r="AB195" s="1"/>
  <c r="BA192"/>
  <c r="AB192" s="1"/>
  <c r="AY270"/>
  <c r="T270" s="1"/>
  <c r="AZ262"/>
  <c r="X262" s="1"/>
  <c r="BA249"/>
  <c r="AB249" s="1"/>
  <c r="AZ242"/>
  <c r="X242" s="1"/>
  <c r="AZ311"/>
  <c r="X311" s="1"/>
  <c r="BA232"/>
  <c r="AB232" s="1"/>
  <c r="AZ270"/>
  <c r="X270" s="1"/>
  <c r="BA262"/>
  <c r="AB262" s="1"/>
  <c r="AZ261"/>
  <c r="X261" s="1"/>
  <c r="AZ338"/>
  <c r="X338" s="1"/>
  <c r="BA242"/>
  <c r="AB242" s="1"/>
  <c r="BA311"/>
  <c r="AB311" s="1"/>
  <c r="AZ234"/>
  <c r="X234" s="1"/>
  <c r="AY305"/>
  <c r="T305" s="1"/>
  <c r="AY302"/>
  <c r="T302" s="1"/>
  <c r="AY299"/>
  <c r="T299" s="1"/>
  <c r="AY296"/>
  <c r="T296" s="1"/>
  <c r="AY290"/>
  <c r="T290" s="1"/>
  <c r="AY287"/>
  <c r="T287" s="1"/>
  <c r="AY341"/>
  <c r="T341" s="1"/>
  <c r="AY279"/>
  <c r="T279" s="1"/>
  <c r="AY276"/>
  <c r="T276" s="1"/>
  <c r="AY269"/>
  <c r="T269" s="1"/>
  <c r="BA261"/>
  <c r="AB261" s="1"/>
  <c r="AZ260"/>
  <c r="X260" s="1"/>
  <c r="BA338"/>
  <c r="AB338" s="1"/>
  <c r="AZ335"/>
  <c r="X335" s="1"/>
  <c r="AZ331"/>
  <c r="X331" s="1"/>
  <c r="AZ312"/>
  <c r="X312" s="1"/>
  <c r="BA234"/>
  <c r="AB234" s="1"/>
  <c r="AZ305"/>
  <c r="X305" s="1"/>
  <c r="AZ302"/>
  <c r="X302" s="1"/>
  <c r="AZ299"/>
  <c r="X299" s="1"/>
  <c r="AZ296"/>
  <c r="X296" s="1"/>
  <c r="AZ290"/>
  <c r="X290" s="1"/>
  <c r="AZ287"/>
  <c r="X287" s="1"/>
  <c r="AZ341"/>
  <c r="X341" s="1"/>
  <c r="AZ279"/>
  <c r="X279" s="1"/>
  <c r="AZ276"/>
  <c r="X276" s="1"/>
  <c r="AZ269"/>
  <c r="X269" s="1"/>
  <c r="BA260"/>
  <c r="AB260" s="1"/>
  <c r="AZ251"/>
  <c r="X251" s="1"/>
  <c r="AY268"/>
  <c r="T268" s="1"/>
  <c r="AZ256"/>
  <c r="X256" s="1"/>
  <c r="BA251"/>
  <c r="AB251" s="1"/>
  <c r="AZ295"/>
  <c r="X295" s="1"/>
  <c r="AZ292"/>
  <c r="X292" s="1"/>
  <c r="AZ289"/>
  <c r="X289" s="1"/>
  <c r="AZ286"/>
  <c r="X286" s="1"/>
  <c r="AZ284"/>
  <c r="X284" s="1"/>
  <c r="AZ278"/>
  <c r="X278" s="1"/>
  <c r="AZ275"/>
  <c r="X275" s="1"/>
  <c r="AZ272"/>
  <c r="X272" s="1"/>
  <c r="AZ267"/>
  <c r="X267" s="1"/>
  <c r="AY306"/>
  <c r="T306" s="1"/>
  <c r="AY303"/>
  <c r="T303" s="1"/>
  <c r="AY297"/>
  <c r="T297" s="1"/>
  <c r="AY291"/>
  <c r="T291" s="1"/>
  <c r="AY288"/>
  <c r="T288" s="1"/>
  <c r="AY285"/>
  <c r="T285" s="1"/>
  <c r="AY280"/>
  <c r="T280" s="1"/>
  <c r="AY277"/>
  <c r="T277" s="1"/>
  <c r="AY271"/>
  <c r="T271" s="1"/>
  <c r="AY292"/>
  <c r="T292" s="1"/>
  <c r="AY266"/>
  <c r="T266" s="1"/>
  <c r="AZ253"/>
  <c r="X253" s="1"/>
  <c r="BA246"/>
  <c r="AB246" s="1"/>
  <c r="BA243"/>
  <c r="AB243" s="1"/>
  <c r="AZ241"/>
  <c r="X241" s="1"/>
  <c r="AZ332"/>
  <c r="X332" s="1"/>
  <c r="AZ217"/>
  <c r="X217" s="1"/>
  <c r="AZ115"/>
  <c r="X115" s="1"/>
  <c r="AZ211"/>
  <c r="X211" s="1"/>
  <c r="AZ207"/>
  <c r="X207" s="1"/>
  <c r="AZ205"/>
  <c r="X205" s="1"/>
  <c r="AZ235"/>
  <c r="X235" s="1"/>
  <c r="AZ197"/>
  <c r="X197" s="1"/>
  <c r="AZ195"/>
  <c r="X195" s="1"/>
  <c r="AZ192"/>
  <c r="X192" s="1"/>
  <c r="AY284"/>
  <c r="T284" s="1"/>
  <c r="AZ266"/>
  <c r="X266" s="1"/>
  <c r="BA253"/>
  <c r="AB253" s="1"/>
  <c r="BA332"/>
  <c r="AB332" s="1"/>
  <c r="AZ313"/>
  <c r="X313" s="1"/>
  <c r="BA313"/>
  <c r="AB313" s="1"/>
  <c r="AZ264"/>
  <c r="X264" s="1"/>
  <c r="AZ248"/>
  <c r="X248" s="1"/>
  <c r="AZ245"/>
  <c r="X245" s="1"/>
  <c r="AY295"/>
  <c r="T295" s="1"/>
  <c r="AY286"/>
  <c r="T286" s="1"/>
  <c r="AZ247"/>
  <c r="X247" s="1"/>
  <c r="BA244"/>
  <c r="AB244" s="1"/>
  <c r="AZ254"/>
  <c r="X254" s="1"/>
  <c r="BA247"/>
  <c r="AB247" s="1"/>
  <c r="BA256"/>
  <c r="AB256" s="1"/>
  <c r="BA254"/>
  <c r="AB254" s="1"/>
  <c r="AY278"/>
  <c r="T278" s="1"/>
  <c r="AZ268"/>
  <c r="X268" s="1"/>
  <c r="AZ246"/>
  <c r="X246" s="1"/>
  <c r="AZ243"/>
  <c r="X243" s="1"/>
  <c r="BA255"/>
  <c r="AB255" s="1"/>
  <c r="AZ240"/>
  <c r="X240" s="1"/>
  <c r="BA314"/>
  <c r="AB314" s="1"/>
  <c r="BA240"/>
  <c r="AB240" s="1"/>
  <c r="AZ329"/>
  <c r="X329" s="1"/>
  <c r="AZ133"/>
  <c r="X133" s="1"/>
  <c r="AZ131"/>
  <c r="X131" s="1"/>
  <c r="AZ129"/>
  <c r="X129" s="1"/>
  <c r="AZ125"/>
  <c r="X125" s="1"/>
  <c r="AZ122"/>
  <c r="X122" s="1"/>
  <c r="AZ322"/>
  <c r="X322" s="1"/>
  <c r="AZ244"/>
  <c r="X244" s="1"/>
  <c r="BA329"/>
  <c r="AB329" s="1"/>
  <c r="BA245"/>
  <c r="AB245" s="1"/>
  <c r="AY275"/>
  <c r="T275" s="1"/>
  <c r="BA335"/>
  <c r="AB335" s="1"/>
  <c r="BA312"/>
  <c r="AB312" s="1"/>
  <c r="AY267"/>
  <c r="T267" s="1"/>
  <c r="AZ231"/>
  <c r="X231" s="1"/>
  <c r="AZ228"/>
  <c r="X228" s="1"/>
  <c r="BA331"/>
  <c r="AB331" s="1"/>
  <c r="AZ237"/>
  <c r="X237" s="1"/>
  <c r="BA315"/>
  <c r="AB315" s="1"/>
  <c r="BA230"/>
  <c r="AB230" s="1"/>
  <c r="AZ255"/>
  <c r="X255" s="1"/>
  <c r="AZ314"/>
  <c r="X314" s="1"/>
  <c r="AY195"/>
  <c r="T195" s="1"/>
  <c r="AY192"/>
  <c r="T192" s="1"/>
  <c r="AZ230"/>
  <c r="X230" s="1"/>
  <c r="AZ315"/>
  <c r="X315" s="1"/>
  <c r="AY211"/>
  <c r="T211" s="1"/>
  <c r="AY197"/>
  <c r="T197" s="1"/>
  <c r="AY133"/>
  <c r="T133" s="1"/>
  <c r="AY131"/>
  <c r="T131" s="1"/>
  <c r="AY129"/>
  <c r="T129" s="1"/>
  <c r="AY125"/>
  <c r="T125" s="1"/>
  <c r="AZ320"/>
  <c r="X320" s="1"/>
  <c r="AZ318"/>
  <c r="X318" s="1"/>
  <c r="AZ110"/>
  <c r="X110" s="1"/>
  <c r="AY207"/>
  <c r="T207" s="1"/>
  <c r="BA133"/>
  <c r="AB133" s="1"/>
  <c r="BA131"/>
  <c r="AB131" s="1"/>
  <c r="BA129"/>
  <c r="AB129" s="1"/>
  <c r="BA125"/>
  <c r="AB125" s="1"/>
  <c r="AY122"/>
  <c r="T122" s="1"/>
  <c r="BA320"/>
  <c r="AB320" s="1"/>
  <c r="BA318"/>
  <c r="AB318" s="1"/>
  <c r="BA110"/>
  <c r="AB110" s="1"/>
  <c r="AY109"/>
  <c r="T109" s="1"/>
  <c r="AY108"/>
  <c r="T108" s="1"/>
  <c r="AY106"/>
  <c r="T106" s="1"/>
  <c r="AY104"/>
  <c r="T104" s="1"/>
  <c r="AY103"/>
  <c r="T103" s="1"/>
  <c r="AY102"/>
  <c r="T102" s="1"/>
  <c r="AY101"/>
  <c r="T101" s="1"/>
  <c r="AY100"/>
  <c r="T100" s="1"/>
  <c r="AY98"/>
  <c r="T98" s="1"/>
  <c r="AY96"/>
  <c r="T96" s="1"/>
  <c r="AY94"/>
  <c r="T94" s="1"/>
  <c r="AY93"/>
  <c r="T93" s="1"/>
  <c r="AY92"/>
  <c r="T92" s="1"/>
  <c r="AY90"/>
  <c r="T90" s="1"/>
  <c r="AY89"/>
  <c r="T89" s="1"/>
  <c r="AY87"/>
  <c r="T87" s="1"/>
  <c r="AY86"/>
  <c r="T86" s="1"/>
  <c r="AY85"/>
  <c r="T85" s="1"/>
  <c r="AY84"/>
  <c r="T84" s="1"/>
  <c r="AY83"/>
  <c r="T83" s="1"/>
  <c r="AY82"/>
  <c r="T82" s="1"/>
  <c r="AY80"/>
  <c r="T80" s="1"/>
  <c r="AY79"/>
  <c r="T79" s="1"/>
  <c r="AY78"/>
  <c r="T78" s="1"/>
  <c r="AY77"/>
  <c r="T77" s="1"/>
  <c r="AY76"/>
  <c r="T76" s="1"/>
  <c r="AY75"/>
  <c r="T75" s="1"/>
  <c r="AY74"/>
  <c r="T74" s="1"/>
  <c r="AY289"/>
  <c r="T289" s="1"/>
  <c r="BA122"/>
  <c r="AB122" s="1"/>
  <c r="AZ109"/>
  <c r="X109" s="1"/>
  <c r="AZ108"/>
  <c r="X108" s="1"/>
  <c r="AZ106"/>
  <c r="X106" s="1"/>
  <c r="AZ104"/>
  <c r="X104" s="1"/>
  <c r="AZ103"/>
  <c r="X103" s="1"/>
  <c r="AZ102"/>
  <c r="X102" s="1"/>
  <c r="AZ101"/>
  <c r="X101" s="1"/>
  <c r="AZ100"/>
  <c r="X100" s="1"/>
  <c r="AZ98"/>
  <c r="X98" s="1"/>
  <c r="AZ96"/>
  <c r="X96" s="1"/>
  <c r="AZ94"/>
  <c r="X94" s="1"/>
  <c r="AZ93"/>
  <c r="X93" s="1"/>
  <c r="AZ92"/>
  <c r="X92" s="1"/>
  <c r="AZ90"/>
  <c r="X90" s="1"/>
  <c r="AZ89"/>
  <c r="X89" s="1"/>
  <c r="AZ87"/>
  <c r="X87" s="1"/>
  <c r="AZ86"/>
  <c r="X86" s="1"/>
  <c r="AZ85"/>
  <c r="X85" s="1"/>
  <c r="AZ84"/>
  <c r="X84" s="1"/>
  <c r="AZ83"/>
  <c r="X83" s="1"/>
  <c r="AZ82"/>
  <c r="X82" s="1"/>
  <c r="BA237"/>
  <c r="AB237" s="1"/>
  <c r="BA106"/>
  <c r="AB106" s="1"/>
  <c r="BA103"/>
  <c r="AB103" s="1"/>
  <c r="BA100"/>
  <c r="AB100" s="1"/>
  <c r="AZ79"/>
  <c r="X79" s="1"/>
  <c r="AZ73"/>
  <c r="X73" s="1"/>
  <c r="AZ70"/>
  <c r="X70" s="1"/>
  <c r="AZ64"/>
  <c r="X64" s="1"/>
  <c r="AZ61"/>
  <c r="X61" s="1"/>
  <c r="AZ58"/>
  <c r="X58" s="1"/>
  <c r="AZ47"/>
  <c r="X47" s="1"/>
  <c r="AZ45"/>
  <c r="X45" s="1"/>
  <c r="AZ43"/>
  <c r="X43" s="1"/>
  <c r="AZ41"/>
  <c r="X41" s="1"/>
  <c r="AZ35"/>
  <c r="X35" s="1"/>
  <c r="AZ33"/>
  <c r="X33" s="1"/>
  <c r="AZ29"/>
  <c r="X29" s="1"/>
  <c r="AZ25"/>
  <c r="X25" s="1"/>
  <c r="AZ23"/>
  <c r="X23" s="1"/>
  <c r="AZ21"/>
  <c r="X21" s="1"/>
  <c r="AZ19"/>
  <c r="X19" s="1"/>
  <c r="AZ17"/>
  <c r="X17" s="1"/>
  <c r="AZ15"/>
  <c r="X15" s="1"/>
  <c r="AZ13"/>
  <c r="X13" s="1"/>
  <c r="AZ11"/>
  <c r="X11" s="1"/>
  <c r="BA83"/>
  <c r="AB83" s="1"/>
  <c r="BA79"/>
  <c r="AB79" s="1"/>
  <c r="BA73"/>
  <c r="AB73" s="1"/>
  <c r="BA70"/>
  <c r="AB70" s="1"/>
  <c r="BA64"/>
  <c r="AB64" s="1"/>
  <c r="BA61"/>
  <c r="AB61" s="1"/>
  <c r="BA58"/>
  <c r="AB58" s="1"/>
  <c r="BA47"/>
  <c r="AB47" s="1"/>
  <c r="BA45"/>
  <c r="AB45" s="1"/>
  <c r="BA43"/>
  <c r="AB43" s="1"/>
  <c r="BA41"/>
  <c r="AB41" s="1"/>
  <c r="BA35"/>
  <c r="AB35" s="1"/>
  <c r="BA33"/>
  <c r="AB33" s="1"/>
  <c r="BA29"/>
  <c r="AB29" s="1"/>
  <c r="BA25"/>
  <c r="AB25" s="1"/>
  <c r="BA23"/>
  <c r="AB23" s="1"/>
  <c r="BA21"/>
  <c r="AB21" s="1"/>
  <c r="BA19"/>
  <c r="AB19" s="1"/>
  <c r="BA17"/>
  <c r="AB17" s="1"/>
  <c r="BA15"/>
  <c r="AB15" s="1"/>
  <c r="BA13"/>
  <c r="AB13" s="1"/>
  <c r="BA11"/>
  <c r="AB11" s="1"/>
  <c r="BA90"/>
  <c r="AB90" s="1"/>
  <c r="AZ78"/>
  <c r="X78" s="1"/>
  <c r="AY110"/>
  <c r="T110" s="1"/>
  <c r="BA85"/>
  <c r="AB85" s="1"/>
  <c r="BA78"/>
  <c r="AB78" s="1"/>
  <c r="AY71"/>
  <c r="T71" s="1"/>
  <c r="AY65"/>
  <c r="T65" s="1"/>
  <c r="AY62"/>
  <c r="T62" s="1"/>
  <c r="AY59"/>
  <c r="T59" s="1"/>
  <c r="AY56"/>
  <c r="T56" s="1"/>
  <c r="BA104"/>
  <c r="AB104" s="1"/>
  <c r="BA101"/>
  <c r="AB101" s="1"/>
  <c r="BA92"/>
  <c r="AB92" s="1"/>
  <c r="AZ77"/>
  <c r="X77" s="1"/>
  <c r="AZ71"/>
  <c r="X71" s="1"/>
  <c r="AZ65"/>
  <c r="X65" s="1"/>
  <c r="AZ62"/>
  <c r="X62" s="1"/>
  <c r="AZ59"/>
  <c r="X59" s="1"/>
  <c r="AZ56"/>
  <c r="X56" s="1"/>
  <c r="BA87"/>
  <c r="AB87" s="1"/>
  <c r="BA77"/>
  <c r="AB77" s="1"/>
  <c r="BA71"/>
  <c r="AB71" s="1"/>
  <c r="BA65"/>
  <c r="AB65" s="1"/>
  <c r="BA62"/>
  <c r="AB62" s="1"/>
  <c r="BA59"/>
  <c r="AB59" s="1"/>
  <c r="BA56"/>
  <c r="AB56" s="1"/>
  <c r="AY46"/>
  <c r="T46" s="1"/>
  <c r="AY44"/>
  <c r="T44" s="1"/>
  <c r="AY42"/>
  <c r="T42" s="1"/>
  <c r="AY40"/>
  <c r="T40" s="1"/>
  <c r="AY38"/>
  <c r="T38" s="1"/>
  <c r="AY36"/>
  <c r="T36" s="1"/>
  <c r="AY34"/>
  <c r="T34" s="1"/>
  <c r="AY32"/>
  <c r="T32" s="1"/>
  <c r="AY28"/>
  <c r="T28" s="1"/>
  <c r="AY26"/>
  <c r="T26" s="1"/>
  <c r="AY24"/>
  <c r="T24" s="1"/>
  <c r="AY22"/>
  <c r="T22" s="1"/>
  <c r="AY20"/>
  <c r="T20" s="1"/>
  <c r="AY18"/>
  <c r="T18" s="1"/>
  <c r="AY16"/>
  <c r="T16" s="1"/>
  <c r="AY14"/>
  <c r="T14" s="1"/>
  <c r="AY12"/>
  <c r="T12" s="1"/>
  <c r="BA94"/>
  <c r="AB94" s="1"/>
  <c r="BA82"/>
  <c r="AB82" s="1"/>
  <c r="AZ76"/>
  <c r="X76" s="1"/>
  <c r="AZ46"/>
  <c r="X46" s="1"/>
  <c r="AZ44"/>
  <c r="X44" s="1"/>
  <c r="AZ42"/>
  <c r="X42" s="1"/>
  <c r="AZ40"/>
  <c r="X40" s="1"/>
  <c r="AZ38"/>
  <c r="X38" s="1"/>
  <c r="AZ36"/>
  <c r="X36" s="1"/>
  <c r="AZ34"/>
  <c r="X34" s="1"/>
  <c r="AZ32"/>
  <c r="X32" s="1"/>
  <c r="AZ28"/>
  <c r="X28" s="1"/>
  <c r="AZ26"/>
  <c r="X26" s="1"/>
  <c r="AZ24"/>
  <c r="X24" s="1"/>
  <c r="AZ22"/>
  <c r="X22" s="1"/>
  <c r="AZ20"/>
  <c r="X20" s="1"/>
  <c r="AZ18"/>
  <c r="X18" s="1"/>
  <c r="AZ16"/>
  <c r="X16" s="1"/>
  <c r="AZ14"/>
  <c r="X14" s="1"/>
  <c r="AZ12"/>
  <c r="X12" s="1"/>
  <c r="AY8"/>
  <c r="T8" s="1"/>
  <c r="BA89"/>
  <c r="AB89" s="1"/>
  <c r="BA76"/>
  <c r="AB76" s="1"/>
  <c r="AY69"/>
  <c r="T69" s="1"/>
  <c r="AY66"/>
  <c r="T66" s="1"/>
  <c r="AY63"/>
  <c r="T63" s="1"/>
  <c r="AY60"/>
  <c r="T60" s="1"/>
  <c r="AY57"/>
  <c r="T57" s="1"/>
  <c r="BA46"/>
  <c r="AB46" s="1"/>
  <c r="BA44"/>
  <c r="AB44" s="1"/>
  <c r="BA42"/>
  <c r="AB42" s="1"/>
  <c r="BA40"/>
  <c r="AB40" s="1"/>
  <c r="BA38"/>
  <c r="AB38" s="1"/>
  <c r="BA36"/>
  <c r="AB36" s="1"/>
  <c r="BA34"/>
  <c r="AB34" s="1"/>
  <c r="BA32"/>
  <c r="AB32" s="1"/>
  <c r="BA28"/>
  <c r="AB28" s="1"/>
  <c r="BA26"/>
  <c r="AB26" s="1"/>
  <c r="BA24"/>
  <c r="AB24" s="1"/>
  <c r="BA22"/>
  <c r="AB22" s="1"/>
  <c r="BA20"/>
  <c r="AB20" s="1"/>
  <c r="BA18"/>
  <c r="AB18" s="1"/>
  <c r="BA16"/>
  <c r="AB16" s="1"/>
  <c r="BA14"/>
  <c r="AB14" s="1"/>
  <c r="BA12"/>
  <c r="AB12" s="1"/>
  <c r="AZ8"/>
  <c r="X8" s="1"/>
  <c r="AY217"/>
  <c r="T217" s="1"/>
  <c r="BA108"/>
  <c r="AB108" s="1"/>
  <c r="BA102"/>
  <c r="AB102" s="1"/>
  <c r="BA96"/>
  <c r="AB96" s="1"/>
  <c r="BA84"/>
  <c r="AB84" s="1"/>
  <c r="AZ75"/>
  <c r="X75" s="1"/>
  <c r="AZ69"/>
  <c r="X69" s="1"/>
  <c r="AZ66"/>
  <c r="X66" s="1"/>
  <c r="AZ63"/>
  <c r="X63" s="1"/>
  <c r="AZ60"/>
  <c r="X60" s="1"/>
  <c r="AY320"/>
  <c r="T320" s="1"/>
  <c r="AY318"/>
  <c r="T318" s="1"/>
  <c r="BA75"/>
  <c r="AB75" s="1"/>
  <c r="BA69"/>
  <c r="AB69" s="1"/>
  <c r="BA66"/>
  <c r="AB66" s="1"/>
  <c r="BA63"/>
  <c r="AB63" s="1"/>
  <c r="BA60"/>
  <c r="AB60" s="1"/>
  <c r="BA57"/>
  <c r="AB57" s="1"/>
  <c r="AY115"/>
  <c r="T115" s="1"/>
  <c r="AY235"/>
  <c r="T235" s="1"/>
  <c r="AY322"/>
  <c r="T322" s="1"/>
  <c r="BA98"/>
  <c r="AB98" s="1"/>
  <c r="BA86"/>
  <c r="AB86" s="1"/>
  <c r="AZ80"/>
  <c r="X80" s="1"/>
  <c r="AZ74"/>
  <c r="X74" s="1"/>
  <c r="AY205"/>
  <c r="T205" s="1"/>
  <c r="BA322"/>
  <c r="AB322" s="1"/>
  <c r="BA109"/>
  <c r="AB109" s="1"/>
  <c r="BA93"/>
  <c r="AB93" s="1"/>
  <c r="BA80"/>
  <c r="AB80" s="1"/>
  <c r="AX28"/>
  <c r="P28" s="1"/>
  <c r="I28"/>
  <c r="K37"/>
  <c r="AY11"/>
  <c r="T11" s="1"/>
  <c r="BB213" i="7"/>
  <c r="AF213" s="1"/>
  <c r="H213"/>
  <c r="I213"/>
  <c r="I11" i="8"/>
  <c r="BB11"/>
  <c r="AF11" s="1"/>
  <c r="AX11"/>
  <c r="P11" s="1"/>
  <c r="H11"/>
  <c r="K27"/>
  <c r="K39"/>
  <c r="BB14"/>
  <c r="AF14" s="1"/>
  <c r="AY41"/>
  <c r="T41" s="1"/>
  <c r="AY47"/>
  <c r="T47" s="1"/>
  <c r="AX26"/>
  <c r="P26" s="1"/>
  <c r="I26"/>
  <c r="AX206" i="7"/>
  <c r="P206" s="1"/>
  <c r="AX14" i="8"/>
  <c r="P14" s="1"/>
  <c r="AY25"/>
  <c r="T25" s="1"/>
  <c r="AZ57"/>
  <c r="X57" s="1"/>
  <c r="BB7"/>
  <c r="AF7" s="1"/>
  <c r="BB25"/>
  <c r="AF25" s="1"/>
  <c r="AX25"/>
  <c r="P25" s="1"/>
  <c r="I25"/>
  <c r="K53"/>
  <c r="AY17"/>
  <c r="T17" s="1"/>
  <c r="BA74"/>
  <c r="AB74" s="1"/>
  <c r="BB24" i="7"/>
  <c r="AF24" s="1"/>
  <c r="I24"/>
  <c r="BB286"/>
  <c r="AF286" s="1"/>
  <c r="I286"/>
  <c r="BB333"/>
  <c r="AF333" s="1"/>
  <c r="I333"/>
  <c r="K10" i="8"/>
  <c r="BB17"/>
  <c r="AF17" s="1"/>
  <c r="AX17"/>
  <c r="P17" s="1"/>
  <c r="I17"/>
  <c r="AX24"/>
  <c r="P24" s="1"/>
  <c r="I24"/>
  <c r="H101" i="7"/>
  <c r="H14" i="8"/>
  <c r="AY23"/>
  <c r="T23" s="1"/>
  <c r="BB23"/>
  <c r="AF23" s="1"/>
  <c r="AX23"/>
  <c r="P23" s="1"/>
  <c r="I23"/>
  <c r="I206" i="7"/>
  <c r="I308"/>
  <c r="AY13" i="8"/>
  <c r="T13" s="1"/>
  <c r="AY43"/>
  <c r="T43" s="1"/>
  <c r="AY58"/>
  <c r="T58" s="1"/>
  <c r="BB13"/>
  <c r="AF13" s="1"/>
  <c r="AX13"/>
  <c r="P13" s="1"/>
  <c r="I13"/>
  <c r="AX22"/>
  <c r="P22" s="1"/>
  <c r="I22"/>
  <c r="AX325" i="7"/>
  <c r="P325" s="1"/>
  <c r="AX237"/>
  <c r="P237" s="1"/>
  <c r="AX291"/>
  <c r="P291" s="1"/>
  <c r="H206"/>
  <c r="H308"/>
  <c r="K205"/>
  <c r="AY21" i="8"/>
  <c r="T21" s="1"/>
  <c r="AY61"/>
  <c r="T61" s="1"/>
  <c r="BB21"/>
  <c r="AF21" s="1"/>
  <c r="AX21"/>
  <c r="P21" s="1"/>
  <c r="I21"/>
  <c r="K51"/>
  <c r="BB8"/>
  <c r="AF8" s="1"/>
  <c r="H33"/>
  <c r="AY64"/>
  <c r="T64" s="1"/>
  <c r="I83"/>
  <c r="I79"/>
  <c r="K88"/>
  <c r="I100"/>
  <c r="I103"/>
  <c r="H103"/>
  <c r="I106"/>
  <c r="H106"/>
  <c r="I109"/>
  <c r="AX109"/>
  <c r="P109" s="1"/>
  <c r="H109"/>
  <c r="AV128"/>
  <c r="L128" s="1"/>
  <c r="AW128"/>
  <c r="AX133"/>
  <c r="P133" s="1"/>
  <c r="H133"/>
  <c r="BB133"/>
  <c r="AF133" s="1"/>
  <c r="AW136"/>
  <c r="AV136"/>
  <c r="L136" s="1"/>
  <c r="AW203"/>
  <c r="AV203"/>
  <c r="L203" s="1"/>
  <c r="I41"/>
  <c r="AX41"/>
  <c r="P41" s="1"/>
  <c r="I43"/>
  <c r="AX43"/>
  <c r="P43" s="1"/>
  <c r="I45"/>
  <c r="AX45"/>
  <c r="P45" s="1"/>
  <c r="I47"/>
  <c r="AX47"/>
  <c r="P47" s="1"/>
  <c r="BB57"/>
  <c r="AF57" s="1"/>
  <c r="AX58"/>
  <c r="P58" s="1"/>
  <c r="BB60"/>
  <c r="AF60" s="1"/>
  <c r="AX61"/>
  <c r="P61" s="1"/>
  <c r="BB63"/>
  <c r="AF63" s="1"/>
  <c r="AX64"/>
  <c r="P64" s="1"/>
  <c r="BB66"/>
  <c r="AF66" s="1"/>
  <c r="BB69"/>
  <c r="AF69" s="1"/>
  <c r="AX70"/>
  <c r="P70" s="1"/>
  <c r="AX73"/>
  <c r="P73" s="1"/>
  <c r="H85"/>
  <c r="I93"/>
  <c r="AW150"/>
  <c r="AV150"/>
  <c r="L150" s="1"/>
  <c r="AW176"/>
  <c r="AV176"/>
  <c r="L176" s="1"/>
  <c r="I74"/>
  <c r="I80"/>
  <c r="I86"/>
  <c r="I98"/>
  <c r="AV124"/>
  <c r="L124" s="1"/>
  <c r="AW124"/>
  <c r="AX129"/>
  <c r="P129" s="1"/>
  <c r="H129"/>
  <c r="BB129"/>
  <c r="AF129" s="1"/>
  <c r="H83"/>
  <c r="K91"/>
  <c r="AW134"/>
  <c r="AV134"/>
  <c r="L134" s="1"/>
  <c r="AW146"/>
  <c r="AV146"/>
  <c r="L146" s="1"/>
  <c r="AW215"/>
  <c r="AV215"/>
  <c r="L215" s="1"/>
  <c r="BB217"/>
  <c r="AF217" s="1"/>
  <c r="H217"/>
  <c r="I217"/>
  <c r="AX217"/>
  <c r="P217" s="1"/>
  <c r="I75"/>
  <c r="K81"/>
  <c r="I84"/>
  <c r="I96"/>
  <c r="I102"/>
  <c r="H102"/>
  <c r="K105"/>
  <c r="I108"/>
  <c r="H108"/>
  <c r="AX125"/>
  <c r="P125" s="1"/>
  <c r="H125"/>
  <c r="BB125"/>
  <c r="AF125" s="1"/>
  <c r="AW137"/>
  <c r="AV137"/>
  <c r="L137" s="1"/>
  <c r="AW141"/>
  <c r="AV141"/>
  <c r="L141" s="1"/>
  <c r="K208"/>
  <c r="AV233"/>
  <c r="L233" s="1"/>
  <c r="AW233"/>
  <c r="BB56"/>
  <c r="AF56" s="1"/>
  <c r="AX57"/>
  <c r="P57" s="1"/>
  <c r="BB59"/>
  <c r="AF59" s="1"/>
  <c r="AX60"/>
  <c r="P60" s="1"/>
  <c r="BB62"/>
  <c r="AF62" s="1"/>
  <c r="AX63"/>
  <c r="P63" s="1"/>
  <c r="BB65"/>
  <c r="AF65" s="1"/>
  <c r="AX66"/>
  <c r="P66" s="1"/>
  <c r="AX69"/>
  <c r="P69" s="1"/>
  <c r="BB71"/>
  <c r="AF71" s="1"/>
  <c r="H93"/>
  <c r="AV174"/>
  <c r="L174" s="1"/>
  <c r="I89"/>
  <c r="AV130"/>
  <c r="L130" s="1"/>
  <c r="AW130"/>
  <c r="K174"/>
  <c r="AV317"/>
  <c r="L317" s="1"/>
  <c r="AW317"/>
  <c r="H86"/>
  <c r="H98"/>
  <c r="I76"/>
  <c r="I82"/>
  <c r="I94"/>
  <c r="AV226"/>
  <c r="L226" s="1"/>
  <c r="AW226"/>
  <c r="I32"/>
  <c r="AX32"/>
  <c r="P32" s="1"/>
  <c r="I34"/>
  <c r="AX34"/>
  <c r="P34" s="1"/>
  <c r="I36"/>
  <c r="AX36"/>
  <c r="P36" s="1"/>
  <c r="I38"/>
  <c r="AX38"/>
  <c r="P38" s="1"/>
  <c r="I40"/>
  <c r="AX40"/>
  <c r="P40" s="1"/>
  <c r="I42"/>
  <c r="AX42"/>
  <c r="P42" s="1"/>
  <c r="I44"/>
  <c r="AX44"/>
  <c r="P44" s="1"/>
  <c r="I46"/>
  <c r="AX46"/>
  <c r="P46" s="1"/>
  <c r="I56"/>
  <c r="I59"/>
  <c r="I62"/>
  <c r="I65"/>
  <c r="I71"/>
  <c r="BB85"/>
  <c r="AF85" s="1"/>
  <c r="I87"/>
  <c r="K99"/>
  <c r="AV126"/>
  <c r="L126" s="1"/>
  <c r="AW126"/>
  <c r="AX131"/>
  <c r="P131" s="1"/>
  <c r="H131"/>
  <c r="BB131"/>
  <c r="AF131" s="1"/>
  <c r="K199"/>
  <c r="AW48"/>
  <c r="AZ48" s="1"/>
  <c r="X48" s="1"/>
  <c r="AW50"/>
  <c r="AZ50" s="1"/>
  <c r="X50" s="1"/>
  <c r="AW52"/>
  <c r="AZ52" s="1"/>
  <c r="X52" s="1"/>
  <c r="AW54"/>
  <c r="H56"/>
  <c r="H59"/>
  <c r="H62"/>
  <c r="H65"/>
  <c r="H71"/>
  <c r="H74"/>
  <c r="H80"/>
  <c r="H84"/>
  <c r="H96"/>
  <c r="I77"/>
  <c r="I92"/>
  <c r="I101"/>
  <c r="H101"/>
  <c r="I104"/>
  <c r="H104"/>
  <c r="K107"/>
  <c r="H122"/>
  <c r="I122"/>
  <c r="AX122"/>
  <c r="P122" s="1"/>
  <c r="AW142"/>
  <c r="AV142"/>
  <c r="L142" s="1"/>
  <c r="AW144"/>
  <c r="AV144"/>
  <c r="L144" s="1"/>
  <c r="K158"/>
  <c r="I242" i="7"/>
  <c r="I259"/>
  <c r="I48"/>
  <c r="BB41" i="8"/>
  <c r="AF41" s="1"/>
  <c r="BB43"/>
  <c r="AF43" s="1"/>
  <c r="BB45"/>
  <c r="AF45" s="1"/>
  <c r="BB47"/>
  <c r="AF47" s="1"/>
  <c r="AX56"/>
  <c r="P56" s="1"/>
  <c r="BB58"/>
  <c r="AF58" s="1"/>
  <c r="AX59"/>
  <c r="P59" s="1"/>
  <c r="BB61"/>
  <c r="AF61" s="1"/>
  <c r="AX62"/>
  <c r="P62" s="1"/>
  <c r="BB64"/>
  <c r="AF64" s="1"/>
  <c r="AX65"/>
  <c r="P65" s="1"/>
  <c r="BB70"/>
  <c r="AF70" s="1"/>
  <c r="AX71"/>
  <c r="P71" s="1"/>
  <c r="BB73"/>
  <c r="AF73" s="1"/>
  <c r="BB79"/>
  <c r="AF79" s="1"/>
  <c r="BB83"/>
  <c r="AF83" s="1"/>
  <c r="H89"/>
  <c r="BB95"/>
  <c r="AF95" s="1"/>
  <c r="K323"/>
  <c r="I85"/>
  <c r="K97"/>
  <c r="K127"/>
  <c r="H242" i="7"/>
  <c r="H259"/>
  <c r="H48"/>
  <c r="I133" i="8"/>
  <c r="I78"/>
  <c r="I90"/>
  <c r="AV132"/>
  <c r="L132" s="1"/>
  <c r="AW132"/>
  <c r="K190"/>
  <c r="I58"/>
  <c r="I61"/>
  <c r="I64"/>
  <c r="I70"/>
  <c r="I73"/>
  <c r="BB74"/>
  <c r="AF74" s="1"/>
  <c r="BB80"/>
  <c r="AF80" s="1"/>
  <c r="AX83"/>
  <c r="P83" s="1"/>
  <c r="H87"/>
  <c r="BB93"/>
  <c r="AF93" s="1"/>
  <c r="AX95"/>
  <c r="P95" s="1"/>
  <c r="BB109"/>
  <c r="AF109" s="1"/>
  <c r="AV323"/>
  <c r="L323" s="1"/>
  <c r="K188"/>
  <c r="BB192"/>
  <c r="AF192" s="1"/>
  <c r="AX192"/>
  <c r="P192" s="1"/>
  <c r="BB195"/>
  <c r="AF195" s="1"/>
  <c r="AX195"/>
  <c r="P195" s="1"/>
  <c r="AV324"/>
  <c r="L324" s="1"/>
  <c r="AW324"/>
  <c r="AV147"/>
  <c r="L147" s="1"/>
  <c r="AW139"/>
  <c r="AV139"/>
  <c r="L139" s="1"/>
  <c r="AV184"/>
  <c r="L184" s="1"/>
  <c r="AW184"/>
  <c r="BB235"/>
  <c r="AF235" s="1"/>
  <c r="AX235"/>
  <c r="P235" s="1"/>
  <c r="I235"/>
  <c r="AX316"/>
  <c r="P316" s="1"/>
  <c r="AW225"/>
  <c r="BA225" s="1"/>
  <c r="AB225" s="1"/>
  <c r="AW145"/>
  <c r="AV145"/>
  <c r="L145" s="1"/>
  <c r="AW156"/>
  <c r="AV156"/>
  <c r="L156" s="1"/>
  <c r="AV157"/>
  <c r="L157" s="1"/>
  <c r="AV178"/>
  <c r="AZ178" s="1"/>
  <c r="X178" s="1"/>
  <c r="AW113"/>
  <c r="AV113"/>
  <c r="L113" s="1"/>
  <c r="K178"/>
  <c r="K202"/>
  <c r="BB207"/>
  <c r="AF207" s="1"/>
  <c r="AX207"/>
  <c r="P207" s="1"/>
  <c r="I207"/>
  <c r="BB205"/>
  <c r="AF205" s="1"/>
  <c r="H205"/>
  <c r="I205"/>
  <c r="AX205"/>
  <c r="P205" s="1"/>
  <c r="K209"/>
  <c r="K220"/>
  <c r="AW138"/>
  <c r="AV138"/>
  <c r="L138" s="1"/>
  <c r="AW162"/>
  <c r="AV162"/>
  <c r="L162" s="1"/>
  <c r="AW173"/>
  <c r="AV173"/>
  <c r="L173" s="1"/>
  <c r="K181"/>
  <c r="BB197"/>
  <c r="AF197" s="1"/>
  <c r="AX197"/>
  <c r="P197" s="1"/>
  <c r="I197"/>
  <c r="K164"/>
  <c r="AW168"/>
  <c r="AV168"/>
  <c r="L168" s="1"/>
  <c r="BB211"/>
  <c r="AF211" s="1"/>
  <c r="H211"/>
  <c r="I211"/>
  <c r="AX211"/>
  <c r="P211" s="1"/>
  <c r="I315"/>
  <c r="H315"/>
  <c r="AX315"/>
  <c r="P315" s="1"/>
  <c r="K157"/>
  <c r="K214"/>
  <c r="K221"/>
  <c r="H230"/>
  <c r="I230"/>
  <c r="AX230"/>
  <c r="P230" s="1"/>
  <c r="AV148"/>
  <c r="L148" s="1"/>
  <c r="AV151"/>
  <c r="L151" s="1"/>
  <c r="AX240"/>
  <c r="P240" s="1"/>
  <c r="I240"/>
  <c r="H240"/>
  <c r="K183"/>
  <c r="AV325"/>
  <c r="L325" s="1"/>
  <c r="AW325"/>
  <c r="I115"/>
  <c r="AX237"/>
  <c r="P237" s="1"/>
  <c r="BB237"/>
  <c r="AF237" s="1"/>
  <c r="I243"/>
  <c r="AX228"/>
  <c r="P228" s="1"/>
  <c r="AX231"/>
  <c r="P231" s="1"/>
  <c r="I231"/>
  <c r="BB231"/>
  <c r="AF231" s="1"/>
  <c r="H231"/>
  <c r="AX243"/>
  <c r="P243" s="1"/>
  <c r="BB243"/>
  <c r="AF243" s="1"/>
  <c r="AX115"/>
  <c r="P115" s="1"/>
  <c r="I228"/>
  <c r="K204"/>
  <c r="K210"/>
  <c r="K216"/>
  <c r="K222"/>
  <c r="H228"/>
  <c r="AX244"/>
  <c r="P244" s="1"/>
  <c r="H244"/>
  <c r="I244"/>
  <c r="BB244"/>
  <c r="AF244" s="1"/>
  <c r="AV155"/>
  <c r="BA155" s="1"/>
  <c r="AB155" s="1"/>
  <c r="AV161"/>
  <c r="L161" s="1"/>
  <c r="AV167"/>
  <c r="L167" s="1"/>
  <c r="AV175"/>
  <c r="L175" s="1"/>
  <c r="BB240"/>
  <c r="AF240" s="1"/>
  <c r="AX329"/>
  <c r="P329" s="1"/>
  <c r="H329"/>
  <c r="I329"/>
  <c r="BB329"/>
  <c r="AF329" s="1"/>
  <c r="AX332"/>
  <c r="P332" s="1"/>
  <c r="AX241"/>
  <c r="P241" s="1"/>
  <c r="H241"/>
  <c r="BB241"/>
  <c r="AF241" s="1"/>
  <c r="I241"/>
  <c r="AX314"/>
  <c r="P314" s="1"/>
  <c r="I332"/>
  <c r="AX232"/>
  <c r="P232" s="1"/>
  <c r="BB232"/>
  <c r="AF232" s="1"/>
  <c r="H232"/>
  <c r="BB332"/>
  <c r="AF332" s="1"/>
  <c r="K236"/>
  <c r="AX313"/>
  <c r="P313" s="1"/>
  <c r="K330"/>
  <c r="AX312"/>
  <c r="P312" s="1"/>
  <c r="AX331"/>
  <c r="P331" s="1"/>
  <c r="AX335"/>
  <c r="P335" s="1"/>
  <c r="AX234"/>
  <c r="P234" s="1"/>
  <c r="AX311"/>
  <c r="P311" s="1"/>
  <c r="K239"/>
  <c r="AX242"/>
  <c r="P242" s="1"/>
  <c r="AW307"/>
  <c r="BA307" s="1"/>
  <c r="AB307" s="1"/>
  <c r="AW308"/>
  <c r="BA308" s="1"/>
  <c r="AB308" s="1"/>
  <c r="AW309"/>
  <c r="AZ309" s="1"/>
  <c r="X309" s="1"/>
  <c r="AX245"/>
  <c r="P245" s="1"/>
  <c r="AX246"/>
  <c r="P246" s="1"/>
  <c r="AX247"/>
  <c r="P247" s="1"/>
  <c r="AX248"/>
  <c r="P248" s="1"/>
  <c r="AX249"/>
  <c r="P249" s="1"/>
  <c r="AX338"/>
  <c r="P338" s="1"/>
  <c r="AX251"/>
  <c r="P251" s="1"/>
  <c r="AX253"/>
  <c r="P253" s="1"/>
  <c r="AX254"/>
  <c r="P254" s="1"/>
  <c r="AX255"/>
  <c r="P255" s="1"/>
  <c r="AX256"/>
  <c r="P256" s="1"/>
  <c r="AX259"/>
  <c r="P259" s="1"/>
  <c r="AX260"/>
  <c r="P260" s="1"/>
  <c r="AX261"/>
  <c r="P261" s="1"/>
  <c r="AX262"/>
  <c r="P262" s="1"/>
  <c r="AX264"/>
  <c r="P264" s="1"/>
  <c r="AW7" i="5"/>
  <c r="AW134"/>
  <c r="AV9"/>
  <c r="L9" s="1"/>
  <c r="H9"/>
  <c r="AX9"/>
  <c r="P9" s="1"/>
  <c r="Q9" s="1"/>
  <c r="AY9"/>
  <c r="T9" s="1"/>
  <c r="W9" s="1"/>
  <c r="AZ9"/>
  <c r="X9" s="1"/>
  <c r="Z9" s="1"/>
  <c r="BB9"/>
  <c r="AF9" s="1"/>
  <c r="BA9"/>
  <c r="AB9" s="1"/>
  <c r="K9"/>
  <c r="I9"/>
  <c r="AW19"/>
  <c r="BA19" s="1"/>
  <c r="AB19" s="1"/>
  <c r="AE19" s="1"/>
  <c r="AW172"/>
  <c r="AW33"/>
  <c r="AW34"/>
  <c r="AW12"/>
  <c r="AV163"/>
  <c r="L163" s="1"/>
  <c r="AW230"/>
  <c r="K230" s="1"/>
  <c r="AV242"/>
  <c r="L242" s="1"/>
  <c r="AW249"/>
  <c r="K249" s="1"/>
  <c r="AV265"/>
  <c r="L265" s="1"/>
  <c r="L125"/>
  <c r="L127"/>
  <c r="L272"/>
  <c r="L284"/>
  <c r="L245"/>
  <c r="L264"/>
  <c r="L256"/>
  <c r="L135"/>
  <c r="L268"/>
  <c r="L240"/>
  <c r="L258"/>
  <c r="L282"/>
  <c r="L244"/>
  <c r="L217"/>
  <c r="L42"/>
  <c r="L283"/>
  <c r="L241"/>
  <c r="L250"/>
  <c r="L317"/>
  <c r="L253"/>
  <c r="L247"/>
  <c r="L209"/>
  <c r="L267"/>
  <c r="L263"/>
  <c r="L246"/>
  <c r="AW263"/>
  <c r="K263" s="1"/>
  <c r="AW250"/>
  <c r="K250" s="1"/>
  <c r="AW258"/>
  <c r="K258" s="1"/>
  <c r="AW272"/>
  <c r="K272" s="1"/>
  <c r="AW240"/>
  <c r="K240" s="1"/>
  <c r="AW317"/>
  <c r="K317" s="1"/>
  <c r="AW282"/>
  <c r="K282" s="1"/>
  <c r="AW284"/>
  <c r="K284" s="1"/>
  <c r="AW268"/>
  <c r="K268" s="1"/>
  <c r="AW253"/>
  <c r="K253" s="1"/>
  <c r="AW244"/>
  <c r="K244" s="1"/>
  <c r="AW245"/>
  <c r="K245" s="1"/>
  <c r="AW246"/>
  <c r="K246" s="1"/>
  <c r="AW247"/>
  <c r="K247" s="1"/>
  <c r="AW217"/>
  <c r="K217" s="1"/>
  <c r="AW264"/>
  <c r="K264" s="1"/>
  <c r="AW241"/>
  <c r="K241" s="1"/>
  <c r="AW209"/>
  <c r="K209" s="1"/>
  <c r="AW42"/>
  <c r="K42" s="1"/>
  <c r="AW256"/>
  <c r="K256" s="1"/>
  <c r="AW127"/>
  <c r="K127" s="1"/>
  <c r="AW267"/>
  <c r="K267" s="1"/>
  <c r="AW283"/>
  <c r="K283" s="1"/>
  <c r="AW135"/>
  <c r="K135" s="1"/>
  <c r="AW125"/>
  <c r="K125" s="1"/>
  <c r="AV44"/>
  <c r="L44" s="1"/>
  <c r="AW335"/>
  <c r="K335" s="1"/>
  <c r="L336"/>
  <c r="L335"/>
  <c r="AW336"/>
  <c r="K336" s="1"/>
  <c r="AW323"/>
  <c r="K323" s="1"/>
  <c r="L323"/>
  <c r="AV15"/>
  <c r="L15" s="1"/>
  <c r="AV80"/>
  <c r="L80" s="1"/>
  <c r="AV48"/>
  <c r="H48" s="1"/>
  <c r="AV108"/>
  <c r="L108" s="1"/>
  <c r="AV146"/>
  <c r="L146" s="1"/>
  <c r="AV78"/>
  <c r="BA78" s="1"/>
  <c r="AB78" s="1"/>
  <c r="AV65"/>
  <c r="AX65" s="1"/>
  <c r="P65" s="1"/>
  <c r="AV183"/>
  <c r="L183" s="1"/>
  <c r="AV49"/>
  <c r="L49" s="1"/>
  <c r="K55"/>
  <c r="AW58"/>
  <c r="BB58" s="1"/>
  <c r="AF58" s="1"/>
  <c r="AI58" s="1"/>
  <c r="AV148"/>
  <c r="L148" s="1"/>
  <c r="K57"/>
  <c r="K61"/>
  <c r="K72"/>
  <c r="AV21"/>
  <c r="L21" s="1"/>
  <c r="AV64"/>
  <c r="L64" s="1"/>
  <c r="K74"/>
  <c r="K106"/>
  <c r="AV170"/>
  <c r="L170" s="1"/>
  <c r="AV169"/>
  <c r="H169" s="1"/>
  <c r="K226"/>
  <c r="AV234"/>
  <c r="L234" s="1"/>
  <c r="AV316"/>
  <c r="L316" s="1"/>
  <c r="AV132"/>
  <c r="L132" s="1"/>
  <c r="AV269"/>
  <c r="L269" s="1"/>
  <c r="AV139"/>
  <c r="L139" s="1"/>
  <c r="AV159"/>
  <c r="L159" s="1"/>
  <c r="AV167"/>
  <c r="L167" s="1"/>
  <c r="AV239"/>
  <c r="L239" s="1"/>
  <c r="AW313"/>
  <c r="AX313" s="1"/>
  <c r="P313" s="1"/>
  <c r="Q313" s="1"/>
  <c r="AW270"/>
  <c r="H270" s="1"/>
  <c r="AV129"/>
  <c r="L129" s="1"/>
  <c r="AV150"/>
  <c r="L150" s="1"/>
  <c r="K220"/>
  <c r="AW238"/>
  <c r="K238" s="1"/>
  <c r="AV248"/>
  <c r="L248" s="1"/>
  <c r="AV252"/>
  <c r="L252" s="1"/>
  <c r="K173"/>
  <c r="AW231"/>
  <c r="H231" s="1"/>
  <c r="AW278"/>
  <c r="AX278" s="1"/>
  <c r="P278" s="1"/>
  <c r="R278" s="1"/>
  <c r="AV288"/>
  <c r="L288" s="1"/>
  <c r="AW331"/>
  <c r="BB331" s="1"/>
  <c r="AF331" s="1"/>
  <c r="AG331" s="1"/>
  <c r="AW233"/>
  <c r="H233" s="1"/>
  <c r="AV298"/>
  <c r="L298" s="1"/>
  <c r="AW56"/>
  <c r="K56" s="1"/>
  <c r="AV154"/>
  <c r="L154" s="1"/>
  <c r="K167"/>
  <c r="AW280"/>
  <c r="AW281"/>
  <c r="AZ281" s="1"/>
  <c r="X281" s="1"/>
  <c r="AV22"/>
  <c r="L22" s="1"/>
  <c r="AV47"/>
  <c r="L47" s="1"/>
  <c r="K109"/>
  <c r="AW131"/>
  <c r="AX131" s="1"/>
  <c r="P131" s="1"/>
  <c r="R131" s="1"/>
  <c r="AV145"/>
  <c r="L145" s="1"/>
  <c r="AV147"/>
  <c r="L147" s="1"/>
  <c r="AV149"/>
  <c r="L149" s="1"/>
  <c r="AV184"/>
  <c r="L184" s="1"/>
  <c r="AV304"/>
  <c r="L304" s="1"/>
  <c r="AW333"/>
  <c r="BB333" s="1"/>
  <c r="AF333" s="1"/>
  <c r="AG333" s="1"/>
  <c r="AV306"/>
  <c r="L306" s="1"/>
  <c r="AW8"/>
  <c r="AX8" s="1"/>
  <c r="P8" s="1"/>
  <c r="R8" s="1"/>
  <c r="AW51"/>
  <c r="BB51" s="1"/>
  <c r="AF51" s="1"/>
  <c r="AH51" s="1"/>
  <c r="AV53"/>
  <c r="L53" s="1"/>
  <c r="AV109"/>
  <c r="AX109" s="1"/>
  <c r="P109" s="1"/>
  <c r="R109" s="1"/>
  <c r="AV158"/>
  <c r="L158" s="1"/>
  <c r="AV160"/>
  <c r="L160" s="1"/>
  <c r="AV173"/>
  <c r="L173" s="1"/>
  <c r="AV228"/>
  <c r="L228" s="1"/>
  <c r="AV237"/>
  <c r="L237" s="1"/>
  <c r="AW257"/>
  <c r="BB257" s="1"/>
  <c r="AF257" s="1"/>
  <c r="AI257" s="1"/>
  <c r="AV296"/>
  <c r="L296" s="1"/>
  <c r="AW315"/>
  <c r="AX315" s="1"/>
  <c r="P315" s="1"/>
  <c r="Q315" s="1"/>
  <c r="AW329"/>
  <c r="K329" s="1"/>
  <c r="K184"/>
  <c r="K216"/>
  <c r="AV271"/>
  <c r="L271" s="1"/>
  <c r="AV41"/>
  <c r="L41" s="1"/>
  <c r="AV72"/>
  <c r="L72" s="1"/>
  <c r="K78"/>
  <c r="K96"/>
  <c r="K99"/>
  <c r="AV121"/>
  <c r="L121" s="1"/>
  <c r="AW128"/>
  <c r="AX128" s="1"/>
  <c r="P128" s="1"/>
  <c r="R128" s="1"/>
  <c r="AW130"/>
  <c r="AX130" s="1"/>
  <c r="P130" s="1"/>
  <c r="S130" s="1"/>
  <c r="AW133"/>
  <c r="K133" s="1"/>
  <c r="AV165"/>
  <c r="L165" s="1"/>
  <c r="AV232"/>
  <c r="L232" s="1"/>
  <c r="AV235"/>
  <c r="L235" s="1"/>
  <c r="K269"/>
  <c r="AV300"/>
  <c r="L300" s="1"/>
  <c r="AW330"/>
  <c r="K330" s="1"/>
  <c r="AV312"/>
  <c r="L312" s="1"/>
  <c r="K129"/>
  <c r="K234"/>
  <c r="K252"/>
  <c r="K237"/>
  <c r="K271"/>
  <c r="K41"/>
  <c r="K232"/>
  <c r="K235"/>
  <c r="K59"/>
  <c r="AV74"/>
  <c r="L74" s="1"/>
  <c r="K76"/>
  <c r="AV76"/>
  <c r="BB76" s="1"/>
  <c r="AF76" s="1"/>
  <c r="K84"/>
  <c r="K88"/>
  <c r="K92"/>
  <c r="AV136"/>
  <c r="L136" s="1"/>
  <c r="AV156"/>
  <c r="L156" s="1"/>
  <c r="AV216"/>
  <c r="L216" s="1"/>
  <c r="AV226"/>
  <c r="L226" s="1"/>
  <c r="L230"/>
  <c r="AV255"/>
  <c r="L255" s="1"/>
  <c r="AV275"/>
  <c r="L275" s="1"/>
  <c r="AV277"/>
  <c r="L277" s="1"/>
  <c r="AV302"/>
  <c r="L302" s="1"/>
  <c r="AV334"/>
  <c r="L334" s="1"/>
  <c r="K104"/>
  <c r="AV116"/>
  <c r="BA116" s="1"/>
  <c r="AB116" s="1"/>
  <c r="AV123"/>
  <c r="I123" s="1"/>
  <c r="AV137"/>
  <c r="AY137" s="1"/>
  <c r="T137" s="1"/>
  <c r="AV141"/>
  <c r="L141" s="1"/>
  <c r="AV143"/>
  <c r="L143" s="1"/>
  <c r="AV162"/>
  <c r="L162" s="1"/>
  <c r="AV178"/>
  <c r="BB178" s="1"/>
  <c r="AF178" s="1"/>
  <c r="K181"/>
  <c r="K180"/>
  <c r="AV220"/>
  <c r="L220" s="1"/>
  <c r="K239"/>
  <c r="AV243"/>
  <c r="AX243" s="1"/>
  <c r="P243" s="1"/>
  <c r="AV259"/>
  <c r="L259" s="1"/>
  <c r="AV261"/>
  <c r="L261" s="1"/>
  <c r="K66"/>
  <c r="K222"/>
  <c r="AW236"/>
  <c r="AY236" s="1"/>
  <c r="T236" s="1"/>
  <c r="AV292"/>
  <c r="L292" s="1"/>
  <c r="AV308"/>
  <c r="L308" s="1"/>
  <c r="AV314"/>
  <c r="L314" s="1"/>
  <c r="AW332"/>
  <c r="AZ332" s="1"/>
  <c r="X332" s="1"/>
  <c r="AV25"/>
  <c r="L25" s="1"/>
  <c r="K50"/>
  <c r="AV66"/>
  <c r="L66" s="1"/>
  <c r="K68"/>
  <c r="K82"/>
  <c r="K86"/>
  <c r="K90"/>
  <c r="K100"/>
  <c r="AV119"/>
  <c r="AY119" s="1"/>
  <c r="T119" s="1"/>
  <c r="U119" s="1"/>
  <c r="AV180"/>
  <c r="L180" s="1"/>
  <c r="AV182"/>
  <c r="L182" s="1"/>
  <c r="AW212"/>
  <c r="K212" s="1"/>
  <c r="AW213"/>
  <c r="K213" s="1"/>
  <c r="AV222"/>
  <c r="L222" s="1"/>
  <c r="AV254"/>
  <c r="L254" s="1"/>
  <c r="AV276"/>
  <c r="L276" s="1"/>
  <c r="AV279"/>
  <c r="L279" s="1"/>
  <c r="AV290"/>
  <c r="L290" s="1"/>
  <c r="AV293"/>
  <c r="L293" s="1"/>
  <c r="AV310"/>
  <c r="L310" s="1"/>
  <c r="K52"/>
  <c r="AW60"/>
  <c r="K60" s="1"/>
  <c r="K62"/>
  <c r="K176"/>
  <c r="K223"/>
  <c r="AW251"/>
  <c r="AZ251" s="1"/>
  <c r="X251" s="1"/>
  <c r="AW266"/>
  <c r="BA266" s="1"/>
  <c r="AB266" s="1"/>
  <c r="AV62"/>
  <c r="AX62" s="1"/>
  <c r="P62" s="1"/>
  <c r="AV68"/>
  <c r="L68" s="1"/>
  <c r="AV70"/>
  <c r="AX70" s="1"/>
  <c r="P70" s="1"/>
  <c r="Q70" s="1"/>
  <c r="K117"/>
  <c r="AV117"/>
  <c r="AX117" s="1"/>
  <c r="P117" s="1"/>
  <c r="AV140"/>
  <c r="L140" s="1"/>
  <c r="AV142"/>
  <c r="L142" s="1"/>
  <c r="AV144"/>
  <c r="L144" s="1"/>
  <c r="AV152"/>
  <c r="L152" s="1"/>
  <c r="AV176"/>
  <c r="L176" s="1"/>
  <c r="AV181"/>
  <c r="L181" s="1"/>
  <c r="AV223"/>
  <c r="L223" s="1"/>
  <c r="AV260"/>
  <c r="L260" s="1"/>
  <c r="AV262"/>
  <c r="L262" s="1"/>
  <c r="K15"/>
  <c r="I22"/>
  <c r="K22"/>
  <c r="K21"/>
  <c r="K25"/>
  <c r="K47"/>
  <c r="AV45"/>
  <c r="AY45" s="1"/>
  <c r="T45" s="1"/>
  <c r="K45"/>
  <c r="K49"/>
  <c r="AW29"/>
  <c r="BA29" s="1"/>
  <c r="AB29" s="1"/>
  <c r="AW26"/>
  <c r="BA26" s="1"/>
  <c r="AB26" s="1"/>
  <c r="AW31"/>
  <c r="BA31" s="1"/>
  <c r="AB31" s="1"/>
  <c r="AW35"/>
  <c r="AZ35" s="1"/>
  <c r="X35" s="1"/>
  <c r="AW37"/>
  <c r="AZ37" s="1"/>
  <c r="X37" s="1"/>
  <c r="AW39"/>
  <c r="BA39" s="1"/>
  <c r="AB39" s="1"/>
  <c r="AV69"/>
  <c r="L69" s="1"/>
  <c r="K69"/>
  <c r="K46"/>
  <c r="AV46"/>
  <c r="L46" s="1"/>
  <c r="AV67"/>
  <c r="L67" s="1"/>
  <c r="K67"/>
  <c r="K65"/>
  <c r="AW71"/>
  <c r="AV71"/>
  <c r="L71" s="1"/>
  <c r="AV50"/>
  <c r="I50" s="1"/>
  <c r="AV52"/>
  <c r="I52" s="1"/>
  <c r="AV55"/>
  <c r="L55" s="1"/>
  <c r="AV57"/>
  <c r="BA57" s="1"/>
  <c r="AB57" s="1"/>
  <c r="AV59"/>
  <c r="L59" s="1"/>
  <c r="AV63"/>
  <c r="L63" s="1"/>
  <c r="K63"/>
  <c r="AW75"/>
  <c r="AV75"/>
  <c r="L75" s="1"/>
  <c r="AW77"/>
  <c r="AV77"/>
  <c r="L77" s="1"/>
  <c r="AW10"/>
  <c r="AW16"/>
  <c r="BA22"/>
  <c r="AB22" s="1"/>
  <c r="AW23"/>
  <c r="AW24"/>
  <c r="AW28"/>
  <c r="AW30"/>
  <c r="AW32"/>
  <c r="AW36"/>
  <c r="AW38"/>
  <c r="AV61"/>
  <c r="L61" s="1"/>
  <c r="AW79"/>
  <c r="AV79"/>
  <c r="L79" s="1"/>
  <c r="AW73"/>
  <c r="AV73"/>
  <c r="L73" s="1"/>
  <c r="K108"/>
  <c r="K136"/>
  <c r="K154"/>
  <c r="K166"/>
  <c r="K174"/>
  <c r="K107"/>
  <c r="AV110"/>
  <c r="I110" s="1"/>
  <c r="AV111"/>
  <c r="AY111" s="1"/>
  <c r="T111" s="1"/>
  <c r="AV138"/>
  <c r="L138" s="1"/>
  <c r="K110"/>
  <c r="K138"/>
  <c r="K156"/>
  <c r="K175"/>
  <c r="AV112"/>
  <c r="L112" s="1"/>
  <c r="AV113"/>
  <c r="L113" s="1"/>
  <c r="K112"/>
  <c r="K140"/>
  <c r="K141"/>
  <c r="K149"/>
  <c r="K158"/>
  <c r="K160"/>
  <c r="K168"/>
  <c r="AV81"/>
  <c r="L81" s="1"/>
  <c r="AV83"/>
  <c r="L83" s="1"/>
  <c r="AV85"/>
  <c r="L85" s="1"/>
  <c r="AV87"/>
  <c r="L87" s="1"/>
  <c r="AV89"/>
  <c r="L89" s="1"/>
  <c r="AV91"/>
  <c r="L91" s="1"/>
  <c r="AV93"/>
  <c r="L93" s="1"/>
  <c r="AV94"/>
  <c r="L94" s="1"/>
  <c r="AV98"/>
  <c r="L98" s="1"/>
  <c r="AV97"/>
  <c r="L97" s="1"/>
  <c r="AV101"/>
  <c r="L101" s="1"/>
  <c r="AV103"/>
  <c r="L103" s="1"/>
  <c r="AV105"/>
  <c r="L105" s="1"/>
  <c r="AV114"/>
  <c r="L114" s="1"/>
  <c r="AV115"/>
  <c r="L115" s="1"/>
  <c r="AV120"/>
  <c r="L120" s="1"/>
  <c r="AV126"/>
  <c r="L126" s="1"/>
  <c r="K114"/>
  <c r="K120"/>
  <c r="K126"/>
  <c r="K132"/>
  <c r="K142"/>
  <c r="K143"/>
  <c r="K162"/>
  <c r="K116"/>
  <c r="K121"/>
  <c r="K137"/>
  <c r="K144"/>
  <c r="K145"/>
  <c r="K165"/>
  <c r="K115"/>
  <c r="AV118"/>
  <c r="L118" s="1"/>
  <c r="AV122"/>
  <c r="L122" s="1"/>
  <c r="K118"/>
  <c r="K122"/>
  <c r="K139"/>
  <c r="K146"/>
  <c r="K147"/>
  <c r="K179"/>
  <c r="K123"/>
  <c r="K148"/>
  <c r="K150"/>
  <c r="K159"/>
  <c r="K171"/>
  <c r="AV82"/>
  <c r="L82" s="1"/>
  <c r="AV84"/>
  <c r="AX84" s="1"/>
  <c r="P84" s="1"/>
  <c r="AV86"/>
  <c r="L86" s="1"/>
  <c r="AV88"/>
  <c r="L88" s="1"/>
  <c r="AV90"/>
  <c r="L90" s="1"/>
  <c r="AV92"/>
  <c r="AX92" s="1"/>
  <c r="P92" s="1"/>
  <c r="AV95"/>
  <c r="L95" s="1"/>
  <c r="AV96"/>
  <c r="AZ96" s="1"/>
  <c r="X96" s="1"/>
  <c r="AV99"/>
  <c r="I99" s="1"/>
  <c r="AV100"/>
  <c r="L100" s="1"/>
  <c r="AV102"/>
  <c r="L102" s="1"/>
  <c r="AV104"/>
  <c r="L104" s="1"/>
  <c r="AV106"/>
  <c r="BB106" s="1"/>
  <c r="AF106" s="1"/>
  <c r="AV107"/>
  <c r="L107" s="1"/>
  <c r="K119"/>
  <c r="K152"/>
  <c r="K53"/>
  <c r="AV186"/>
  <c r="L186" s="1"/>
  <c r="AW186"/>
  <c r="AW191"/>
  <c r="AV191"/>
  <c r="L191" s="1"/>
  <c r="K201"/>
  <c r="K205"/>
  <c r="AV166"/>
  <c r="L166" s="1"/>
  <c r="AV168"/>
  <c r="L168" s="1"/>
  <c r="AV171"/>
  <c r="L171" s="1"/>
  <c r="AV174"/>
  <c r="L174" s="1"/>
  <c r="AV175"/>
  <c r="L175" s="1"/>
  <c r="AV179"/>
  <c r="L179" s="1"/>
  <c r="AV198"/>
  <c r="L198" s="1"/>
  <c r="AW198"/>
  <c r="AV202"/>
  <c r="L202" s="1"/>
  <c r="AW202"/>
  <c r="AW195"/>
  <c r="AV195"/>
  <c r="L195" s="1"/>
  <c r="K207"/>
  <c r="K182"/>
  <c r="K183"/>
  <c r="AV193"/>
  <c r="L193" s="1"/>
  <c r="AW193"/>
  <c r="AW187"/>
  <c r="AV187"/>
  <c r="L187" s="1"/>
  <c r="AW197"/>
  <c r="AV197"/>
  <c r="L197" s="1"/>
  <c r="K210"/>
  <c r="AW151"/>
  <c r="AY151" s="1"/>
  <c r="T151" s="1"/>
  <c r="AW153"/>
  <c r="AY153" s="1"/>
  <c r="T153" s="1"/>
  <c r="AW155"/>
  <c r="AY155" s="1"/>
  <c r="T155" s="1"/>
  <c r="AW157"/>
  <c r="AW161"/>
  <c r="AW164"/>
  <c r="AV185"/>
  <c r="L185" s="1"/>
  <c r="AV188"/>
  <c r="L188" s="1"/>
  <c r="AW188"/>
  <c r="AW189"/>
  <c r="AV189"/>
  <c r="L189" s="1"/>
  <c r="AV194"/>
  <c r="L194" s="1"/>
  <c r="AW194"/>
  <c r="AV190"/>
  <c r="L190" s="1"/>
  <c r="AW190"/>
  <c r="AW192"/>
  <c r="AV192"/>
  <c r="L192" s="1"/>
  <c r="AW199"/>
  <c r="AV199"/>
  <c r="L199" s="1"/>
  <c r="K203"/>
  <c r="K185"/>
  <c r="AV196"/>
  <c r="L196" s="1"/>
  <c r="AW196"/>
  <c r="AV200"/>
  <c r="L200" s="1"/>
  <c r="AW200"/>
  <c r="AV201"/>
  <c r="L201" s="1"/>
  <c r="AV203"/>
  <c r="L203" s="1"/>
  <c r="AV205"/>
  <c r="L205" s="1"/>
  <c r="AV207"/>
  <c r="L207" s="1"/>
  <c r="AV210"/>
  <c r="L210" s="1"/>
  <c r="K255"/>
  <c r="K275"/>
  <c r="K277"/>
  <c r="K248"/>
  <c r="K259"/>
  <c r="K261"/>
  <c r="AW204"/>
  <c r="BA204" s="1"/>
  <c r="AB204" s="1"/>
  <c r="AW206"/>
  <c r="BA206" s="1"/>
  <c r="AB206" s="1"/>
  <c r="AW208"/>
  <c r="AW211"/>
  <c r="AY211" s="1"/>
  <c r="T211" s="1"/>
  <c r="AW214"/>
  <c r="BA214" s="1"/>
  <c r="AB214" s="1"/>
  <c r="AW215"/>
  <c r="K218"/>
  <c r="K221"/>
  <c r="K225"/>
  <c r="K224"/>
  <c r="K227"/>
  <c r="K229"/>
  <c r="K243"/>
  <c r="K254"/>
  <c r="K276"/>
  <c r="K279"/>
  <c r="AV218"/>
  <c r="L218" s="1"/>
  <c r="AV221"/>
  <c r="L221" s="1"/>
  <c r="AV225"/>
  <c r="L225" s="1"/>
  <c r="AV224"/>
  <c r="L224" s="1"/>
  <c r="AV227"/>
  <c r="L227" s="1"/>
  <c r="AV229"/>
  <c r="L229" s="1"/>
  <c r="K260"/>
  <c r="K262"/>
  <c r="AV294"/>
  <c r="L294" s="1"/>
  <c r="AW294"/>
  <c r="K300"/>
  <c r="K326"/>
  <c r="AV289"/>
  <c r="L289" s="1"/>
  <c r="K289"/>
  <c r="K302"/>
  <c r="K334"/>
  <c r="AV285"/>
  <c r="L285" s="1"/>
  <c r="K285"/>
  <c r="K290"/>
  <c r="AV291"/>
  <c r="L291" s="1"/>
  <c r="AW291"/>
  <c r="K293"/>
  <c r="K304"/>
  <c r="K319"/>
  <c r="K328"/>
  <c r="K306"/>
  <c r="K288"/>
  <c r="K292"/>
  <c r="K296"/>
  <c r="K308"/>
  <c r="K314"/>
  <c r="K321"/>
  <c r="AV286"/>
  <c r="L286" s="1"/>
  <c r="K286"/>
  <c r="K310"/>
  <c r="K298"/>
  <c r="K312"/>
  <c r="K324"/>
  <c r="AV287"/>
  <c r="L287" s="1"/>
  <c r="K287"/>
  <c r="AV319"/>
  <c r="L319" s="1"/>
  <c r="AV321"/>
  <c r="L321" s="1"/>
  <c r="AV324"/>
  <c r="L324" s="1"/>
  <c r="AV326"/>
  <c r="L326" s="1"/>
  <c r="AV328"/>
  <c r="L328" s="1"/>
  <c r="AW318"/>
  <c r="AW320"/>
  <c r="BA320" s="1"/>
  <c r="AB320" s="1"/>
  <c r="AW322"/>
  <c r="AY322" s="1"/>
  <c r="T322" s="1"/>
  <c r="AW325"/>
  <c r="AZ325" s="1"/>
  <c r="X325" s="1"/>
  <c r="AW327"/>
  <c r="AZ327" s="1"/>
  <c r="X327" s="1"/>
  <c r="K316"/>
  <c r="AW295"/>
  <c r="AW297"/>
  <c r="AW299"/>
  <c r="AY299" s="1"/>
  <c r="T299" s="1"/>
  <c r="AW301"/>
  <c r="BA301" s="1"/>
  <c r="AB301" s="1"/>
  <c r="AW303"/>
  <c r="BA303" s="1"/>
  <c r="AB303" s="1"/>
  <c r="AW305"/>
  <c r="BA305" s="1"/>
  <c r="AB305" s="1"/>
  <c r="AW307"/>
  <c r="AY307" s="1"/>
  <c r="T307" s="1"/>
  <c r="AW309"/>
  <c r="AW311"/>
  <c r="O213" i="8" l="1"/>
  <c r="Z13" i="5"/>
  <c r="AA13"/>
  <c r="Y13"/>
  <c r="BA13"/>
  <c r="AB13" s="1"/>
  <c r="AY13"/>
  <c r="T13" s="1"/>
  <c r="H13"/>
  <c r="I13"/>
  <c r="AX13"/>
  <c r="P13" s="1"/>
  <c r="BB13"/>
  <c r="AF13" s="1"/>
  <c r="AG227" i="8"/>
  <c r="BA20" i="5"/>
  <c r="AB20" s="1"/>
  <c r="AD20" s="1"/>
  <c r="H18"/>
  <c r="AY18"/>
  <c r="T18" s="1"/>
  <c r="I18"/>
  <c r="K18"/>
  <c r="AX18"/>
  <c r="P18" s="1"/>
  <c r="AZ18"/>
  <c r="X18" s="1"/>
  <c r="BA18"/>
  <c r="AB18" s="1"/>
  <c r="BB18"/>
  <c r="AF18" s="1"/>
  <c r="AG213" i="8"/>
  <c r="J177" i="7"/>
  <c r="O177"/>
  <c r="Q177"/>
  <c r="S177"/>
  <c r="R177"/>
  <c r="Y177"/>
  <c r="AA177"/>
  <c r="Z177"/>
  <c r="U177"/>
  <c r="V177"/>
  <c r="W177"/>
  <c r="AC177"/>
  <c r="AE177"/>
  <c r="AD177"/>
  <c r="AG177"/>
  <c r="AH177"/>
  <c r="AI177"/>
  <c r="J227" i="8"/>
  <c r="U227"/>
  <c r="I281" i="7"/>
  <c r="O27"/>
  <c r="AE227" i="8"/>
  <c r="AD227"/>
  <c r="AI227"/>
  <c r="V213"/>
  <c r="AH213"/>
  <c r="U213"/>
  <c r="S213"/>
  <c r="Q213"/>
  <c r="J213"/>
  <c r="Y213"/>
  <c r="AA213"/>
  <c r="AC213"/>
  <c r="AD213"/>
  <c r="AE213"/>
  <c r="O227"/>
  <c r="W227"/>
  <c r="Y227"/>
  <c r="Z227"/>
  <c r="Q227"/>
  <c r="R227"/>
  <c r="J118"/>
  <c r="O118"/>
  <c r="Q118"/>
  <c r="S118"/>
  <c r="R118"/>
  <c r="Y118"/>
  <c r="AA118"/>
  <c r="Z118"/>
  <c r="U118"/>
  <c r="V118"/>
  <c r="W118"/>
  <c r="AC118"/>
  <c r="AE118"/>
  <c r="AD118"/>
  <c r="AG118"/>
  <c r="AH118"/>
  <c r="AI118"/>
  <c r="Q7" i="7"/>
  <c r="R7"/>
  <c r="S7"/>
  <c r="J7"/>
  <c r="O7"/>
  <c r="U7"/>
  <c r="V7"/>
  <c r="W7"/>
  <c r="Y7"/>
  <c r="AA7"/>
  <c r="Z7"/>
  <c r="AG7"/>
  <c r="AH7"/>
  <c r="AI7"/>
  <c r="AC7"/>
  <c r="AD7"/>
  <c r="AE7"/>
  <c r="O116" i="8"/>
  <c r="Q116"/>
  <c r="Y116"/>
  <c r="Z116"/>
  <c r="R116"/>
  <c r="J116"/>
  <c r="AG116"/>
  <c r="AH116"/>
  <c r="AC116"/>
  <c r="AD116"/>
  <c r="U116"/>
  <c r="V116"/>
  <c r="H40" i="5"/>
  <c r="I40"/>
  <c r="K40"/>
  <c r="AX40"/>
  <c r="P40" s="1"/>
  <c r="AZ40"/>
  <c r="X40" s="1"/>
  <c r="BA40"/>
  <c r="AB40" s="1"/>
  <c r="BB40"/>
  <c r="AF40" s="1"/>
  <c r="AY40"/>
  <c r="T40" s="1"/>
  <c r="H17"/>
  <c r="I17"/>
  <c r="K17"/>
  <c r="AX17"/>
  <c r="P17" s="1"/>
  <c r="AZ17"/>
  <c r="X17" s="1"/>
  <c r="AY17"/>
  <c r="T17" s="1"/>
  <c r="BA17"/>
  <c r="AB17" s="1"/>
  <c r="BB17"/>
  <c r="AF17" s="1"/>
  <c r="BB81" i="7"/>
  <c r="AF81" s="1"/>
  <c r="AI81" s="1"/>
  <c r="BB341"/>
  <c r="AF341" s="1"/>
  <c r="AI341" s="1"/>
  <c r="AX61"/>
  <c r="P61" s="1"/>
  <c r="S61" s="1"/>
  <c r="L61"/>
  <c r="I61"/>
  <c r="O61" s="1"/>
  <c r="AZ61"/>
  <c r="X61" s="1"/>
  <c r="AA61" s="1"/>
  <c r="AY61"/>
  <c r="T61" s="1"/>
  <c r="W61" s="1"/>
  <c r="BB61"/>
  <c r="AF61" s="1"/>
  <c r="AH61" s="1"/>
  <c r="BA61"/>
  <c r="AB61" s="1"/>
  <c r="AE61" s="1"/>
  <c r="J125"/>
  <c r="O125"/>
  <c r="AG125"/>
  <c r="AH125"/>
  <c r="AI125"/>
  <c r="Y125"/>
  <c r="Z125"/>
  <c r="AA125"/>
  <c r="U125"/>
  <c r="V125"/>
  <c r="W125"/>
  <c r="AC125"/>
  <c r="AD125"/>
  <c r="AE125"/>
  <c r="Q125"/>
  <c r="R125"/>
  <c r="S125"/>
  <c r="R107"/>
  <c r="Q107"/>
  <c r="S107"/>
  <c r="Z107"/>
  <c r="Y107"/>
  <c r="AA107"/>
  <c r="AD107"/>
  <c r="AC107"/>
  <c r="AE107"/>
  <c r="J107"/>
  <c r="O107"/>
  <c r="AH107"/>
  <c r="AI107"/>
  <c r="AG107"/>
  <c r="V107"/>
  <c r="W107"/>
  <c r="U107"/>
  <c r="BA124" i="5"/>
  <c r="AB124" s="1"/>
  <c r="AE124" s="1"/>
  <c r="K20"/>
  <c r="I20"/>
  <c r="O20" s="1"/>
  <c r="AY20"/>
  <c r="T20" s="1"/>
  <c r="W20" s="1"/>
  <c r="AZ20"/>
  <c r="X20" s="1"/>
  <c r="Y20" s="1"/>
  <c r="AX20"/>
  <c r="P20" s="1"/>
  <c r="R20" s="1"/>
  <c r="BB20"/>
  <c r="AF20" s="1"/>
  <c r="AG20" s="1"/>
  <c r="H27"/>
  <c r="I27"/>
  <c r="AY27"/>
  <c r="T27" s="1"/>
  <c r="K27"/>
  <c r="AX27"/>
  <c r="P27" s="1"/>
  <c r="AZ27"/>
  <c r="X27" s="1"/>
  <c r="BA27"/>
  <c r="AB27" s="1"/>
  <c r="BB27"/>
  <c r="AF27" s="1"/>
  <c r="BB124" i="7"/>
  <c r="AF124" s="1"/>
  <c r="AI124" s="1"/>
  <c r="H324"/>
  <c r="V134"/>
  <c r="W134"/>
  <c r="U134"/>
  <c r="R134"/>
  <c r="Q134"/>
  <c r="S134"/>
  <c r="AD134"/>
  <c r="AC134"/>
  <c r="AE134"/>
  <c r="J134"/>
  <c r="O134"/>
  <c r="AH134"/>
  <c r="AI134"/>
  <c r="AG134"/>
  <c r="Z134"/>
  <c r="Y134"/>
  <c r="AA134"/>
  <c r="AG182"/>
  <c r="AH182"/>
  <c r="AI182"/>
  <c r="J182"/>
  <c r="O182"/>
  <c r="R182"/>
  <c r="S182"/>
  <c r="Q182"/>
  <c r="U182"/>
  <c r="V182"/>
  <c r="W182"/>
  <c r="Y182"/>
  <c r="AA182"/>
  <c r="Z182"/>
  <c r="AE182"/>
  <c r="AD182"/>
  <c r="AC182"/>
  <c r="AZ25"/>
  <c r="X25" s="1"/>
  <c r="AA25" s="1"/>
  <c r="AY25"/>
  <c r="T25" s="1"/>
  <c r="W25" s="1"/>
  <c r="BB25"/>
  <c r="AF25" s="1"/>
  <c r="AH25" s="1"/>
  <c r="BA25"/>
  <c r="AB25" s="1"/>
  <c r="AE25" s="1"/>
  <c r="AX25"/>
  <c r="P25" s="1"/>
  <c r="R25" s="1"/>
  <c r="L25"/>
  <c r="I25"/>
  <c r="O25" s="1"/>
  <c r="I173"/>
  <c r="H195"/>
  <c r="BA120" i="8"/>
  <c r="AB120" s="1"/>
  <c r="AC120" s="1"/>
  <c r="AY120"/>
  <c r="T120" s="1"/>
  <c r="V120" s="1"/>
  <c r="BA201"/>
  <c r="AB201" s="1"/>
  <c r="AE201" s="1"/>
  <c r="AY201"/>
  <c r="T201" s="1"/>
  <c r="W201" s="1"/>
  <c r="H201"/>
  <c r="BB201"/>
  <c r="AF201" s="1"/>
  <c r="AI201" s="1"/>
  <c r="I201"/>
  <c r="AZ201"/>
  <c r="X201" s="1"/>
  <c r="Z201" s="1"/>
  <c r="AX201"/>
  <c r="P201" s="1"/>
  <c r="S201" s="1"/>
  <c r="O117"/>
  <c r="AZ124" i="5"/>
  <c r="X124" s="1"/>
  <c r="AA124" s="1"/>
  <c r="K337"/>
  <c r="AY124"/>
  <c r="T124" s="1"/>
  <c r="U124" s="1"/>
  <c r="AX124"/>
  <c r="P124" s="1"/>
  <c r="R124" s="1"/>
  <c r="H124"/>
  <c r="J124" s="1"/>
  <c r="BB124"/>
  <c r="AF124" s="1"/>
  <c r="AH124" s="1"/>
  <c r="K124"/>
  <c r="H11"/>
  <c r="I11"/>
  <c r="K11"/>
  <c r="AX11"/>
  <c r="P11" s="1"/>
  <c r="AY11"/>
  <c r="T11" s="1"/>
  <c r="AZ11"/>
  <c r="X11" s="1"/>
  <c r="BA11"/>
  <c r="AB11" s="1"/>
  <c r="BB11"/>
  <c r="AF11" s="1"/>
  <c r="AD117" i="8"/>
  <c r="AC117"/>
  <c r="J117"/>
  <c r="W117"/>
  <c r="R117"/>
  <c r="Q117"/>
  <c r="Y117"/>
  <c r="AG117"/>
  <c r="Z117"/>
  <c r="AH117"/>
  <c r="U117"/>
  <c r="BB120"/>
  <c r="AF120" s="1"/>
  <c r="L120"/>
  <c r="AX120"/>
  <c r="P120" s="1"/>
  <c r="I120"/>
  <c r="H120"/>
  <c r="AA120"/>
  <c r="Z120"/>
  <c r="Y120"/>
  <c r="AH19" i="7"/>
  <c r="AI19"/>
  <c r="Z19"/>
  <c r="Y19"/>
  <c r="U19"/>
  <c r="V19"/>
  <c r="J19"/>
  <c r="Q19"/>
  <c r="AC19"/>
  <c r="R19"/>
  <c r="AE19"/>
  <c r="O19"/>
  <c r="AH158"/>
  <c r="AI158"/>
  <c r="AY78"/>
  <c r="T78" s="1"/>
  <c r="V158"/>
  <c r="W158"/>
  <c r="H78"/>
  <c r="R158"/>
  <c r="S158"/>
  <c r="AZ78"/>
  <c r="X78" s="1"/>
  <c r="AA78" s="1"/>
  <c r="AX78"/>
  <c r="P78" s="1"/>
  <c r="Q78" s="1"/>
  <c r="I78"/>
  <c r="AD158"/>
  <c r="BB78"/>
  <c r="AF78" s="1"/>
  <c r="AI78" s="1"/>
  <c r="AC158"/>
  <c r="BA78"/>
  <c r="AB78" s="1"/>
  <c r="AD78" s="1"/>
  <c r="I167"/>
  <c r="BB287"/>
  <c r="AF287" s="1"/>
  <c r="AI287" s="1"/>
  <c r="I287"/>
  <c r="H287"/>
  <c r="AZ167"/>
  <c r="X167" s="1"/>
  <c r="Z167" s="1"/>
  <c r="BA337"/>
  <c r="AB337" s="1"/>
  <c r="AE337" s="1"/>
  <c r="AA158"/>
  <c r="O158"/>
  <c r="Y158"/>
  <c r="S28"/>
  <c r="AE28"/>
  <c r="AH28"/>
  <c r="AI28"/>
  <c r="O28"/>
  <c r="AC28"/>
  <c r="J28"/>
  <c r="Y28"/>
  <c r="Z28"/>
  <c r="U28"/>
  <c r="R28"/>
  <c r="V28"/>
  <c r="L238" i="8"/>
  <c r="H238"/>
  <c r="I238"/>
  <c r="AX238"/>
  <c r="P238" s="1"/>
  <c r="AZ238"/>
  <c r="X238" s="1"/>
  <c r="BA238"/>
  <c r="AB238" s="1"/>
  <c r="BB238"/>
  <c r="AF238" s="1"/>
  <c r="U238"/>
  <c r="V238"/>
  <c r="BA337" i="5"/>
  <c r="AB337" s="1"/>
  <c r="AE337" s="1"/>
  <c r="AY177"/>
  <c r="T177" s="1"/>
  <c r="U177" s="1"/>
  <c r="AX337"/>
  <c r="P337" s="1"/>
  <c r="AX177"/>
  <c r="P177" s="1"/>
  <c r="R177" s="1"/>
  <c r="AY337"/>
  <c r="T337" s="1"/>
  <c r="U337" s="1"/>
  <c r="H177"/>
  <c r="AZ177"/>
  <c r="X177" s="1"/>
  <c r="BA177"/>
  <c r="AB177" s="1"/>
  <c r="BB177"/>
  <c r="AF177" s="1"/>
  <c r="AZ337"/>
  <c r="X337" s="1"/>
  <c r="AA337" s="1"/>
  <c r="I177"/>
  <c r="K54"/>
  <c r="I54"/>
  <c r="AX54"/>
  <c r="P54" s="1"/>
  <c r="AY54"/>
  <c r="T54" s="1"/>
  <c r="AZ54"/>
  <c r="X54" s="1"/>
  <c r="BA54"/>
  <c r="AB54" s="1"/>
  <c r="BB54"/>
  <c r="AF54" s="1"/>
  <c r="H54"/>
  <c r="J158" i="7"/>
  <c r="BB324"/>
  <c r="AF324" s="1"/>
  <c r="AI324" s="1"/>
  <c r="AZ205"/>
  <c r="X205" s="1"/>
  <c r="AA205" s="1"/>
  <c r="BA324"/>
  <c r="AB324" s="1"/>
  <c r="AE324" s="1"/>
  <c r="AZ324"/>
  <c r="X324" s="1"/>
  <c r="Y324" s="1"/>
  <c r="AY324"/>
  <c r="T324" s="1"/>
  <c r="W324" s="1"/>
  <c r="AZ292"/>
  <c r="X292" s="1"/>
  <c r="AA292" s="1"/>
  <c r="H281"/>
  <c r="AY60"/>
  <c r="T60" s="1"/>
  <c r="W60" s="1"/>
  <c r="J56"/>
  <c r="O56"/>
  <c r="Q56"/>
  <c r="R56"/>
  <c r="S56"/>
  <c r="U56"/>
  <c r="V56"/>
  <c r="W56"/>
  <c r="Y56"/>
  <c r="Z56"/>
  <c r="AA56"/>
  <c r="AC56"/>
  <c r="AD56"/>
  <c r="AE56"/>
  <c r="AG56"/>
  <c r="AH56"/>
  <c r="AI56"/>
  <c r="AY281"/>
  <c r="T281" s="1"/>
  <c r="W281" s="1"/>
  <c r="BA281"/>
  <c r="AB281" s="1"/>
  <c r="AD281" s="1"/>
  <c r="AZ281"/>
  <c r="X281" s="1"/>
  <c r="AA281" s="1"/>
  <c r="AX281"/>
  <c r="P281" s="1"/>
  <c r="S281" s="1"/>
  <c r="AG42"/>
  <c r="AH42"/>
  <c r="AI42"/>
  <c r="J42"/>
  <c r="O42"/>
  <c r="S42"/>
  <c r="R42"/>
  <c r="Q42"/>
  <c r="U42"/>
  <c r="V42"/>
  <c r="W42"/>
  <c r="Y42"/>
  <c r="Z42"/>
  <c r="AA42"/>
  <c r="AE42"/>
  <c r="AD42"/>
  <c r="AC42"/>
  <c r="R34"/>
  <c r="S34"/>
  <c r="Q34"/>
  <c r="J34"/>
  <c r="O34"/>
  <c r="U34"/>
  <c r="V34"/>
  <c r="W34"/>
  <c r="AA34"/>
  <c r="Y34"/>
  <c r="Z34"/>
  <c r="AD34"/>
  <c r="AE34"/>
  <c r="AC34"/>
  <c r="AG34"/>
  <c r="AH34"/>
  <c r="AI34"/>
  <c r="AX287"/>
  <c r="P287" s="1"/>
  <c r="R287" s="1"/>
  <c r="AY167"/>
  <c r="T167" s="1"/>
  <c r="W167" s="1"/>
  <c r="H167"/>
  <c r="K166"/>
  <c r="AY297"/>
  <c r="T297" s="1"/>
  <c r="V297" s="1"/>
  <c r="I80"/>
  <c r="O80" s="1"/>
  <c r="L80"/>
  <c r="AY143"/>
  <c r="T143" s="1"/>
  <c r="W143" s="1"/>
  <c r="AX83"/>
  <c r="P83" s="1"/>
  <c r="S83" s="1"/>
  <c r="BA187"/>
  <c r="AB187" s="1"/>
  <c r="AE187" s="1"/>
  <c r="AX173"/>
  <c r="P173" s="1"/>
  <c r="S173" s="1"/>
  <c r="AZ155"/>
  <c r="X155" s="1"/>
  <c r="Z155" s="1"/>
  <c r="AZ173"/>
  <c r="X173" s="1"/>
  <c r="AA173" s="1"/>
  <c r="BA173"/>
  <c r="AB173" s="1"/>
  <c r="AE173" s="1"/>
  <c r="K46"/>
  <c r="I261"/>
  <c r="J261" s="1"/>
  <c r="BA146"/>
  <c r="AB146" s="1"/>
  <c r="AC146" s="1"/>
  <c r="AX146"/>
  <c r="P146" s="1"/>
  <c r="R146" s="1"/>
  <c r="AZ146"/>
  <c r="X146" s="1"/>
  <c r="AA146" s="1"/>
  <c r="BB83"/>
  <c r="AF83" s="1"/>
  <c r="AH83" s="1"/>
  <c r="AZ261"/>
  <c r="X261" s="1"/>
  <c r="AA261" s="1"/>
  <c r="I146"/>
  <c r="I223"/>
  <c r="AZ151"/>
  <c r="X151" s="1"/>
  <c r="Z151" s="1"/>
  <c r="AY146"/>
  <c r="T146" s="1"/>
  <c r="W146" s="1"/>
  <c r="BA261"/>
  <c r="AB261" s="1"/>
  <c r="AE261" s="1"/>
  <c r="AY33"/>
  <c r="T33" s="1"/>
  <c r="W33" s="1"/>
  <c r="BB173"/>
  <c r="AF173" s="1"/>
  <c r="AI173" s="1"/>
  <c r="AY223"/>
  <c r="T223" s="1"/>
  <c r="U223" s="1"/>
  <c r="H173"/>
  <c r="BA202"/>
  <c r="AB202" s="1"/>
  <c r="AE202" s="1"/>
  <c r="AX33"/>
  <c r="P33" s="1"/>
  <c r="R33" s="1"/>
  <c r="H106"/>
  <c r="AZ180"/>
  <c r="X180" s="1"/>
  <c r="Z180" s="1"/>
  <c r="BA45"/>
  <c r="AB45" s="1"/>
  <c r="AC45" s="1"/>
  <c r="BA297"/>
  <c r="AB297" s="1"/>
  <c r="AE297" s="1"/>
  <c r="AZ84"/>
  <c r="X84" s="1"/>
  <c r="AA84" s="1"/>
  <c r="AZ297"/>
  <c r="X297" s="1"/>
  <c r="Z297" s="1"/>
  <c r="BA96"/>
  <c r="AB96" s="1"/>
  <c r="AC96" s="1"/>
  <c r="AZ187"/>
  <c r="X187" s="1"/>
  <c r="Z187" s="1"/>
  <c r="H81"/>
  <c r="BB143"/>
  <c r="AF143" s="1"/>
  <c r="AG143" s="1"/>
  <c r="BB45"/>
  <c r="AF45" s="1"/>
  <c r="AI45" s="1"/>
  <c r="H180"/>
  <c r="J180" s="1"/>
  <c r="AX81"/>
  <c r="P81" s="1"/>
  <c r="R81" s="1"/>
  <c r="AX143"/>
  <c r="P143" s="1"/>
  <c r="S143" s="1"/>
  <c r="AZ341"/>
  <c r="X341" s="1"/>
  <c r="Z341" s="1"/>
  <c r="I143"/>
  <c r="O143" s="1"/>
  <c r="AY180"/>
  <c r="T180" s="1"/>
  <c r="V180" s="1"/>
  <c r="BA180"/>
  <c r="AB180" s="1"/>
  <c r="AC180" s="1"/>
  <c r="AY187"/>
  <c r="T187" s="1"/>
  <c r="V187" s="1"/>
  <c r="I297"/>
  <c r="AZ40"/>
  <c r="X40" s="1"/>
  <c r="AA40" s="1"/>
  <c r="AZ202"/>
  <c r="X202" s="1"/>
  <c r="AA202" s="1"/>
  <c r="BB71"/>
  <c r="AF71" s="1"/>
  <c r="AH71" s="1"/>
  <c r="BB106"/>
  <c r="AF106" s="1"/>
  <c r="AH106" s="1"/>
  <c r="BA40"/>
  <c r="AB40" s="1"/>
  <c r="AC40" s="1"/>
  <c r="I106"/>
  <c r="AX71"/>
  <c r="P71" s="1"/>
  <c r="R71" s="1"/>
  <c r="AZ106"/>
  <c r="X106" s="1"/>
  <c r="Y106" s="1"/>
  <c r="BA236"/>
  <c r="AB236" s="1"/>
  <c r="AD236" s="1"/>
  <c r="J32"/>
  <c r="O32"/>
  <c r="Y32"/>
  <c r="Z32"/>
  <c r="AA32"/>
  <c r="Q32"/>
  <c r="R32"/>
  <c r="S32"/>
  <c r="U32"/>
  <c r="V32"/>
  <c r="W32"/>
  <c r="AC32"/>
  <c r="AD32"/>
  <c r="AE32"/>
  <c r="AG32"/>
  <c r="AH32"/>
  <c r="AI32"/>
  <c r="H96"/>
  <c r="AY151"/>
  <c r="T151" s="1"/>
  <c r="V151" s="1"/>
  <c r="BA341"/>
  <c r="AB341" s="1"/>
  <c r="AE341" s="1"/>
  <c r="AX45"/>
  <c r="P45" s="1"/>
  <c r="S45" s="1"/>
  <c r="AY84"/>
  <c r="T84" s="1"/>
  <c r="W84" s="1"/>
  <c r="AZ124"/>
  <c r="X124" s="1"/>
  <c r="Y124" s="1"/>
  <c r="BA151"/>
  <c r="AB151" s="1"/>
  <c r="AE151" s="1"/>
  <c r="H41"/>
  <c r="BB96"/>
  <c r="AF96" s="1"/>
  <c r="AG96" s="1"/>
  <c r="I41"/>
  <c r="H84"/>
  <c r="BB151"/>
  <c r="AF151" s="1"/>
  <c r="AI151" s="1"/>
  <c r="BA83"/>
  <c r="AB83" s="1"/>
  <c r="AC83" s="1"/>
  <c r="I60"/>
  <c r="H45"/>
  <c r="AX41"/>
  <c r="P41" s="1"/>
  <c r="R41" s="1"/>
  <c r="I84"/>
  <c r="AY83"/>
  <c r="T83" s="1"/>
  <c r="U83" s="1"/>
  <c r="H83"/>
  <c r="H151"/>
  <c r="J151" s="1"/>
  <c r="I247"/>
  <c r="I188"/>
  <c r="AZ45"/>
  <c r="X45" s="1"/>
  <c r="Y45" s="1"/>
  <c r="AZ83"/>
  <c r="X83" s="1"/>
  <c r="AA83" s="1"/>
  <c r="I83"/>
  <c r="J197"/>
  <c r="O197"/>
  <c r="Q197"/>
  <c r="S197"/>
  <c r="R197"/>
  <c r="Y197"/>
  <c r="Z197"/>
  <c r="AA197"/>
  <c r="U197"/>
  <c r="V197"/>
  <c r="W197"/>
  <c r="AC197"/>
  <c r="AE197"/>
  <c r="AD197"/>
  <c r="AG197"/>
  <c r="AH197"/>
  <c r="AI197"/>
  <c r="J35"/>
  <c r="O35"/>
  <c r="U35"/>
  <c r="V35"/>
  <c r="W35"/>
  <c r="Q35"/>
  <c r="S35"/>
  <c r="R35"/>
  <c r="Y35"/>
  <c r="AA35"/>
  <c r="Z35"/>
  <c r="AC35"/>
  <c r="AE35"/>
  <c r="AD35"/>
  <c r="AG35"/>
  <c r="AH35"/>
  <c r="AI35"/>
  <c r="Z145"/>
  <c r="BB40"/>
  <c r="AF40" s="1"/>
  <c r="AH40" s="1"/>
  <c r="AA145"/>
  <c r="BB281"/>
  <c r="AF281" s="1"/>
  <c r="AI281" s="1"/>
  <c r="V145"/>
  <c r="W302"/>
  <c r="J63"/>
  <c r="O63"/>
  <c r="Q63"/>
  <c r="S63"/>
  <c r="R63"/>
  <c r="U63"/>
  <c r="V63"/>
  <c r="W63"/>
  <c r="Y63"/>
  <c r="Z63"/>
  <c r="AA63"/>
  <c r="AE63"/>
  <c r="AC63"/>
  <c r="AD63"/>
  <c r="AG63"/>
  <c r="AH63"/>
  <c r="AI63"/>
  <c r="I43" i="5"/>
  <c r="AY43"/>
  <c r="T43" s="1"/>
  <c r="H43"/>
  <c r="AX43"/>
  <c r="P43" s="1"/>
  <c r="AZ43"/>
  <c r="X43" s="1"/>
  <c r="BA43"/>
  <c r="AB43" s="1"/>
  <c r="BB43"/>
  <c r="AF43" s="1"/>
  <c r="K43"/>
  <c r="H309" i="7"/>
  <c r="AY215"/>
  <c r="T215" s="1"/>
  <c r="V215" s="1"/>
  <c r="AZ309"/>
  <c r="X309" s="1"/>
  <c r="AA309" s="1"/>
  <c r="K38"/>
  <c r="BB309"/>
  <c r="AF309" s="1"/>
  <c r="AI309" s="1"/>
  <c r="AZ171"/>
  <c r="X171" s="1"/>
  <c r="AA171" s="1"/>
  <c r="AY171"/>
  <c r="T171" s="1"/>
  <c r="V171" s="1"/>
  <c r="AY232"/>
  <c r="T232" s="1"/>
  <c r="W232" s="1"/>
  <c r="BB292"/>
  <c r="AF292" s="1"/>
  <c r="AG292" s="1"/>
  <c r="Q145"/>
  <c r="AX309"/>
  <c r="P309" s="1"/>
  <c r="Q309" s="1"/>
  <c r="I171"/>
  <c r="BB215"/>
  <c r="AF215" s="1"/>
  <c r="AI215" s="1"/>
  <c r="AX171"/>
  <c r="P171" s="1"/>
  <c r="Q171" s="1"/>
  <c r="H215"/>
  <c r="K270"/>
  <c r="BB171"/>
  <c r="AF171" s="1"/>
  <c r="AI171" s="1"/>
  <c r="H171"/>
  <c r="AX215"/>
  <c r="P215" s="1"/>
  <c r="S215" s="1"/>
  <c r="AZ71"/>
  <c r="X71" s="1"/>
  <c r="AA71" s="1"/>
  <c r="BA215"/>
  <c r="AB215" s="1"/>
  <c r="AE215" s="1"/>
  <c r="AY337"/>
  <c r="T337" s="1"/>
  <c r="W337" s="1"/>
  <c r="I292"/>
  <c r="I71"/>
  <c r="AY254"/>
  <c r="T254" s="1"/>
  <c r="W254" s="1"/>
  <c r="BA171"/>
  <c r="AB171" s="1"/>
  <c r="AD171" s="1"/>
  <c r="I215"/>
  <c r="I309"/>
  <c r="AY309"/>
  <c r="T309" s="1"/>
  <c r="W309" s="1"/>
  <c r="AZ254"/>
  <c r="X254" s="1"/>
  <c r="AA254" s="1"/>
  <c r="BA309"/>
  <c r="AB309" s="1"/>
  <c r="AD309" s="1"/>
  <c r="AC302"/>
  <c r="AD302"/>
  <c r="R302"/>
  <c r="Q302"/>
  <c r="AG302"/>
  <c r="Z302"/>
  <c r="AH302"/>
  <c r="Y302"/>
  <c r="U302"/>
  <c r="J302"/>
  <c r="O302"/>
  <c r="U145"/>
  <c r="R145"/>
  <c r="AC145"/>
  <c r="AE145"/>
  <c r="AG145"/>
  <c r="O145"/>
  <c r="AH145"/>
  <c r="J145"/>
  <c r="J224" i="8"/>
  <c r="O224"/>
  <c r="Y224"/>
  <c r="AA224"/>
  <c r="Z224"/>
  <c r="AC224"/>
  <c r="AE224"/>
  <c r="AD224"/>
  <c r="Q224"/>
  <c r="S224"/>
  <c r="R224"/>
  <c r="AG224"/>
  <c r="AH224"/>
  <c r="AI224"/>
  <c r="U224"/>
  <c r="V224"/>
  <c r="W224"/>
  <c r="J318" i="7"/>
  <c r="K117"/>
  <c r="H312"/>
  <c r="I312"/>
  <c r="AY130"/>
  <c r="T130" s="1"/>
  <c r="V130" s="1"/>
  <c r="AY112"/>
  <c r="T112" s="1"/>
  <c r="U112" s="1"/>
  <c r="BA21"/>
  <c r="AB21" s="1"/>
  <c r="AE21" s="1"/>
  <c r="BA112"/>
  <c r="AB112" s="1"/>
  <c r="AD112" s="1"/>
  <c r="I176"/>
  <c r="AX36"/>
  <c r="P36" s="1"/>
  <c r="Q36" s="1"/>
  <c r="I36"/>
  <c r="H36"/>
  <c r="AX21"/>
  <c r="P21" s="1"/>
  <c r="S21" s="1"/>
  <c r="H130"/>
  <c r="BB312"/>
  <c r="AF312" s="1"/>
  <c r="AG312" s="1"/>
  <c r="AZ21"/>
  <c r="X21" s="1"/>
  <c r="Y21" s="1"/>
  <c r="AX130"/>
  <c r="P130" s="1"/>
  <c r="R130" s="1"/>
  <c r="AY304"/>
  <c r="T304" s="1"/>
  <c r="V304" s="1"/>
  <c r="AY236"/>
  <c r="T236" s="1"/>
  <c r="U236" s="1"/>
  <c r="L86"/>
  <c r="K320"/>
  <c r="AX188"/>
  <c r="P188" s="1"/>
  <c r="S188" s="1"/>
  <c r="BA304"/>
  <c r="AB304" s="1"/>
  <c r="AE304" s="1"/>
  <c r="H86"/>
  <c r="H341"/>
  <c r="I341"/>
  <c r="H304"/>
  <c r="J304" s="1"/>
  <c r="AY222"/>
  <c r="T222" s="1"/>
  <c r="W222" s="1"/>
  <c r="AY86"/>
  <c r="T86" s="1"/>
  <c r="W86" s="1"/>
  <c r="I86"/>
  <c r="L292"/>
  <c r="AX250"/>
  <c r="P250" s="1"/>
  <c r="S250" s="1"/>
  <c r="AZ277"/>
  <c r="X277" s="1"/>
  <c r="Z277" s="1"/>
  <c r="H277"/>
  <c r="L250"/>
  <c r="I205"/>
  <c r="J205" s="1"/>
  <c r="BA86"/>
  <c r="AB86" s="1"/>
  <c r="AD86" s="1"/>
  <c r="BA195"/>
  <c r="AB195" s="1"/>
  <c r="AC195" s="1"/>
  <c r="BA205"/>
  <c r="AB205" s="1"/>
  <c r="AD205" s="1"/>
  <c r="BB86"/>
  <c r="AF86" s="1"/>
  <c r="AH86" s="1"/>
  <c r="L205"/>
  <c r="AY292"/>
  <c r="T292" s="1"/>
  <c r="V292" s="1"/>
  <c r="BA292"/>
  <c r="AB292" s="1"/>
  <c r="AE292" s="1"/>
  <c r="AY205"/>
  <c r="T205" s="1"/>
  <c r="V205" s="1"/>
  <c r="AX205"/>
  <c r="P205" s="1"/>
  <c r="R205" s="1"/>
  <c r="AX304"/>
  <c r="P304" s="1"/>
  <c r="Q304" s="1"/>
  <c r="AZ304"/>
  <c r="X304" s="1"/>
  <c r="Z304" s="1"/>
  <c r="AZ142"/>
  <c r="X142" s="1"/>
  <c r="AA142" s="1"/>
  <c r="AZ86"/>
  <c r="X86" s="1"/>
  <c r="AA86" s="1"/>
  <c r="H292"/>
  <c r="AX124"/>
  <c r="P124" s="1"/>
  <c r="S124" s="1"/>
  <c r="AY277"/>
  <c r="T277" s="1"/>
  <c r="W277" s="1"/>
  <c r="AZ60"/>
  <c r="X60" s="1"/>
  <c r="AA60" s="1"/>
  <c r="BA311"/>
  <c r="AB311" s="1"/>
  <c r="AE311" s="1"/>
  <c r="I124"/>
  <c r="AX341"/>
  <c r="P341" s="1"/>
  <c r="S341" s="1"/>
  <c r="R38"/>
  <c r="Y121" i="8"/>
  <c r="BA167" i="7"/>
  <c r="AB167" s="1"/>
  <c r="AC167" s="1"/>
  <c r="AX98"/>
  <c r="P98" s="1"/>
  <c r="Q98" s="1"/>
  <c r="BB167"/>
  <c r="AF167" s="1"/>
  <c r="AI167" s="1"/>
  <c r="I324"/>
  <c r="BA287"/>
  <c r="AB287" s="1"/>
  <c r="AC287" s="1"/>
  <c r="AX324"/>
  <c r="P324" s="1"/>
  <c r="S324" s="1"/>
  <c r="AX167"/>
  <c r="P167" s="1"/>
  <c r="R167" s="1"/>
  <c r="J82"/>
  <c r="O82"/>
  <c r="Y82"/>
  <c r="Z82"/>
  <c r="AA82"/>
  <c r="S82"/>
  <c r="Q82"/>
  <c r="R82"/>
  <c r="U82"/>
  <c r="V82"/>
  <c r="W82"/>
  <c r="AG82"/>
  <c r="AH82"/>
  <c r="AI82"/>
  <c r="AE82"/>
  <c r="AC82"/>
  <c r="AD82"/>
  <c r="AE121" i="8"/>
  <c r="O121"/>
  <c r="S121"/>
  <c r="AG121"/>
  <c r="AI333"/>
  <c r="AH121"/>
  <c r="Q121"/>
  <c r="AC121"/>
  <c r="Z121"/>
  <c r="U121"/>
  <c r="V121"/>
  <c r="J229"/>
  <c r="O229"/>
  <c r="Q229"/>
  <c r="S229"/>
  <c r="R229"/>
  <c r="Y229"/>
  <c r="Z229"/>
  <c r="AA229"/>
  <c r="AG229"/>
  <c r="AH229"/>
  <c r="AI229"/>
  <c r="U229"/>
  <c r="V229"/>
  <c r="W229"/>
  <c r="AC229"/>
  <c r="AE229"/>
  <c r="AD229"/>
  <c r="H81"/>
  <c r="J223"/>
  <c r="O223"/>
  <c r="Q223"/>
  <c r="S223"/>
  <c r="R223"/>
  <c r="AC223"/>
  <c r="AE223"/>
  <c r="AD223"/>
  <c r="AG223"/>
  <c r="AH223"/>
  <c r="AI223"/>
  <c r="Y223"/>
  <c r="AA223"/>
  <c r="Z223"/>
  <c r="U223"/>
  <c r="V223"/>
  <c r="W223"/>
  <c r="J121"/>
  <c r="K14" i="5"/>
  <c r="H14"/>
  <c r="I14"/>
  <c r="AY14"/>
  <c r="T14" s="1"/>
  <c r="AX14"/>
  <c r="P14" s="1"/>
  <c r="AZ14"/>
  <c r="X14" s="1"/>
  <c r="BA14"/>
  <c r="AB14" s="1"/>
  <c r="BB14"/>
  <c r="AF14" s="1"/>
  <c r="J88" i="7"/>
  <c r="O88"/>
  <c r="U88"/>
  <c r="V88"/>
  <c r="W88"/>
  <c r="Y88"/>
  <c r="Z88"/>
  <c r="AA88"/>
  <c r="AC88"/>
  <c r="AE88"/>
  <c r="AD88"/>
  <c r="S88"/>
  <c r="Q88"/>
  <c r="R88"/>
  <c r="AG88"/>
  <c r="AH88"/>
  <c r="AI88"/>
  <c r="U333" i="8"/>
  <c r="V333"/>
  <c r="J333"/>
  <c r="AG30"/>
  <c r="AH30"/>
  <c r="BB114"/>
  <c r="AF114" s="1"/>
  <c r="AI114" s="1"/>
  <c r="AZ114"/>
  <c r="X114" s="1"/>
  <c r="BA114"/>
  <c r="AB114" s="1"/>
  <c r="AE114" s="1"/>
  <c r="AY114"/>
  <c r="T114" s="1"/>
  <c r="L114"/>
  <c r="I114"/>
  <c r="O114" s="1"/>
  <c r="AX114"/>
  <c r="P114" s="1"/>
  <c r="J30"/>
  <c r="O30"/>
  <c r="Q30"/>
  <c r="U30"/>
  <c r="R30"/>
  <c r="V30"/>
  <c r="Y30"/>
  <c r="AG333"/>
  <c r="Z30"/>
  <c r="AC30"/>
  <c r="AD30"/>
  <c r="AE30"/>
  <c r="J168" i="7"/>
  <c r="BB144"/>
  <c r="AF144" s="1"/>
  <c r="AI144" s="1"/>
  <c r="L311"/>
  <c r="AZ98"/>
  <c r="X98" s="1"/>
  <c r="AA98" s="1"/>
  <c r="AZ80"/>
  <c r="X80" s="1"/>
  <c r="AA80" s="1"/>
  <c r="I98"/>
  <c r="AX195"/>
  <c r="P195" s="1"/>
  <c r="R195" s="1"/>
  <c r="H222"/>
  <c r="BA60"/>
  <c r="AB60" s="1"/>
  <c r="AD60" s="1"/>
  <c r="AY144"/>
  <c r="T144" s="1"/>
  <c r="W144" s="1"/>
  <c r="AZ223"/>
  <c r="X223" s="1"/>
  <c r="Z223" s="1"/>
  <c r="I155"/>
  <c r="AX112"/>
  <c r="P112" s="1"/>
  <c r="R112" s="1"/>
  <c r="H71"/>
  <c r="AY138"/>
  <c r="T138" s="1"/>
  <c r="U138" s="1"/>
  <c r="K10"/>
  <c r="K252"/>
  <c r="AX223"/>
  <c r="P223" s="1"/>
  <c r="S223" s="1"/>
  <c r="AZ112"/>
  <c r="X112" s="1"/>
  <c r="AA112" s="1"/>
  <c r="AX222"/>
  <c r="P222" s="1"/>
  <c r="S222" s="1"/>
  <c r="BA124"/>
  <c r="AB124" s="1"/>
  <c r="AE124" s="1"/>
  <c r="I142"/>
  <c r="O142" s="1"/>
  <c r="I45"/>
  <c r="AX176"/>
  <c r="P176" s="1"/>
  <c r="Q176" s="1"/>
  <c r="Q22"/>
  <c r="BA98"/>
  <c r="AB98" s="1"/>
  <c r="AD98" s="1"/>
  <c r="AY195"/>
  <c r="T195" s="1"/>
  <c r="W195" s="1"/>
  <c r="H112"/>
  <c r="O112" s="1"/>
  <c r="H232"/>
  <c r="H155"/>
  <c r="AX187"/>
  <c r="P187" s="1"/>
  <c r="Q187" s="1"/>
  <c r="AY40"/>
  <c r="T40" s="1"/>
  <c r="V40" s="1"/>
  <c r="BA81"/>
  <c r="AB81" s="1"/>
  <c r="AE81" s="1"/>
  <c r="AZ250"/>
  <c r="X250" s="1"/>
  <c r="AA250" s="1"/>
  <c r="AY341"/>
  <c r="T341" s="1"/>
  <c r="U341" s="1"/>
  <c r="AY45"/>
  <c r="T45" s="1"/>
  <c r="W45" s="1"/>
  <c r="AZ232"/>
  <c r="X232" s="1"/>
  <c r="Y232" s="1"/>
  <c r="BA106"/>
  <c r="AB106" s="1"/>
  <c r="AD106" s="1"/>
  <c r="AX60"/>
  <c r="P60" s="1"/>
  <c r="S60" s="1"/>
  <c r="BB60"/>
  <c r="AF60" s="1"/>
  <c r="AG60" s="1"/>
  <c r="I195"/>
  <c r="H98"/>
  <c r="O98" s="1"/>
  <c r="BB223"/>
  <c r="AF223" s="1"/>
  <c r="AI223" s="1"/>
  <c r="BB222"/>
  <c r="AF222" s="1"/>
  <c r="AG222" s="1"/>
  <c r="BB187"/>
  <c r="AF187" s="1"/>
  <c r="AG187" s="1"/>
  <c r="AX198"/>
  <c r="P198" s="1"/>
  <c r="S198" s="1"/>
  <c r="I187"/>
  <c r="AX40"/>
  <c r="P40" s="1"/>
  <c r="S40" s="1"/>
  <c r="BB277"/>
  <c r="AF277" s="1"/>
  <c r="AI277" s="1"/>
  <c r="O168"/>
  <c r="AZ138"/>
  <c r="X138" s="1"/>
  <c r="AA138" s="1"/>
  <c r="AY142"/>
  <c r="T142" s="1"/>
  <c r="U142" s="1"/>
  <c r="AZ144"/>
  <c r="X144" s="1"/>
  <c r="Z144" s="1"/>
  <c r="AY124"/>
  <c r="T124" s="1"/>
  <c r="V124" s="1"/>
  <c r="AY173"/>
  <c r="T173" s="1"/>
  <c r="W173" s="1"/>
  <c r="BA71"/>
  <c r="AB71" s="1"/>
  <c r="AC71" s="1"/>
  <c r="BA80"/>
  <c r="AB80" s="1"/>
  <c r="AE80" s="1"/>
  <c r="BA250"/>
  <c r="AB250" s="1"/>
  <c r="AD250" s="1"/>
  <c r="AY106"/>
  <c r="T106" s="1"/>
  <c r="U106" s="1"/>
  <c r="AY250"/>
  <c r="T250" s="1"/>
  <c r="V250" s="1"/>
  <c r="BA254"/>
  <c r="AB254" s="1"/>
  <c r="AE254" s="1"/>
  <c r="AZ215"/>
  <c r="X215" s="1"/>
  <c r="Z215" s="1"/>
  <c r="AX202"/>
  <c r="P202" s="1"/>
  <c r="S202" s="1"/>
  <c r="BB311"/>
  <c r="AF311" s="1"/>
  <c r="AI311" s="1"/>
  <c r="BA198"/>
  <c r="AB198" s="1"/>
  <c r="AD198" s="1"/>
  <c r="BA176"/>
  <c r="AB176" s="1"/>
  <c r="AE176" s="1"/>
  <c r="AZ195"/>
  <c r="X195" s="1"/>
  <c r="Z195" s="1"/>
  <c r="BA142"/>
  <c r="AB142" s="1"/>
  <c r="AC142" s="1"/>
  <c r="I77"/>
  <c r="AX297"/>
  <c r="P297" s="1"/>
  <c r="Q297" s="1"/>
  <c r="I81"/>
  <c r="H40"/>
  <c r="I40"/>
  <c r="AZ176"/>
  <c r="X176" s="1"/>
  <c r="AA176" s="1"/>
  <c r="AX277"/>
  <c r="P277" s="1"/>
  <c r="S277" s="1"/>
  <c r="AY81"/>
  <c r="T81" s="1"/>
  <c r="V81" s="1"/>
  <c r="AY202"/>
  <c r="T202" s="1"/>
  <c r="W202" s="1"/>
  <c r="AY311"/>
  <c r="T311" s="1"/>
  <c r="V311" s="1"/>
  <c r="AY176"/>
  <c r="T176" s="1"/>
  <c r="W176" s="1"/>
  <c r="BA155"/>
  <c r="AB155" s="1"/>
  <c r="AE155" s="1"/>
  <c r="AY198"/>
  <c r="T198" s="1"/>
  <c r="W198" s="1"/>
  <c r="BA232"/>
  <c r="AB232" s="1"/>
  <c r="AE232" s="1"/>
  <c r="AY71"/>
  <c r="T71" s="1"/>
  <c r="W71" s="1"/>
  <c r="BA33"/>
  <c r="AB33" s="1"/>
  <c r="AE33" s="1"/>
  <c r="BA223"/>
  <c r="AB223" s="1"/>
  <c r="AE223" s="1"/>
  <c r="AZ33"/>
  <c r="X33" s="1"/>
  <c r="Y33" s="1"/>
  <c r="I138"/>
  <c r="H176"/>
  <c r="BB176"/>
  <c r="AF176" s="1"/>
  <c r="AG176" s="1"/>
  <c r="BA277"/>
  <c r="AB277" s="1"/>
  <c r="AE277" s="1"/>
  <c r="H223"/>
  <c r="BA144"/>
  <c r="AB144" s="1"/>
  <c r="AE144" s="1"/>
  <c r="AY98"/>
  <c r="T98" s="1"/>
  <c r="W98" s="1"/>
  <c r="I232"/>
  <c r="BB155"/>
  <c r="AF155" s="1"/>
  <c r="AI155" s="1"/>
  <c r="S22"/>
  <c r="AZ311"/>
  <c r="X311" s="1"/>
  <c r="AA311" s="1"/>
  <c r="AY80"/>
  <c r="T80" s="1"/>
  <c r="V80" s="1"/>
  <c r="AZ222"/>
  <c r="X222" s="1"/>
  <c r="Z222" s="1"/>
  <c r="BB195"/>
  <c r="AF195" s="1"/>
  <c r="AI195" s="1"/>
  <c r="H144"/>
  <c r="H187"/>
  <c r="I277"/>
  <c r="AZ81"/>
  <c r="X81" s="1"/>
  <c r="Z81" s="1"/>
  <c r="BA138"/>
  <c r="AB138" s="1"/>
  <c r="AE138" s="1"/>
  <c r="AY155"/>
  <c r="T155" s="1"/>
  <c r="W155" s="1"/>
  <c r="BA143"/>
  <c r="AB143" s="1"/>
  <c r="AE143" s="1"/>
  <c r="AZ143"/>
  <c r="X143" s="1"/>
  <c r="Z143" s="1"/>
  <c r="AY261"/>
  <c r="T261" s="1"/>
  <c r="W261" s="1"/>
  <c r="BA222"/>
  <c r="AB222" s="1"/>
  <c r="AE222" s="1"/>
  <c r="AZ198"/>
  <c r="X198" s="1"/>
  <c r="Z198" s="1"/>
  <c r="BB198"/>
  <c r="AF198" s="1"/>
  <c r="AG198" s="1"/>
  <c r="AX106"/>
  <c r="P106" s="1"/>
  <c r="R106" s="1"/>
  <c r="AX80"/>
  <c r="P80" s="1"/>
  <c r="S80" s="1"/>
  <c r="K22"/>
  <c r="H124"/>
  <c r="J11"/>
  <c r="O11"/>
  <c r="Q11"/>
  <c r="R11"/>
  <c r="S11"/>
  <c r="U11"/>
  <c r="V11"/>
  <c r="W11"/>
  <c r="Y11"/>
  <c r="Z11"/>
  <c r="AA11"/>
  <c r="AC11"/>
  <c r="AD11"/>
  <c r="AE11"/>
  <c r="AG11"/>
  <c r="AH11"/>
  <c r="AI11"/>
  <c r="J336" i="8"/>
  <c r="O336"/>
  <c r="U336"/>
  <c r="V336"/>
  <c r="W336"/>
  <c r="Q336"/>
  <c r="R336"/>
  <c r="S336"/>
  <c r="Y336"/>
  <c r="AA336"/>
  <c r="Z336"/>
  <c r="AG336"/>
  <c r="AH336"/>
  <c r="AI336"/>
  <c r="AC336"/>
  <c r="AD336"/>
  <c r="AE336"/>
  <c r="J334"/>
  <c r="O334"/>
  <c r="AC334"/>
  <c r="AE334"/>
  <c r="AD334"/>
  <c r="Y334"/>
  <c r="AA334"/>
  <c r="Z334"/>
  <c r="AG334"/>
  <c r="AH334"/>
  <c r="AI334"/>
  <c r="Q334"/>
  <c r="S334"/>
  <c r="R334"/>
  <c r="U334"/>
  <c r="V334"/>
  <c r="W334"/>
  <c r="J340"/>
  <c r="O340"/>
  <c r="Y340"/>
  <c r="Z340"/>
  <c r="AA340"/>
  <c r="AC340"/>
  <c r="AD340"/>
  <c r="AE340"/>
  <c r="U340"/>
  <c r="V340"/>
  <c r="W340"/>
  <c r="AG340"/>
  <c r="AH340"/>
  <c r="AI340"/>
  <c r="Q340"/>
  <c r="R340"/>
  <c r="S340"/>
  <c r="R278" i="7"/>
  <c r="AI253"/>
  <c r="AG22"/>
  <c r="AI22"/>
  <c r="I219" i="5"/>
  <c r="H219"/>
  <c r="J313" i="7"/>
  <c r="O313"/>
  <c r="AG313"/>
  <c r="AH313"/>
  <c r="AI313"/>
  <c r="S313"/>
  <c r="R313"/>
  <c r="Q313"/>
  <c r="U313"/>
  <c r="V313"/>
  <c r="W313"/>
  <c r="AE313"/>
  <c r="AD313"/>
  <c r="AC313"/>
  <c r="Y313"/>
  <c r="Z313"/>
  <c r="AA313"/>
  <c r="BB188"/>
  <c r="AF188" s="1"/>
  <c r="AI188" s="1"/>
  <c r="BA188"/>
  <c r="AB188" s="1"/>
  <c r="AE188" s="1"/>
  <c r="K300"/>
  <c r="BA84"/>
  <c r="AB84" s="1"/>
  <c r="AD84" s="1"/>
  <c r="AZ188"/>
  <c r="X188" s="1"/>
  <c r="Z188" s="1"/>
  <c r="I222"/>
  <c r="AZ189"/>
  <c r="X189" s="1"/>
  <c r="AA189" s="1"/>
  <c r="I321"/>
  <c r="BB275"/>
  <c r="AF275" s="1"/>
  <c r="AH275" s="1"/>
  <c r="AZ321"/>
  <c r="X321" s="1"/>
  <c r="AA321" s="1"/>
  <c r="AZ77"/>
  <c r="X77" s="1"/>
  <c r="AA77" s="1"/>
  <c r="BA77"/>
  <c r="AB77" s="1"/>
  <c r="AC77" s="1"/>
  <c r="BA97"/>
  <c r="AB97" s="1"/>
  <c r="AE97" s="1"/>
  <c r="H77"/>
  <c r="J22"/>
  <c r="AY77"/>
  <c r="T77" s="1"/>
  <c r="V77" s="1"/>
  <c r="K230"/>
  <c r="AX77"/>
  <c r="P77" s="1"/>
  <c r="R77" s="1"/>
  <c r="BA189"/>
  <c r="AB189" s="1"/>
  <c r="AC189" s="1"/>
  <c r="AZ47"/>
  <c r="X47" s="1"/>
  <c r="Z47" s="1"/>
  <c r="BB26"/>
  <c r="AF26" s="1"/>
  <c r="AI26" s="1"/>
  <c r="BA26"/>
  <c r="AB26" s="1"/>
  <c r="AC26" s="1"/>
  <c r="AX26"/>
  <c r="P26" s="1"/>
  <c r="S26" s="1"/>
  <c r="AZ26"/>
  <c r="X26" s="1"/>
  <c r="Z26" s="1"/>
  <c r="AY26"/>
  <c r="T26" s="1"/>
  <c r="W26" s="1"/>
  <c r="L26"/>
  <c r="I26"/>
  <c r="J73"/>
  <c r="AG72"/>
  <c r="Y191"/>
  <c r="AH10"/>
  <c r="O73"/>
  <c r="R44"/>
  <c r="S44"/>
  <c r="Q38"/>
  <c r="Z191"/>
  <c r="AH72"/>
  <c r="AH183"/>
  <c r="AI183"/>
  <c r="I47"/>
  <c r="O47" s="1"/>
  <c r="BB33"/>
  <c r="AF33" s="1"/>
  <c r="AI33" s="1"/>
  <c r="BB261"/>
  <c r="AF261" s="1"/>
  <c r="BB205"/>
  <c r="AF205" s="1"/>
  <c r="AH205" s="1"/>
  <c r="I337"/>
  <c r="R307"/>
  <c r="J230"/>
  <c r="J251"/>
  <c r="AH230"/>
  <c r="AG250"/>
  <c r="AE300"/>
  <c r="AE328"/>
  <c r="AI230"/>
  <c r="AD328"/>
  <c r="S300"/>
  <c r="R300"/>
  <c r="AD300"/>
  <c r="BB310"/>
  <c r="AF310" s="1"/>
  <c r="AI310" s="1"/>
  <c r="BA310"/>
  <c r="AB310" s="1"/>
  <c r="AC310" s="1"/>
  <c r="AZ354"/>
  <c r="X354" s="1"/>
  <c r="Z354" s="1"/>
  <c r="AX288"/>
  <c r="P288" s="1"/>
  <c r="R288" s="1"/>
  <c r="AX97"/>
  <c r="P97" s="1"/>
  <c r="S97" s="1"/>
  <c r="BB189"/>
  <c r="AF189" s="1"/>
  <c r="AI189" s="1"/>
  <c r="AX310"/>
  <c r="P310" s="1"/>
  <c r="S310" s="1"/>
  <c r="H97"/>
  <c r="I310"/>
  <c r="H310"/>
  <c r="K136"/>
  <c r="BB288"/>
  <c r="AF288" s="1"/>
  <c r="AG288" s="1"/>
  <c r="H354"/>
  <c r="I288"/>
  <c r="AZ310"/>
  <c r="X310" s="1"/>
  <c r="Z310" s="1"/>
  <c r="H288"/>
  <c r="L146"/>
  <c r="H146"/>
  <c r="I189"/>
  <c r="BA288"/>
  <c r="AB288" s="1"/>
  <c r="AD288" s="1"/>
  <c r="AY310"/>
  <c r="T310" s="1"/>
  <c r="V310" s="1"/>
  <c r="BA354"/>
  <c r="AB354" s="1"/>
  <c r="AE354" s="1"/>
  <c r="AX354"/>
  <c r="P354" s="1"/>
  <c r="S354" s="1"/>
  <c r="H189"/>
  <c r="BB354"/>
  <c r="AF354" s="1"/>
  <c r="AI354" s="1"/>
  <c r="I144"/>
  <c r="AZ288"/>
  <c r="X288" s="1"/>
  <c r="Y288" s="1"/>
  <c r="AY288"/>
  <c r="T288" s="1"/>
  <c r="W288" s="1"/>
  <c r="AY97"/>
  <c r="T97" s="1"/>
  <c r="V97" s="1"/>
  <c r="I354"/>
  <c r="AX189"/>
  <c r="P189" s="1"/>
  <c r="S189" s="1"/>
  <c r="Q318"/>
  <c r="AY354"/>
  <c r="T354" s="1"/>
  <c r="W354" s="1"/>
  <c r="K318"/>
  <c r="S318"/>
  <c r="AY189"/>
  <c r="T189" s="1"/>
  <c r="W189" s="1"/>
  <c r="AG115"/>
  <c r="Q308"/>
  <c r="AI240"/>
  <c r="J203"/>
  <c r="O22"/>
  <c r="S115"/>
  <c r="S224"/>
  <c r="AI208"/>
  <c r="R269"/>
  <c r="Q207"/>
  <c r="AH252"/>
  <c r="S108" i="8"/>
  <c r="AG252" i="7"/>
  <c r="H148"/>
  <c r="AY148"/>
  <c r="T148" s="1"/>
  <c r="AX148"/>
  <c r="P148" s="1"/>
  <c r="AZ148"/>
  <c r="X148" s="1"/>
  <c r="BA148"/>
  <c r="AB148" s="1"/>
  <c r="BB148"/>
  <c r="AF148" s="1"/>
  <c r="L148"/>
  <c r="I148"/>
  <c r="Q46"/>
  <c r="AH294"/>
  <c r="R174"/>
  <c r="AG117"/>
  <c r="AI249"/>
  <c r="S308"/>
  <c r="AI50"/>
  <c r="Q252"/>
  <c r="O286"/>
  <c r="R328"/>
  <c r="AI29"/>
  <c r="J252"/>
  <c r="J345"/>
  <c r="AI150"/>
  <c r="R110"/>
  <c r="S263"/>
  <c r="Q185"/>
  <c r="AG301"/>
  <c r="S110"/>
  <c r="Y333" i="8"/>
  <c r="BB47" i="7"/>
  <c r="AF47" s="1"/>
  <c r="AI47" s="1"/>
  <c r="BA47"/>
  <c r="AB47" s="1"/>
  <c r="AE47" s="1"/>
  <c r="AY47"/>
  <c r="T47" s="1"/>
  <c r="W47" s="1"/>
  <c r="AX47"/>
  <c r="P47" s="1"/>
  <c r="R47" s="1"/>
  <c r="L47"/>
  <c r="AG294"/>
  <c r="AH306"/>
  <c r="AH257"/>
  <c r="AI257"/>
  <c r="AH48"/>
  <c r="Q103"/>
  <c r="AI306"/>
  <c r="S46"/>
  <c r="AH117"/>
  <c r="S252"/>
  <c r="Q193"/>
  <c r="Q329"/>
  <c r="AI319"/>
  <c r="AH217"/>
  <c r="AG91"/>
  <c r="S159"/>
  <c r="AI217"/>
  <c r="AG319"/>
  <c r="O164"/>
  <c r="AC333" i="8"/>
  <c r="Q305" i="7"/>
  <c r="Q330"/>
  <c r="S234"/>
  <c r="AH91"/>
  <c r="AD333" i="8"/>
  <c r="AG284" i="7"/>
  <c r="S286"/>
  <c r="AG163"/>
  <c r="BB21"/>
  <c r="AF21" s="1"/>
  <c r="AH21" s="1"/>
  <c r="H321"/>
  <c r="BA75"/>
  <c r="AB75" s="1"/>
  <c r="AC75" s="1"/>
  <c r="AZ275"/>
  <c r="X275" s="1"/>
  <c r="AA275" s="1"/>
  <c r="AY21"/>
  <c r="T21" s="1"/>
  <c r="V21" s="1"/>
  <c r="AZ130"/>
  <c r="X130" s="1"/>
  <c r="Z130" s="1"/>
  <c r="AZ36"/>
  <c r="X36" s="1"/>
  <c r="AA36" s="1"/>
  <c r="AY36"/>
  <c r="T36" s="1"/>
  <c r="W36" s="1"/>
  <c r="AZ41"/>
  <c r="X41" s="1"/>
  <c r="AA41" s="1"/>
  <c r="AY41"/>
  <c r="T41" s="1"/>
  <c r="W41" s="1"/>
  <c r="I21"/>
  <c r="AZ312"/>
  <c r="X312" s="1"/>
  <c r="AA312" s="1"/>
  <c r="BA275"/>
  <c r="AB275" s="1"/>
  <c r="AC275" s="1"/>
  <c r="AY247"/>
  <c r="T247" s="1"/>
  <c r="W247" s="1"/>
  <c r="BA312"/>
  <c r="AB312" s="1"/>
  <c r="AC312" s="1"/>
  <c r="AY312"/>
  <c r="T312" s="1"/>
  <c r="W312" s="1"/>
  <c r="K50"/>
  <c r="BA41"/>
  <c r="AB41" s="1"/>
  <c r="AD41" s="1"/>
  <c r="K123"/>
  <c r="AX142"/>
  <c r="P142" s="1"/>
  <c r="R142" s="1"/>
  <c r="AX321"/>
  <c r="P321" s="1"/>
  <c r="R321" s="1"/>
  <c r="AZ96"/>
  <c r="X96" s="1"/>
  <c r="Z96" s="1"/>
  <c r="BA36"/>
  <c r="AB36" s="1"/>
  <c r="AD36" s="1"/>
  <c r="I96"/>
  <c r="BB36"/>
  <c r="AF36" s="1"/>
  <c r="AG36" s="1"/>
  <c r="BB130"/>
  <c r="AF130" s="1"/>
  <c r="AI130" s="1"/>
  <c r="H21"/>
  <c r="BA321"/>
  <c r="AB321" s="1"/>
  <c r="AE321" s="1"/>
  <c r="BA130"/>
  <c r="AB130" s="1"/>
  <c r="AE130" s="1"/>
  <c r="AX144"/>
  <c r="P144" s="1"/>
  <c r="S144" s="1"/>
  <c r="AY321"/>
  <c r="T321" s="1"/>
  <c r="U321" s="1"/>
  <c r="AY96"/>
  <c r="T96" s="1"/>
  <c r="W96" s="1"/>
  <c r="O331"/>
  <c r="BB80"/>
  <c r="AF80" s="1"/>
  <c r="AI80" s="1"/>
  <c r="I311"/>
  <c r="BB321"/>
  <c r="AF321" s="1"/>
  <c r="AI321" s="1"/>
  <c r="O23"/>
  <c r="S23"/>
  <c r="Q23"/>
  <c r="AD23"/>
  <c r="Y23"/>
  <c r="Z23"/>
  <c r="W23"/>
  <c r="AC23"/>
  <c r="V23"/>
  <c r="AG23"/>
  <c r="AH23"/>
  <c r="J23"/>
  <c r="Q306" i="8"/>
  <c r="O23"/>
  <c r="AH314" i="7"/>
  <c r="S212"/>
  <c r="S311"/>
  <c r="J123"/>
  <c r="O163"/>
  <c r="S245"/>
  <c r="AI314"/>
  <c r="J239"/>
  <c r="AG150"/>
  <c r="S217"/>
  <c r="R329"/>
  <c r="R211"/>
  <c r="S211"/>
  <c r="O252"/>
  <c r="J319"/>
  <c r="J103"/>
  <c r="S294"/>
  <c r="AI255"/>
  <c r="AI204"/>
  <c r="O268"/>
  <c r="AI260"/>
  <c r="O24"/>
  <c r="S53"/>
  <c r="AH50"/>
  <c r="R292"/>
  <c r="R332"/>
  <c r="AG12"/>
  <c r="S316"/>
  <c r="AH206"/>
  <c r="AH12"/>
  <c r="J166"/>
  <c r="AG220"/>
  <c r="AI206"/>
  <c r="R159"/>
  <c r="Z333" i="8"/>
  <c r="AD337"/>
  <c r="AE337"/>
  <c r="Z337"/>
  <c r="Y337"/>
  <c r="AZ304"/>
  <c r="X304" s="1"/>
  <c r="AA304" s="1"/>
  <c r="AY152"/>
  <c r="T152" s="1"/>
  <c r="V152" s="1"/>
  <c r="J337"/>
  <c r="AG337"/>
  <c r="AH337"/>
  <c r="AI337"/>
  <c r="U337"/>
  <c r="V337"/>
  <c r="W337"/>
  <c r="R337"/>
  <c r="Q337"/>
  <c r="S337"/>
  <c r="R333"/>
  <c r="S333"/>
  <c r="O333"/>
  <c r="AX219"/>
  <c r="P219" s="1"/>
  <c r="R219" s="1"/>
  <c r="BA239"/>
  <c r="AB239" s="1"/>
  <c r="AE239" s="1"/>
  <c r="AY239"/>
  <c r="T239" s="1"/>
  <c r="V239" s="1"/>
  <c r="AA310"/>
  <c r="U310"/>
  <c r="V310"/>
  <c r="BA236"/>
  <c r="AB236" s="1"/>
  <c r="AE236" s="1"/>
  <c r="Q310"/>
  <c r="S310"/>
  <c r="J310"/>
  <c r="AC310"/>
  <c r="AE310"/>
  <c r="O310"/>
  <c r="AG310"/>
  <c r="AH310"/>
  <c r="H53"/>
  <c r="Y310"/>
  <c r="AX53"/>
  <c r="P53" s="1"/>
  <c r="S53" s="1"/>
  <c r="AX37"/>
  <c r="P37" s="1"/>
  <c r="S37" s="1"/>
  <c r="R108"/>
  <c r="AI242"/>
  <c r="J250"/>
  <c r="O250"/>
  <c r="Q250"/>
  <c r="R250"/>
  <c r="S250"/>
  <c r="U250"/>
  <c r="V250"/>
  <c r="W250"/>
  <c r="AC250"/>
  <c r="AD250"/>
  <c r="AE250"/>
  <c r="Y250"/>
  <c r="Z250"/>
  <c r="AA250"/>
  <c r="AG250"/>
  <c r="AH250"/>
  <c r="AI250"/>
  <c r="K23"/>
  <c r="S306"/>
  <c r="K271"/>
  <c r="R271"/>
  <c r="AG242"/>
  <c r="J17"/>
  <c r="S271"/>
  <c r="AY273"/>
  <c r="T273" s="1"/>
  <c r="W273" s="1"/>
  <c r="K306"/>
  <c r="AZ273"/>
  <c r="X273" s="1"/>
  <c r="AA273" s="1"/>
  <c r="AH104"/>
  <c r="AH284"/>
  <c r="AZ236"/>
  <c r="X236" s="1"/>
  <c r="Y236" s="1"/>
  <c r="BB236"/>
  <c r="AF236" s="1"/>
  <c r="AI236" s="1"/>
  <c r="H236"/>
  <c r="AY236"/>
  <c r="T236" s="1"/>
  <c r="U236" s="1"/>
  <c r="I236"/>
  <c r="AX236"/>
  <c r="P236" s="1"/>
  <c r="R236" s="1"/>
  <c r="AI104"/>
  <c r="AZ239"/>
  <c r="X239" s="1"/>
  <c r="Z239" s="1"/>
  <c r="AX239"/>
  <c r="P239" s="1"/>
  <c r="Q239" s="1"/>
  <c r="BA273"/>
  <c r="AB273" s="1"/>
  <c r="AE273" s="1"/>
  <c r="J297"/>
  <c r="H239"/>
  <c r="J18"/>
  <c r="AH40"/>
  <c r="AG40"/>
  <c r="I239"/>
  <c r="BA193"/>
  <c r="AB193" s="1"/>
  <c r="AC193" s="1"/>
  <c r="AY193"/>
  <c r="T193" s="1"/>
  <c r="V193" s="1"/>
  <c r="BA88"/>
  <c r="AB88" s="1"/>
  <c r="AE88" s="1"/>
  <c r="O296"/>
  <c r="AZ72"/>
  <c r="X72" s="1"/>
  <c r="Z72" s="1"/>
  <c r="AX72"/>
  <c r="P72" s="1"/>
  <c r="Q72" s="1"/>
  <c r="O64"/>
  <c r="AY72"/>
  <c r="T72" s="1"/>
  <c r="V72" s="1"/>
  <c r="AZ186"/>
  <c r="X186" s="1"/>
  <c r="Z186" s="1"/>
  <c r="AX186"/>
  <c r="P186" s="1"/>
  <c r="Q186" s="1"/>
  <c r="BA72"/>
  <c r="AB72" s="1"/>
  <c r="AD72" s="1"/>
  <c r="H186"/>
  <c r="BB193"/>
  <c r="AF193" s="1"/>
  <c r="AG193" s="1"/>
  <c r="AY182"/>
  <c r="T182" s="1"/>
  <c r="V182" s="1"/>
  <c r="BA182"/>
  <c r="AB182" s="1"/>
  <c r="AE182" s="1"/>
  <c r="BB214"/>
  <c r="AF214" s="1"/>
  <c r="AH214" s="1"/>
  <c r="H214"/>
  <c r="AX214"/>
  <c r="P214" s="1"/>
  <c r="Q214" s="1"/>
  <c r="AG108"/>
  <c r="AH108"/>
  <c r="AZ182"/>
  <c r="X182" s="1"/>
  <c r="AA182" s="1"/>
  <c r="H72"/>
  <c r="J296"/>
  <c r="I158"/>
  <c r="BB186"/>
  <c r="AF186" s="1"/>
  <c r="AG186" s="1"/>
  <c r="K86"/>
  <c r="AY119"/>
  <c r="T119" s="1"/>
  <c r="U119" s="1"/>
  <c r="I186"/>
  <c r="AX190"/>
  <c r="P190" s="1"/>
  <c r="Q190" s="1"/>
  <c r="BA119"/>
  <c r="AB119" s="1"/>
  <c r="AE119" s="1"/>
  <c r="AZ119"/>
  <c r="X119" s="1"/>
  <c r="Y119" s="1"/>
  <c r="AD8"/>
  <c r="BB158"/>
  <c r="AF158" s="1"/>
  <c r="AI158" s="1"/>
  <c r="AZ143"/>
  <c r="X143" s="1"/>
  <c r="Y143" s="1"/>
  <c r="AZ158"/>
  <c r="X158" s="1"/>
  <c r="AA158" s="1"/>
  <c r="AY143"/>
  <c r="T143" s="1"/>
  <c r="U143" s="1"/>
  <c r="BA283"/>
  <c r="AB283" s="1"/>
  <c r="AE283" s="1"/>
  <c r="AE8"/>
  <c r="AX158"/>
  <c r="P158" s="1"/>
  <c r="S158" s="1"/>
  <c r="K75"/>
  <c r="BB72"/>
  <c r="AF72" s="1"/>
  <c r="AG72" s="1"/>
  <c r="AY186"/>
  <c r="T186" s="1"/>
  <c r="W186" s="1"/>
  <c r="I72"/>
  <c r="AH306"/>
  <c r="BA143"/>
  <c r="AB143" s="1"/>
  <c r="AE143" s="1"/>
  <c r="AZ191"/>
  <c r="X191" s="1"/>
  <c r="AA191" s="1"/>
  <c r="BA186"/>
  <c r="AB186" s="1"/>
  <c r="AD186" s="1"/>
  <c r="BA294"/>
  <c r="AB294" s="1"/>
  <c r="AE294" s="1"/>
  <c r="O286"/>
  <c r="AZ185"/>
  <c r="X185" s="1"/>
  <c r="Y185" s="1"/>
  <c r="H206"/>
  <c r="I81"/>
  <c r="BB37"/>
  <c r="AF37" s="1"/>
  <c r="AG37" s="1"/>
  <c r="BA81"/>
  <c r="AB81" s="1"/>
  <c r="AE81" s="1"/>
  <c r="AZ190"/>
  <c r="X190" s="1"/>
  <c r="Y190" s="1"/>
  <c r="AX152"/>
  <c r="P152" s="1"/>
  <c r="Q152" s="1"/>
  <c r="AY304"/>
  <c r="T304" s="1"/>
  <c r="W304" s="1"/>
  <c r="J286"/>
  <c r="AZ123"/>
  <c r="X123" s="1"/>
  <c r="AA123" s="1"/>
  <c r="AX185"/>
  <c r="P185" s="1"/>
  <c r="Q185" s="1"/>
  <c r="I37"/>
  <c r="AZ81"/>
  <c r="X81" s="1"/>
  <c r="AA81" s="1"/>
  <c r="I304"/>
  <c r="AX304"/>
  <c r="P304" s="1"/>
  <c r="S304" s="1"/>
  <c r="AZ152"/>
  <c r="X152" s="1"/>
  <c r="AA152" s="1"/>
  <c r="BA189"/>
  <c r="AB189" s="1"/>
  <c r="AC189" s="1"/>
  <c r="BA37"/>
  <c r="AB37" s="1"/>
  <c r="AE37" s="1"/>
  <c r="BA152"/>
  <c r="AB152" s="1"/>
  <c r="AD152" s="1"/>
  <c r="BA185"/>
  <c r="AB185" s="1"/>
  <c r="AC185" s="1"/>
  <c r="AZ37"/>
  <c r="X37" s="1"/>
  <c r="AA37" s="1"/>
  <c r="AZ202"/>
  <c r="X202" s="1"/>
  <c r="AA202" s="1"/>
  <c r="AZ206"/>
  <c r="X206" s="1"/>
  <c r="Z206" s="1"/>
  <c r="BA123"/>
  <c r="AB123" s="1"/>
  <c r="AD123" s="1"/>
  <c r="AY185"/>
  <c r="T185" s="1"/>
  <c r="W185" s="1"/>
  <c r="BA304"/>
  <c r="AB304" s="1"/>
  <c r="AE304" s="1"/>
  <c r="I153"/>
  <c r="AZ196"/>
  <c r="X196" s="1"/>
  <c r="Y196" s="1"/>
  <c r="AY216"/>
  <c r="T216" s="1"/>
  <c r="U216" s="1"/>
  <c r="AZ163"/>
  <c r="X163" s="1"/>
  <c r="Y163" s="1"/>
  <c r="AZ97"/>
  <c r="X97" s="1"/>
  <c r="Z97" s="1"/>
  <c r="J289"/>
  <c r="K89"/>
  <c r="BB97"/>
  <c r="AF97" s="1"/>
  <c r="AI97" s="1"/>
  <c r="H97"/>
  <c r="AY294"/>
  <c r="T294" s="1"/>
  <c r="W294" s="1"/>
  <c r="H196"/>
  <c r="H164"/>
  <c r="AY97"/>
  <c r="T97" s="1"/>
  <c r="W97" s="1"/>
  <c r="BA163"/>
  <c r="AB163" s="1"/>
  <c r="AE163" s="1"/>
  <c r="K312"/>
  <c r="R266"/>
  <c r="R89"/>
  <c r="AG303"/>
  <c r="Q266"/>
  <c r="I97"/>
  <c r="S89"/>
  <c r="AZ294"/>
  <c r="X294" s="1"/>
  <c r="AA294" s="1"/>
  <c r="AH303"/>
  <c r="BA97"/>
  <c r="AB97" s="1"/>
  <c r="AD97" s="1"/>
  <c r="AY163"/>
  <c r="T163" s="1"/>
  <c r="U163" s="1"/>
  <c r="O8"/>
  <c r="I222"/>
  <c r="O26"/>
  <c r="AZ210"/>
  <c r="X210" s="1"/>
  <c r="Y210" s="1"/>
  <c r="H153"/>
  <c r="BA210"/>
  <c r="AB210" s="1"/>
  <c r="AC210" s="1"/>
  <c r="BB221"/>
  <c r="AF221" s="1"/>
  <c r="AH221" s="1"/>
  <c r="BB170"/>
  <c r="AF170" s="1"/>
  <c r="AI170" s="1"/>
  <c r="AY221"/>
  <c r="T221" s="1"/>
  <c r="V221" s="1"/>
  <c r="AZ221"/>
  <c r="X221" s="1"/>
  <c r="Z221" s="1"/>
  <c r="H221"/>
  <c r="AX221"/>
  <c r="P221" s="1"/>
  <c r="Q221" s="1"/>
  <c r="I221"/>
  <c r="O42"/>
  <c r="AZ153"/>
  <c r="X153" s="1"/>
  <c r="AA153" s="1"/>
  <c r="BA221"/>
  <c r="AB221" s="1"/>
  <c r="AC221" s="1"/>
  <c r="BB212"/>
  <c r="AF212" s="1"/>
  <c r="AI212" s="1"/>
  <c r="AX265"/>
  <c r="P265" s="1"/>
  <c r="R265" s="1"/>
  <c r="BB196"/>
  <c r="AF196" s="1"/>
  <c r="AG196" s="1"/>
  <c r="AY196"/>
  <c r="T196" s="1"/>
  <c r="W196" s="1"/>
  <c r="H210"/>
  <c r="BB202"/>
  <c r="AF202" s="1"/>
  <c r="AI202" s="1"/>
  <c r="H37"/>
  <c r="I210"/>
  <c r="H202"/>
  <c r="BB222"/>
  <c r="AF222" s="1"/>
  <c r="AG222" s="1"/>
  <c r="I202"/>
  <c r="H222"/>
  <c r="AX202"/>
  <c r="P202" s="1"/>
  <c r="R202" s="1"/>
  <c r="BB189"/>
  <c r="AF189" s="1"/>
  <c r="AG189" s="1"/>
  <c r="K125"/>
  <c r="AZ265"/>
  <c r="X265" s="1"/>
  <c r="AA265" s="1"/>
  <c r="H189"/>
  <c r="BB210"/>
  <c r="AF210" s="1"/>
  <c r="AH210" s="1"/>
  <c r="I147"/>
  <c r="BA265"/>
  <c r="AB265" s="1"/>
  <c r="AE265" s="1"/>
  <c r="AY265"/>
  <c r="T265" s="1"/>
  <c r="V265" s="1"/>
  <c r="H212"/>
  <c r="AY222"/>
  <c r="T222" s="1"/>
  <c r="V222" s="1"/>
  <c r="AY189"/>
  <c r="T189" s="1"/>
  <c r="W189" s="1"/>
  <c r="BA164"/>
  <c r="AB164" s="1"/>
  <c r="AE164" s="1"/>
  <c r="AY37"/>
  <c r="T37" s="1"/>
  <c r="U37" s="1"/>
  <c r="K90"/>
  <c r="AZ189"/>
  <c r="X189" s="1"/>
  <c r="AA189" s="1"/>
  <c r="AX199"/>
  <c r="P199" s="1"/>
  <c r="S199" s="1"/>
  <c r="AY210"/>
  <c r="T210" s="1"/>
  <c r="U210" s="1"/>
  <c r="AZ222"/>
  <c r="X222" s="1"/>
  <c r="Y222" s="1"/>
  <c r="BA196"/>
  <c r="AB196" s="1"/>
  <c r="AD196" s="1"/>
  <c r="AH18"/>
  <c r="S90"/>
  <c r="O13"/>
  <c r="AY123"/>
  <c r="T123" s="1"/>
  <c r="U123" s="1"/>
  <c r="BA53"/>
  <c r="AB53" s="1"/>
  <c r="AD53" s="1"/>
  <c r="BA170"/>
  <c r="AB170" s="1"/>
  <c r="AD170" s="1"/>
  <c r="BA330"/>
  <c r="AB330" s="1"/>
  <c r="AC330" s="1"/>
  <c r="R18"/>
  <c r="AI18"/>
  <c r="AX172"/>
  <c r="P172" s="1"/>
  <c r="S172" s="1"/>
  <c r="AZ51"/>
  <c r="X51" s="1"/>
  <c r="Z51" s="1"/>
  <c r="R93"/>
  <c r="H190"/>
  <c r="BB53"/>
  <c r="AF53" s="1"/>
  <c r="AG53" s="1"/>
  <c r="K26"/>
  <c r="BA51"/>
  <c r="AB51" s="1"/>
  <c r="AE51" s="1"/>
  <c r="AZ193"/>
  <c r="X193" s="1"/>
  <c r="AA193" s="1"/>
  <c r="BB194"/>
  <c r="AF194" s="1"/>
  <c r="AG194" s="1"/>
  <c r="I170"/>
  <c r="I53"/>
  <c r="AY194"/>
  <c r="T194" s="1"/>
  <c r="W194" s="1"/>
  <c r="BA190"/>
  <c r="AB190" s="1"/>
  <c r="AE190" s="1"/>
  <c r="AX170"/>
  <c r="P170" s="1"/>
  <c r="S170" s="1"/>
  <c r="AY51"/>
  <c r="T51" s="1"/>
  <c r="W51" s="1"/>
  <c r="AY172"/>
  <c r="T172" s="1"/>
  <c r="U172" s="1"/>
  <c r="AI251"/>
  <c r="AZ170"/>
  <c r="X170" s="1"/>
  <c r="Z170" s="1"/>
  <c r="AH251"/>
  <c r="AZ172"/>
  <c r="X172" s="1"/>
  <c r="AA172" s="1"/>
  <c r="BA172"/>
  <c r="AB172" s="1"/>
  <c r="AE172" s="1"/>
  <c r="H55"/>
  <c r="I172"/>
  <c r="H330"/>
  <c r="AX209"/>
  <c r="P209" s="1"/>
  <c r="Q209" s="1"/>
  <c r="AY170"/>
  <c r="T170" s="1"/>
  <c r="U170" s="1"/>
  <c r="AY160"/>
  <c r="T160" s="1"/>
  <c r="V160" s="1"/>
  <c r="BA160"/>
  <c r="AB160" s="1"/>
  <c r="AD160" s="1"/>
  <c r="AX55"/>
  <c r="P55" s="1"/>
  <c r="S55" s="1"/>
  <c r="BB172"/>
  <c r="AF172" s="1"/>
  <c r="AI172" s="1"/>
  <c r="H193"/>
  <c r="AG296"/>
  <c r="K96"/>
  <c r="O25"/>
  <c r="AY53"/>
  <c r="T53" s="1"/>
  <c r="W53" s="1"/>
  <c r="AZ204"/>
  <c r="X204" s="1"/>
  <c r="AA204" s="1"/>
  <c r="BA339"/>
  <c r="AB339" s="1"/>
  <c r="AE339" s="1"/>
  <c r="AY55"/>
  <c r="T55" s="1"/>
  <c r="U55" s="1"/>
  <c r="BB190"/>
  <c r="AF190" s="1"/>
  <c r="AG190" s="1"/>
  <c r="AZ53"/>
  <c r="X53" s="1"/>
  <c r="Z53" s="1"/>
  <c r="AZ160"/>
  <c r="X160" s="1"/>
  <c r="AA160" s="1"/>
  <c r="AY190"/>
  <c r="T190" s="1"/>
  <c r="U190" s="1"/>
  <c r="AY135"/>
  <c r="T135" s="1"/>
  <c r="W135" s="1"/>
  <c r="BA127"/>
  <c r="AB127" s="1"/>
  <c r="AD127" s="1"/>
  <c r="AY330"/>
  <c r="T330" s="1"/>
  <c r="V330" s="1"/>
  <c r="AX252"/>
  <c r="P252" s="1"/>
  <c r="S252" s="1"/>
  <c r="AH296"/>
  <c r="BB181"/>
  <c r="AF181" s="1"/>
  <c r="AH181" s="1"/>
  <c r="K104"/>
  <c r="AZ49"/>
  <c r="X49" s="1"/>
  <c r="AA49" s="1"/>
  <c r="AZ218"/>
  <c r="X218" s="1"/>
  <c r="Z218" s="1"/>
  <c r="BA140"/>
  <c r="AB140" s="1"/>
  <c r="AD140" s="1"/>
  <c r="AY282"/>
  <c r="T282" s="1"/>
  <c r="V282" s="1"/>
  <c r="BA39"/>
  <c r="AB39" s="1"/>
  <c r="AD39" s="1"/>
  <c r="AG94"/>
  <c r="AX330"/>
  <c r="P330" s="1"/>
  <c r="R330" s="1"/>
  <c r="AZ219"/>
  <c r="X219" s="1"/>
  <c r="AA219" s="1"/>
  <c r="I252"/>
  <c r="AH78"/>
  <c r="O289"/>
  <c r="I330"/>
  <c r="AG312"/>
  <c r="AX27"/>
  <c r="P27" s="1"/>
  <c r="R27" s="1"/>
  <c r="BA27"/>
  <c r="AB27" s="1"/>
  <c r="AD27" s="1"/>
  <c r="AZ127"/>
  <c r="X127" s="1"/>
  <c r="Y127" s="1"/>
  <c r="AY140"/>
  <c r="T140" s="1"/>
  <c r="W140" s="1"/>
  <c r="BA252"/>
  <c r="AB252" s="1"/>
  <c r="AE252" s="1"/>
  <c r="AX49"/>
  <c r="P49" s="1"/>
  <c r="S49" s="1"/>
  <c r="H252"/>
  <c r="AY218"/>
  <c r="T218" s="1"/>
  <c r="W218" s="1"/>
  <c r="AY252"/>
  <c r="T252" s="1"/>
  <c r="W252" s="1"/>
  <c r="BB49"/>
  <c r="AF49" s="1"/>
  <c r="AG49" s="1"/>
  <c r="BB140"/>
  <c r="AF140" s="1"/>
  <c r="AH140" s="1"/>
  <c r="I219"/>
  <c r="O24"/>
  <c r="I27"/>
  <c r="AY27"/>
  <c r="T27" s="1"/>
  <c r="W27" s="1"/>
  <c r="AZ10"/>
  <c r="X10" s="1"/>
  <c r="AA10" s="1"/>
  <c r="AZ39"/>
  <c r="X39" s="1"/>
  <c r="Y39" s="1"/>
  <c r="AY219"/>
  <c r="T219" s="1"/>
  <c r="W219" s="1"/>
  <c r="AZ209"/>
  <c r="X209" s="1"/>
  <c r="Y209" s="1"/>
  <c r="AY339"/>
  <c r="T339" s="1"/>
  <c r="V339" s="1"/>
  <c r="I49"/>
  <c r="BB298"/>
  <c r="AF298" s="1"/>
  <c r="AG298" s="1"/>
  <c r="BB330"/>
  <c r="AF330" s="1"/>
  <c r="AG330" s="1"/>
  <c r="BB27"/>
  <c r="AF27" s="1"/>
  <c r="AG27" s="1"/>
  <c r="AX127"/>
  <c r="P127" s="1"/>
  <c r="R127" s="1"/>
  <c r="R286"/>
  <c r="BB218"/>
  <c r="AF218" s="1"/>
  <c r="AH218" s="1"/>
  <c r="H127"/>
  <c r="BB39"/>
  <c r="AF39" s="1"/>
  <c r="AI39" s="1"/>
  <c r="AY298"/>
  <c r="T298" s="1"/>
  <c r="W298" s="1"/>
  <c r="BA219"/>
  <c r="AB219" s="1"/>
  <c r="AC219" s="1"/>
  <c r="AH28"/>
  <c r="H185"/>
  <c r="I298"/>
  <c r="H27"/>
  <c r="AY39"/>
  <c r="T39" s="1"/>
  <c r="V39" s="1"/>
  <c r="BA49"/>
  <c r="AB49" s="1"/>
  <c r="AE49" s="1"/>
  <c r="AZ330"/>
  <c r="X330" s="1"/>
  <c r="Z330" s="1"/>
  <c r="AZ252"/>
  <c r="X252" s="1"/>
  <c r="AA252" s="1"/>
  <c r="H218"/>
  <c r="H208"/>
  <c r="AX39"/>
  <c r="P39" s="1"/>
  <c r="S39" s="1"/>
  <c r="AZ140"/>
  <c r="X140" s="1"/>
  <c r="Z140" s="1"/>
  <c r="AZ135"/>
  <c r="X135" s="1"/>
  <c r="AA135" s="1"/>
  <c r="AY171"/>
  <c r="T171" s="1"/>
  <c r="V171" s="1"/>
  <c r="AZ282"/>
  <c r="X282" s="1"/>
  <c r="AA282" s="1"/>
  <c r="BA218"/>
  <c r="AB218" s="1"/>
  <c r="AE218" s="1"/>
  <c r="AI28"/>
  <c r="I152"/>
  <c r="AX218"/>
  <c r="P218" s="1"/>
  <c r="Q218" s="1"/>
  <c r="BB252"/>
  <c r="AF252" s="1"/>
  <c r="AH252" s="1"/>
  <c r="H298"/>
  <c r="I218"/>
  <c r="BB127"/>
  <c r="AF127" s="1"/>
  <c r="AI127" s="1"/>
  <c r="BB174"/>
  <c r="AF174" s="1"/>
  <c r="AG174" s="1"/>
  <c r="I39"/>
  <c r="AZ298"/>
  <c r="X298" s="1"/>
  <c r="Y298" s="1"/>
  <c r="BA298"/>
  <c r="AB298" s="1"/>
  <c r="AD298" s="1"/>
  <c r="I140"/>
  <c r="J140" s="1"/>
  <c r="AX339"/>
  <c r="P339" s="1"/>
  <c r="Q339" s="1"/>
  <c r="I159"/>
  <c r="I88"/>
  <c r="AZ27"/>
  <c r="X27" s="1"/>
  <c r="Y27" s="1"/>
  <c r="AY127"/>
  <c r="T127" s="1"/>
  <c r="W127" s="1"/>
  <c r="AY209"/>
  <c r="T209" s="1"/>
  <c r="W209" s="1"/>
  <c r="BB152"/>
  <c r="AF152" s="1"/>
  <c r="AG152" s="1"/>
  <c r="Q286"/>
  <c r="I165"/>
  <c r="AX181"/>
  <c r="P181" s="1"/>
  <c r="S181" s="1"/>
  <c r="I199"/>
  <c r="BA159"/>
  <c r="AB159" s="1"/>
  <c r="AC159" s="1"/>
  <c r="AZ169"/>
  <c r="X169" s="1"/>
  <c r="Y169" s="1"/>
  <c r="AZ199"/>
  <c r="X199" s="1"/>
  <c r="Y199" s="1"/>
  <c r="R85"/>
  <c r="J192"/>
  <c r="O242"/>
  <c r="H319"/>
  <c r="I171"/>
  <c r="O171" s="1"/>
  <c r="AY165"/>
  <c r="T165" s="1"/>
  <c r="V165" s="1"/>
  <c r="K78"/>
  <c r="AZ319"/>
  <c r="X319" s="1"/>
  <c r="AA319" s="1"/>
  <c r="AZ165"/>
  <c r="X165" s="1"/>
  <c r="AA165" s="1"/>
  <c r="AX281"/>
  <c r="P281" s="1"/>
  <c r="Q281" s="1"/>
  <c r="AZ159"/>
  <c r="X159" s="1"/>
  <c r="Y159" s="1"/>
  <c r="BA180"/>
  <c r="AB180" s="1"/>
  <c r="AE180" s="1"/>
  <c r="AY169"/>
  <c r="T169" s="1"/>
  <c r="V169" s="1"/>
  <c r="H49"/>
  <c r="AY159"/>
  <c r="T159" s="1"/>
  <c r="V159" s="1"/>
  <c r="BA169"/>
  <c r="AB169" s="1"/>
  <c r="AE169" s="1"/>
  <c r="K13"/>
  <c r="AY49"/>
  <c r="T49" s="1"/>
  <c r="U49" s="1"/>
  <c r="H293"/>
  <c r="H181"/>
  <c r="BB199"/>
  <c r="AF199" s="1"/>
  <c r="AI199" s="1"/>
  <c r="AH100"/>
  <c r="BA179"/>
  <c r="AB179" s="1"/>
  <c r="AC179" s="1"/>
  <c r="S98"/>
  <c r="I319"/>
  <c r="K98"/>
  <c r="BA216"/>
  <c r="AB216" s="1"/>
  <c r="AC216" s="1"/>
  <c r="K303"/>
  <c r="K266"/>
  <c r="H163"/>
  <c r="H143"/>
  <c r="O12"/>
  <c r="BA282"/>
  <c r="AB282" s="1"/>
  <c r="AC282" s="1"/>
  <c r="AX294"/>
  <c r="P294" s="1"/>
  <c r="R294" s="1"/>
  <c r="AX159"/>
  <c r="P159" s="1"/>
  <c r="Q159" s="1"/>
  <c r="S100"/>
  <c r="BA319"/>
  <c r="AB319" s="1"/>
  <c r="AE319" s="1"/>
  <c r="AX143"/>
  <c r="P143" s="1"/>
  <c r="R143" s="1"/>
  <c r="O303"/>
  <c r="I143"/>
  <c r="BB294"/>
  <c r="AF294" s="1"/>
  <c r="AI294" s="1"/>
  <c r="BB163"/>
  <c r="AF163" s="1"/>
  <c r="AI163" s="1"/>
  <c r="K242"/>
  <c r="AG297"/>
  <c r="J82"/>
  <c r="AZ200"/>
  <c r="X200" s="1"/>
  <c r="Z200" s="1"/>
  <c r="H294"/>
  <c r="AH297"/>
  <c r="AY319"/>
  <c r="T319" s="1"/>
  <c r="W319" s="1"/>
  <c r="AX163"/>
  <c r="P163" s="1"/>
  <c r="R163" s="1"/>
  <c r="I294"/>
  <c r="I274"/>
  <c r="AY200"/>
  <c r="T200" s="1"/>
  <c r="W200" s="1"/>
  <c r="AY179"/>
  <c r="T179" s="1"/>
  <c r="V179" s="1"/>
  <c r="BB200"/>
  <c r="AF200" s="1"/>
  <c r="AG200" s="1"/>
  <c r="BA202"/>
  <c r="AB202" s="1"/>
  <c r="AC202" s="1"/>
  <c r="I163"/>
  <c r="I179"/>
  <c r="AX97"/>
  <c r="P97" s="1"/>
  <c r="R97" s="1"/>
  <c r="H200"/>
  <c r="Q98"/>
  <c r="BB143"/>
  <c r="AF143" s="1"/>
  <c r="AH143" s="1"/>
  <c r="AG100"/>
  <c r="R74"/>
  <c r="AZ179"/>
  <c r="X179" s="1"/>
  <c r="Y179" s="1"/>
  <c r="AY202"/>
  <c r="T202" s="1"/>
  <c r="W202" s="1"/>
  <c r="BA200"/>
  <c r="AB200" s="1"/>
  <c r="AD200" s="1"/>
  <c r="AY188"/>
  <c r="T188" s="1"/>
  <c r="V188" s="1"/>
  <c r="AY283"/>
  <c r="T283" s="1"/>
  <c r="W283" s="1"/>
  <c r="BB293"/>
  <c r="AF293" s="1"/>
  <c r="H188"/>
  <c r="AZ188"/>
  <c r="X188" s="1"/>
  <c r="Y188" s="1"/>
  <c r="AZ293"/>
  <c r="X293" s="1"/>
  <c r="AA293" s="1"/>
  <c r="BA293"/>
  <c r="AB293" s="1"/>
  <c r="AC293" s="1"/>
  <c r="I293"/>
  <c r="I188"/>
  <c r="H99"/>
  <c r="K129"/>
  <c r="AZ99"/>
  <c r="X99" s="1"/>
  <c r="AA99" s="1"/>
  <c r="AY99"/>
  <c r="T99" s="1"/>
  <c r="V99" s="1"/>
  <c r="AY177"/>
  <c r="T177" s="1"/>
  <c r="V177" s="1"/>
  <c r="I177"/>
  <c r="BB99"/>
  <c r="AF99" s="1"/>
  <c r="AG99" s="1"/>
  <c r="BB265"/>
  <c r="AF265" s="1"/>
  <c r="AG265" s="1"/>
  <c r="K131"/>
  <c r="BA177"/>
  <c r="AB177" s="1"/>
  <c r="AE177" s="1"/>
  <c r="AY293"/>
  <c r="T293" s="1"/>
  <c r="W293" s="1"/>
  <c r="BA188"/>
  <c r="AB188" s="1"/>
  <c r="AC188" s="1"/>
  <c r="AZ300"/>
  <c r="X300" s="1"/>
  <c r="Z300" s="1"/>
  <c r="I300"/>
  <c r="BB300"/>
  <c r="AF300" s="1"/>
  <c r="I91"/>
  <c r="H300"/>
  <c r="AZ162"/>
  <c r="X162" s="1"/>
  <c r="Z162" s="1"/>
  <c r="BB188"/>
  <c r="AF188" s="1"/>
  <c r="AG188" s="1"/>
  <c r="AY300"/>
  <c r="T300" s="1"/>
  <c r="V300" s="1"/>
  <c r="BA300"/>
  <c r="AB300" s="1"/>
  <c r="AC300" s="1"/>
  <c r="Q270"/>
  <c r="K197"/>
  <c r="AX188"/>
  <c r="P188" s="1"/>
  <c r="Q188" s="1"/>
  <c r="H91"/>
  <c r="I10"/>
  <c r="BA91"/>
  <c r="AB91" s="1"/>
  <c r="AE91" s="1"/>
  <c r="AY10"/>
  <c r="T10" s="1"/>
  <c r="U10" s="1"/>
  <c r="BA99"/>
  <c r="AB99" s="1"/>
  <c r="AE99" s="1"/>
  <c r="BA10"/>
  <c r="AB10" s="1"/>
  <c r="AX10"/>
  <c r="P10" s="1"/>
  <c r="S10" s="1"/>
  <c r="AZ177"/>
  <c r="X177" s="1"/>
  <c r="Y177" s="1"/>
  <c r="BB91"/>
  <c r="AF91" s="1"/>
  <c r="AI91" s="1"/>
  <c r="BB10"/>
  <c r="AF10" s="1"/>
  <c r="AI10" s="1"/>
  <c r="I119"/>
  <c r="O285"/>
  <c r="H304"/>
  <c r="AZ91"/>
  <c r="X91" s="1"/>
  <c r="AA91" s="1"/>
  <c r="AY91"/>
  <c r="T91" s="1"/>
  <c r="W91" s="1"/>
  <c r="AZ283"/>
  <c r="X283" s="1"/>
  <c r="Z283" s="1"/>
  <c r="AX91"/>
  <c r="P91" s="1"/>
  <c r="S91" s="1"/>
  <c r="H10"/>
  <c r="AX300"/>
  <c r="P300" s="1"/>
  <c r="I99"/>
  <c r="O79"/>
  <c r="AX293"/>
  <c r="P293" s="1"/>
  <c r="S293" s="1"/>
  <c r="AX319"/>
  <c r="P319" s="1"/>
  <c r="Q319" s="1"/>
  <c r="I206"/>
  <c r="BA132"/>
  <c r="AB132" s="1"/>
  <c r="AC132" s="1"/>
  <c r="K101"/>
  <c r="AX222"/>
  <c r="P222" s="1"/>
  <c r="Q222" s="1"/>
  <c r="AY153"/>
  <c r="T153" s="1"/>
  <c r="W153" s="1"/>
  <c r="AY158"/>
  <c r="T158" s="1"/>
  <c r="V158" s="1"/>
  <c r="BA153"/>
  <c r="AB153" s="1"/>
  <c r="AC153" s="1"/>
  <c r="BB319"/>
  <c r="AF319" s="1"/>
  <c r="AG319" s="1"/>
  <c r="AZ198"/>
  <c r="X198" s="1"/>
  <c r="Z198" s="1"/>
  <c r="BA181"/>
  <c r="AB181" s="1"/>
  <c r="AE181" s="1"/>
  <c r="BA206"/>
  <c r="AB206" s="1"/>
  <c r="AE206" s="1"/>
  <c r="AH94"/>
  <c r="BA165"/>
  <c r="AB165" s="1"/>
  <c r="AD165" s="1"/>
  <c r="AZ339"/>
  <c r="X339" s="1"/>
  <c r="Y339" s="1"/>
  <c r="AY206"/>
  <c r="T206" s="1"/>
  <c r="W206" s="1"/>
  <c r="BA222"/>
  <c r="AB222" s="1"/>
  <c r="AD222" s="1"/>
  <c r="AX123"/>
  <c r="P123" s="1"/>
  <c r="Q123" s="1"/>
  <c r="I339"/>
  <c r="BB304"/>
  <c r="AF304" s="1"/>
  <c r="AI304" s="1"/>
  <c r="BB198"/>
  <c r="AF198" s="1"/>
  <c r="AG198" s="1"/>
  <c r="AY198"/>
  <c r="T198" s="1"/>
  <c r="V198" s="1"/>
  <c r="AZ181"/>
  <c r="X181" s="1"/>
  <c r="AA181" s="1"/>
  <c r="AY181"/>
  <c r="T181" s="1"/>
  <c r="U181" s="1"/>
  <c r="AX165"/>
  <c r="P165" s="1"/>
  <c r="Q165" s="1"/>
  <c r="BB123"/>
  <c r="AF123" s="1"/>
  <c r="AI123" s="1"/>
  <c r="H198"/>
  <c r="AG98"/>
  <c r="H123"/>
  <c r="AY173"/>
  <c r="T173" s="1"/>
  <c r="U173" s="1"/>
  <c r="BA158"/>
  <c r="AB158" s="1"/>
  <c r="AD158" s="1"/>
  <c r="BA199"/>
  <c r="AB199" s="1"/>
  <c r="AD199" s="1"/>
  <c r="K305"/>
  <c r="I123"/>
  <c r="BB219"/>
  <c r="AF219" s="1"/>
  <c r="AI219" s="1"/>
  <c r="H199"/>
  <c r="BB206"/>
  <c r="AF206" s="1"/>
  <c r="AI206" s="1"/>
  <c r="AY199"/>
  <c r="T199" s="1"/>
  <c r="W199" s="1"/>
  <c r="BA171"/>
  <c r="AB171" s="1"/>
  <c r="AD171" s="1"/>
  <c r="AZ171"/>
  <c r="X171" s="1"/>
  <c r="AA171" s="1"/>
  <c r="BA198"/>
  <c r="AB198" s="1"/>
  <c r="AD198" s="1"/>
  <c r="K286"/>
  <c r="I265"/>
  <c r="H152"/>
  <c r="BB239"/>
  <c r="AF239" s="1"/>
  <c r="AH239" s="1"/>
  <c r="H219"/>
  <c r="I160"/>
  <c r="BB165"/>
  <c r="AF165" s="1"/>
  <c r="H165"/>
  <c r="AX157"/>
  <c r="P157" s="1"/>
  <c r="R157" s="1"/>
  <c r="AX140"/>
  <c r="P140" s="1"/>
  <c r="Q140" s="1"/>
  <c r="AX119"/>
  <c r="P119" s="1"/>
  <c r="S119" s="1"/>
  <c r="J242"/>
  <c r="H159"/>
  <c r="BB159"/>
  <c r="AF159" s="1"/>
  <c r="AI159" s="1"/>
  <c r="H172"/>
  <c r="I190"/>
  <c r="AX282"/>
  <c r="P282" s="1"/>
  <c r="Q282" s="1"/>
  <c r="BB119"/>
  <c r="AF119" s="1"/>
  <c r="AG119" s="1"/>
  <c r="H282"/>
  <c r="O270"/>
  <c r="O297"/>
  <c r="BB282"/>
  <c r="AF282" s="1"/>
  <c r="AI282" s="1"/>
  <c r="H147"/>
  <c r="BB147"/>
  <c r="AF147" s="1"/>
  <c r="AH147" s="1"/>
  <c r="AZ233"/>
  <c r="X233" s="1"/>
  <c r="AA233" s="1"/>
  <c r="I282"/>
  <c r="L140"/>
  <c r="I181"/>
  <c r="J299"/>
  <c r="AH26"/>
  <c r="AI141" i="7"/>
  <c r="AH85"/>
  <c r="AI168"/>
  <c r="J110" i="8"/>
  <c r="AH305"/>
  <c r="AI26"/>
  <c r="AG141" i="7"/>
  <c r="AI305" i="8"/>
  <c r="J302"/>
  <c r="AI289"/>
  <c r="AG302"/>
  <c r="J268" i="7"/>
  <c r="O116"/>
  <c r="AH302" i="8"/>
  <c r="O28"/>
  <c r="AH126" i="7"/>
  <c r="AI135"/>
  <c r="J285" i="8"/>
  <c r="AC37" i="7"/>
  <c r="J270" i="8"/>
  <c r="AE37" i="7"/>
  <c r="AH325"/>
  <c r="S24"/>
  <c r="J55"/>
  <c r="J139"/>
  <c r="O273"/>
  <c r="O74"/>
  <c r="J263"/>
  <c r="AH75" i="8"/>
  <c r="AI75"/>
  <c r="AG306"/>
  <c r="AG299"/>
  <c r="AH299"/>
  <c r="AH89"/>
  <c r="AH12"/>
  <c r="AI12"/>
  <c r="AH312"/>
  <c r="BB191"/>
  <c r="AF191" s="1"/>
  <c r="AG191" s="1"/>
  <c r="I164"/>
  <c r="BB68"/>
  <c r="AF68" s="1"/>
  <c r="AG68" s="1"/>
  <c r="H105"/>
  <c r="O75"/>
  <c r="K100"/>
  <c r="AZ164"/>
  <c r="X164" s="1"/>
  <c r="Y164" s="1"/>
  <c r="AY281"/>
  <c r="T281" s="1"/>
  <c r="W281" s="1"/>
  <c r="AY183"/>
  <c r="T183" s="1"/>
  <c r="V183" s="1"/>
  <c r="BA220"/>
  <c r="AB220" s="1"/>
  <c r="AC220" s="1"/>
  <c r="BA281"/>
  <c r="AB281" s="1"/>
  <c r="AC281" s="1"/>
  <c r="S80"/>
  <c r="H119"/>
  <c r="H191"/>
  <c r="AX164"/>
  <c r="P164" s="1"/>
  <c r="R164" s="1"/>
  <c r="K82"/>
  <c r="BA105"/>
  <c r="AB105" s="1"/>
  <c r="AE105" s="1"/>
  <c r="BA67"/>
  <c r="AB67" s="1"/>
  <c r="AE67" s="1"/>
  <c r="AZ105"/>
  <c r="X105" s="1"/>
  <c r="Y105" s="1"/>
  <c r="AX107"/>
  <c r="P107" s="1"/>
  <c r="S107" s="1"/>
  <c r="AZ68"/>
  <c r="X68" s="1"/>
  <c r="AA68" s="1"/>
  <c r="S285"/>
  <c r="AG275"/>
  <c r="K315"/>
  <c r="K110"/>
  <c r="K192"/>
  <c r="O17"/>
  <c r="AZ166"/>
  <c r="X166" s="1"/>
  <c r="AA166" s="1"/>
  <c r="BA183"/>
  <c r="AB183" s="1"/>
  <c r="AD183" s="1"/>
  <c r="I107"/>
  <c r="AZ176"/>
  <c r="X176" s="1"/>
  <c r="Y176" s="1"/>
  <c r="AY136"/>
  <c r="T136" s="1"/>
  <c r="U136" s="1"/>
  <c r="AY68"/>
  <c r="T68" s="1"/>
  <c r="U68" s="1"/>
  <c r="AY166"/>
  <c r="T166" s="1"/>
  <c r="W166" s="1"/>
  <c r="AG279"/>
  <c r="I67"/>
  <c r="AX174"/>
  <c r="P174" s="1"/>
  <c r="S174" s="1"/>
  <c r="AH34"/>
  <c r="AZ216"/>
  <c r="X216" s="1"/>
  <c r="Y216" s="1"/>
  <c r="AZ67"/>
  <c r="X67" s="1"/>
  <c r="Z67" s="1"/>
  <c r="BA166"/>
  <c r="AB166" s="1"/>
  <c r="AD166" s="1"/>
  <c r="AY191"/>
  <c r="T191" s="1"/>
  <c r="W191" s="1"/>
  <c r="AY67"/>
  <c r="T67" s="1"/>
  <c r="U67" s="1"/>
  <c r="BB281"/>
  <c r="AF281" s="1"/>
  <c r="AI281" s="1"/>
  <c r="H107"/>
  <c r="AI269"/>
  <c r="AI34"/>
  <c r="AY164"/>
  <c r="T164" s="1"/>
  <c r="W164" s="1"/>
  <c r="H169"/>
  <c r="H67"/>
  <c r="I281"/>
  <c r="AG271"/>
  <c r="H174"/>
  <c r="I68"/>
  <c r="K80"/>
  <c r="AY107"/>
  <c r="T107" s="1"/>
  <c r="W107" s="1"/>
  <c r="BA191"/>
  <c r="AB191" s="1"/>
  <c r="AD191" s="1"/>
  <c r="AH24"/>
  <c r="K285"/>
  <c r="Q100"/>
  <c r="AX105"/>
  <c r="P105" s="1"/>
  <c r="Q105" s="1"/>
  <c r="AH271"/>
  <c r="BB216"/>
  <c r="AF216" s="1"/>
  <c r="AH216" s="1"/>
  <c r="BB220"/>
  <c r="AF220" s="1"/>
  <c r="AG220" s="1"/>
  <c r="I174"/>
  <c r="BB67"/>
  <c r="AF67" s="1"/>
  <c r="AG67" s="1"/>
  <c r="O21"/>
  <c r="AI24"/>
  <c r="BB105"/>
  <c r="AF105" s="1"/>
  <c r="AG105" s="1"/>
  <c r="H216"/>
  <c r="K230"/>
  <c r="H151"/>
  <c r="H220"/>
  <c r="AX68"/>
  <c r="P68" s="1"/>
  <c r="S68" s="1"/>
  <c r="R82"/>
  <c r="I105"/>
  <c r="AY105"/>
  <c r="T105" s="1"/>
  <c r="W105" s="1"/>
  <c r="AZ281"/>
  <c r="X281" s="1"/>
  <c r="AA281" s="1"/>
  <c r="Q80"/>
  <c r="BA68"/>
  <c r="AB68" s="1"/>
  <c r="AE68" s="1"/>
  <c r="Q285"/>
  <c r="AH270"/>
  <c r="I216"/>
  <c r="BB183"/>
  <c r="AF183" s="1"/>
  <c r="AH183" s="1"/>
  <c r="AX220"/>
  <c r="P220" s="1"/>
  <c r="S220" s="1"/>
  <c r="BB164"/>
  <c r="AF164" s="1"/>
  <c r="AH164" s="1"/>
  <c r="H68"/>
  <c r="AX67"/>
  <c r="P67" s="1"/>
  <c r="S67" s="1"/>
  <c r="BA107"/>
  <c r="AB107" s="1"/>
  <c r="AE107" s="1"/>
  <c r="AZ107"/>
  <c r="X107" s="1"/>
  <c r="AA107" s="1"/>
  <c r="AZ183"/>
  <c r="X183" s="1"/>
  <c r="AA183" s="1"/>
  <c r="O192"/>
  <c r="O18"/>
  <c r="R183"/>
  <c r="S183"/>
  <c r="Q183"/>
  <c r="AX299"/>
  <c r="P299" s="1"/>
  <c r="K299"/>
  <c r="R196"/>
  <c r="BA126"/>
  <c r="AB126" s="1"/>
  <c r="AD126" s="1"/>
  <c r="AZ148"/>
  <c r="X148" s="1"/>
  <c r="AA148" s="1"/>
  <c r="BA157"/>
  <c r="AB157" s="1"/>
  <c r="AE157" s="1"/>
  <c r="AY178"/>
  <c r="T178" s="1"/>
  <c r="V178" s="1"/>
  <c r="S93"/>
  <c r="I167"/>
  <c r="L339"/>
  <c r="H339"/>
  <c r="AX175"/>
  <c r="P175" s="1"/>
  <c r="R175" s="1"/>
  <c r="S196"/>
  <c r="AZ317"/>
  <c r="X317" s="1"/>
  <c r="Y317" s="1"/>
  <c r="K93"/>
  <c r="AZ175"/>
  <c r="X175" s="1"/>
  <c r="AA175" s="1"/>
  <c r="H157"/>
  <c r="H281"/>
  <c r="BB160"/>
  <c r="AF160" s="1"/>
  <c r="K311"/>
  <c r="AX151"/>
  <c r="P151" s="1"/>
  <c r="Q151" s="1"/>
  <c r="R103"/>
  <c r="BA174"/>
  <c r="AB174" s="1"/>
  <c r="AD174" s="1"/>
  <c r="H39"/>
  <c r="AX296"/>
  <c r="P296" s="1"/>
  <c r="K296"/>
  <c r="I175"/>
  <c r="BA141"/>
  <c r="AB141" s="1"/>
  <c r="AD141" s="1"/>
  <c r="AZ157"/>
  <c r="X157" s="1"/>
  <c r="Y157" s="1"/>
  <c r="BA9"/>
  <c r="AB9" s="1"/>
  <c r="AD9" s="1"/>
  <c r="AI311"/>
  <c r="I169"/>
  <c r="H170"/>
  <c r="AX189"/>
  <c r="P189" s="1"/>
  <c r="Q189" s="1"/>
  <c r="BB178"/>
  <c r="AF178" s="1"/>
  <c r="AG178" s="1"/>
  <c r="AG311"/>
  <c r="AX200"/>
  <c r="P200" s="1"/>
  <c r="Q200" s="1"/>
  <c r="AX297"/>
  <c r="P297" s="1"/>
  <c r="K297"/>
  <c r="AZ226"/>
  <c r="X226" s="1"/>
  <c r="AA226" s="1"/>
  <c r="BB153"/>
  <c r="AF153" s="1"/>
  <c r="AH153" s="1"/>
  <c r="I189"/>
  <c r="I283"/>
  <c r="AX99"/>
  <c r="P99" s="1"/>
  <c r="S99" s="1"/>
  <c r="R275"/>
  <c r="I157"/>
  <c r="AG86"/>
  <c r="J12"/>
  <c r="AX273"/>
  <c r="P273" s="1"/>
  <c r="S273" s="1"/>
  <c r="AX167"/>
  <c r="P167" s="1"/>
  <c r="R167" s="1"/>
  <c r="H158"/>
  <c r="Q275"/>
  <c r="AH86"/>
  <c r="AZ151"/>
  <c r="X151" s="1"/>
  <c r="AA151" s="1"/>
  <c r="H273"/>
  <c r="I193"/>
  <c r="AX160"/>
  <c r="P160" s="1"/>
  <c r="Q160" s="1"/>
  <c r="I191"/>
  <c r="BB273"/>
  <c r="AF273" s="1"/>
  <c r="AG273" s="1"/>
  <c r="R305"/>
  <c r="K279"/>
  <c r="O264"/>
  <c r="I127"/>
  <c r="BB157"/>
  <c r="AF157" s="1"/>
  <c r="AG157" s="1"/>
  <c r="Q110"/>
  <c r="Q82"/>
  <c r="I273"/>
  <c r="S96"/>
  <c r="Q305"/>
  <c r="H167"/>
  <c r="BA215"/>
  <c r="AB215" s="1"/>
  <c r="AE215" s="1"/>
  <c r="BB166"/>
  <c r="AF166" s="1"/>
  <c r="AG166" s="1"/>
  <c r="AX298"/>
  <c r="P298" s="1"/>
  <c r="K284"/>
  <c r="AX177"/>
  <c r="P177" s="1"/>
  <c r="H265"/>
  <c r="AX210"/>
  <c r="P210" s="1"/>
  <c r="Q210" s="1"/>
  <c r="H160"/>
  <c r="O217" i="7"/>
  <c r="AH210"/>
  <c r="R314"/>
  <c r="S284"/>
  <c r="J193"/>
  <c r="O299" i="8"/>
  <c r="O70"/>
  <c r="O43" i="7"/>
  <c r="AI317"/>
  <c r="AI256" i="8"/>
  <c r="O53" i="7"/>
  <c r="Q132"/>
  <c r="R230"/>
  <c r="AG108"/>
  <c r="S49"/>
  <c r="AH244"/>
  <c r="AH115"/>
  <c r="O50"/>
  <c r="O226"/>
  <c r="J273"/>
  <c r="J136"/>
  <c r="O239"/>
  <c r="J64"/>
  <c r="S230"/>
  <c r="AG256" i="8"/>
  <c r="AG89"/>
  <c r="V19"/>
  <c r="R132" i="7"/>
  <c r="S185"/>
  <c r="AG273"/>
  <c r="AH280"/>
  <c r="Q49"/>
  <c r="AI244"/>
  <c r="AH135"/>
  <c r="AI39"/>
  <c r="AH250"/>
  <c r="J46"/>
  <c r="O123"/>
  <c r="S264"/>
  <c r="Q24"/>
  <c r="Q204"/>
  <c r="Q9"/>
  <c r="S278"/>
  <c r="AI164"/>
  <c r="AH345"/>
  <c r="AG67"/>
  <c r="AG18"/>
  <c r="AH37"/>
  <c r="AI85"/>
  <c r="AI94"/>
  <c r="AG94"/>
  <c r="J280"/>
  <c r="AG345"/>
  <c r="AG140"/>
  <c r="AG264"/>
  <c r="AH108"/>
  <c r="AI37"/>
  <c r="AG166"/>
  <c r="AG105"/>
  <c r="Q260"/>
  <c r="J132"/>
  <c r="AG234"/>
  <c r="AI67"/>
  <c r="AH264"/>
  <c r="AH230" i="8"/>
  <c r="AI320"/>
  <c r="J217" i="7"/>
  <c r="AI259"/>
  <c r="S328"/>
  <c r="AH276"/>
  <c r="AG351"/>
  <c r="AH300"/>
  <c r="AH253"/>
  <c r="AH166"/>
  <c r="O208"/>
  <c r="J190"/>
  <c r="AG266" i="8"/>
  <c r="AG230"/>
  <c r="AH164" i="7"/>
  <c r="AI270"/>
  <c r="AH351"/>
  <c r="AH55"/>
  <c r="AG300"/>
  <c r="AH266" i="8"/>
  <c r="AH331" i="7"/>
  <c r="O92"/>
  <c r="AG65"/>
  <c r="AI122"/>
  <c r="AI55"/>
  <c r="J63" i="8"/>
  <c r="O247"/>
  <c r="Q269" i="7"/>
  <c r="S99"/>
  <c r="AH168"/>
  <c r="AI105"/>
  <c r="O305" i="8"/>
  <c r="AH279"/>
  <c r="AI284"/>
  <c r="J303"/>
  <c r="J197"/>
  <c r="AI78"/>
  <c r="S86"/>
  <c r="AI48" i="7"/>
  <c r="S314"/>
  <c r="AH317"/>
  <c r="J353"/>
  <c r="AD18"/>
  <c r="AI10"/>
  <c r="Q280"/>
  <c r="O18"/>
  <c r="J163"/>
  <c r="J200"/>
  <c r="O314"/>
  <c r="J301"/>
  <c r="J320"/>
  <c r="O269" i="8"/>
  <c r="AG270"/>
  <c r="AH174" i="7"/>
  <c r="S280"/>
  <c r="R117"/>
  <c r="J196"/>
  <c r="O306"/>
  <c r="O266" i="8"/>
  <c r="Q213" i="7"/>
  <c r="J226"/>
  <c r="O302" i="8"/>
  <c r="R213" i="7"/>
  <c r="Q53"/>
  <c r="Q245"/>
  <c r="AH191"/>
  <c r="AI323"/>
  <c r="Q311"/>
  <c r="O20"/>
  <c r="J253"/>
  <c r="J47" i="8"/>
  <c r="Q174" i="7"/>
  <c r="S190"/>
  <c r="J50"/>
  <c r="AI137"/>
  <c r="AG260"/>
  <c r="O249"/>
  <c r="J247" i="8"/>
  <c r="J69" i="7"/>
  <c r="AI191"/>
  <c r="O55"/>
  <c r="AI103" i="8"/>
  <c r="Q284" i="7"/>
  <c r="AG245"/>
  <c r="Q64"/>
  <c r="AH318"/>
  <c r="Q217"/>
  <c r="O317"/>
  <c r="O137"/>
  <c r="O94" i="8"/>
  <c r="R259" i="7"/>
  <c r="R150"/>
  <c r="AH245"/>
  <c r="R200"/>
  <c r="O64"/>
  <c r="Q263"/>
  <c r="J100"/>
  <c r="J262"/>
  <c r="O218"/>
  <c r="O240"/>
  <c r="J157"/>
  <c r="R75" i="8"/>
  <c r="S93" i="7"/>
  <c r="S150"/>
  <c r="AG210"/>
  <c r="S103"/>
  <c r="AC18"/>
  <c r="S200"/>
  <c r="S273"/>
  <c r="R191"/>
  <c r="S117"/>
  <c r="O263"/>
  <c r="O256" i="8"/>
  <c r="K219" i="5"/>
  <c r="AX219"/>
  <c r="P219" s="1"/>
  <c r="AY219"/>
  <c r="T219" s="1"/>
  <c r="AZ219"/>
  <c r="X219" s="1"/>
  <c r="BA219"/>
  <c r="AB219" s="1"/>
  <c r="BB219"/>
  <c r="AF219" s="1"/>
  <c r="J323" i="7"/>
  <c r="Q79" i="8"/>
  <c r="AI262" i="7"/>
  <c r="S332"/>
  <c r="Q224"/>
  <c r="R9"/>
  <c r="Q316"/>
  <c r="AG259"/>
  <c r="J20"/>
  <c r="Q294"/>
  <c r="AH65"/>
  <c r="Q212"/>
  <c r="O318"/>
  <c r="Q122"/>
  <c r="O196"/>
  <c r="AI276"/>
  <c r="S283"/>
  <c r="AH46"/>
  <c r="J67"/>
  <c r="J248"/>
  <c r="O269"/>
  <c r="J116"/>
  <c r="O194"/>
  <c r="J246"/>
  <c r="J164"/>
  <c r="J115"/>
  <c r="O294"/>
  <c r="J117"/>
  <c r="O311" i="8"/>
  <c r="J312"/>
  <c r="R140" i="7"/>
  <c r="AH239"/>
  <c r="J115" i="8"/>
  <c r="S260" i="7"/>
  <c r="AI66"/>
  <c r="J317"/>
  <c r="S122"/>
  <c r="AG38"/>
  <c r="Q108"/>
  <c r="AI46"/>
  <c r="J38"/>
  <c r="AH320" i="8"/>
  <c r="Q331" i="7"/>
  <c r="J60" i="8"/>
  <c r="AG246" i="7"/>
  <c r="AI318"/>
  <c r="Q105"/>
  <c r="AG289" i="8"/>
  <c r="Q140" i="7"/>
  <c r="O262"/>
  <c r="S101"/>
  <c r="AI234"/>
  <c r="S18" i="8"/>
  <c r="AH246" i="7"/>
  <c r="R105"/>
  <c r="S64"/>
  <c r="O46"/>
  <c r="O190"/>
  <c r="AH18"/>
  <c r="R283"/>
  <c r="AH194"/>
  <c r="Q264"/>
  <c r="R331"/>
  <c r="J306"/>
  <c r="J212"/>
  <c r="O283"/>
  <c r="Q96" i="8"/>
  <c r="J257" i="7"/>
  <c r="S137"/>
  <c r="AI140"/>
  <c r="Q101"/>
  <c r="J314"/>
  <c r="AG331"/>
  <c r="R342"/>
  <c r="R99"/>
  <c r="J355"/>
  <c r="R69"/>
  <c r="R136"/>
  <c r="AA164"/>
  <c r="R137"/>
  <c r="AG66"/>
  <c r="O157"/>
  <c r="R72"/>
  <c r="R164"/>
  <c r="O19" i="8"/>
  <c r="AE114" i="7"/>
  <c r="S72"/>
  <c r="O136"/>
  <c r="S164"/>
  <c r="Q259"/>
  <c r="O166"/>
  <c r="J211"/>
  <c r="R257"/>
  <c r="S333"/>
  <c r="AH269"/>
  <c r="R94"/>
  <c r="AH226"/>
  <c r="AH43"/>
  <c r="AG280"/>
  <c r="Y164"/>
  <c r="S20"/>
  <c r="S136"/>
  <c r="J244"/>
  <c r="J122"/>
  <c r="J74"/>
  <c r="O260"/>
  <c r="O156"/>
  <c r="O328"/>
  <c r="O85"/>
  <c r="J76"/>
  <c r="O39"/>
  <c r="J105"/>
  <c r="J255"/>
  <c r="J113"/>
  <c r="O271" i="8"/>
  <c r="O275"/>
  <c r="J341"/>
  <c r="J266"/>
  <c r="AG269"/>
  <c r="R20" i="7"/>
  <c r="AG96" i="8"/>
  <c r="Q333" i="7"/>
  <c r="AG204"/>
  <c r="AI269"/>
  <c r="S94"/>
  <c r="AG226"/>
  <c r="AI43"/>
  <c r="AH273"/>
  <c r="Q123"/>
  <c r="S323"/>
  <c r="AI239"/>
  <c r="R239"/>
  <c r="O9"/>
  <c r="O224"/>
  <c r="J330"/>
  <c r="O193"/>
  <c r="O280"/>
  <c r="J300"/>
  <c r="O254" i="8"/>
  <c r="J306"/>
  <c r="S257" i="7"/>
  <c r="AH96" i="8"/>
  <c r="AI248" i="7"/>
  <c r="O13"/>
  <c r="R123"/>
  <c r="AI38"/>
  <c r="Q323"/>
  <c r="Q239"/>
  <c r="AG132"/>
  <c r="R330"/>
  <c r="AH163"/>
  <c r="O341" i="8"/>
  <c r="AI339"/>
  <c r="AH103" i="7"/>
  <c r="O115"/>
  <c r="AH284"/>
  <c r="AG328"/>
  <c r="Q115"/>
  <c r="J294"/>
  <c r="J224"/>
  <c r="AH132"/>
  <c r="S166"/>
  <c r="O67"/>
  <c r="AG157"/>
  <c r="AG240"/>
  <c r="AH157"/>
  <c r="O117"/>
  <c r="R193"/>
  <c r="O320"/>
  <c r="R240"/>
  <c r="AG39"/>
  <c r="AH339" i="8"/>
  <c r="O100"/>
  <c r="O333" i="7"/>
  <c r="AI103"/>
  <c r="Q292"/>
  <c r="R210"/>
  <c r="Q253"/>
  <c r="R157"/>
  <c r="O113"/>
  <c r="AH190"/>
  <c r="AG126"/>
  <c r="R218"/>
  <c r="O323"/>
  <c r="R248"/>
  <c r="O329"/>
  <c r="O284" i="8"/>
  <c r="S210" i="7"/>
  <c r="AG76" i="8"/>
  <c r="W19"/>
  <c r="AG211" i="7"/>
  <c r="AH328"/>
  <c r="AH323"/>
  <c r="AI220"/>
  <c r="R286"/>
  <c r="O122"/>
  <c r="R126"/>
  <c r="S305"/>
  <c r="O100"/>
  <c r="Q156"/>
  <c r="O300"/>
  <c r="AG346"/>
  <c r="O38"/>
  <c r="AI218"/>
  <c r="Q86"/>
  <c r="Q194"/>
  <c r="AI330"/>
  <c r="J269"/>
  <c r="R166"/>
  <c r="AH211"/>
  <c r="AH208"/>
  <c r="S126"/>
  <c r="R156"/>
  <c r="S194"/>
  <c r="AH346"/>
  <c r="J208"/>
  <c r="AG218"/>
  <c r="AH330"/>
  <c r="O132"/>
  <c r="O78" i="8"/>
  <c r="O32"/>
  <c r="S86" i="7"/>
  <c r="AG185"/>
  <c r="Q163"/>
  <c r="AG190"/>
  <c r="O255"/>
  <c r="J328"/>
  <c r="O319"/>
  <c r="Q298"/>
  <c r="J234"/>
  <c r="O253" i="8"/>
  <c r="Q104"/>
  <c r="AG29" i="7"/>
  <c r="J305" i="8"/>
  <c r="J278" i="7"/>
  <c r="AH185"/>
  <c r="R163"/>
  <c r="AI225"/>
  <c r="O244"/>
  <c r="R298"/>
  <c r="AG320"/>
  <c r="O103"/>
  <c r="AG329"/>
  <c r="AG136"/>
  <c r="Q240"/>
  <c r="J44"/>
  <c r="O76"/>
  <c r="J246" i="8"/>
  <c r="R104"/>
  <c r="S218" i="7"/>
  <c r="AI136"/>
  <c r="J269" i="8"/>
  <c r="O90"/>
  <c r="AH110"/>
  <c r="R93" i="7"/>
  <c r="O330"/>
  <c r="O295"/>
  <c r="Q234"/>
  <c r="S307"/>
  <c r="J260"/>
  <c r="AG122"/>
  <c r="AH146"/>
  <c r="O301"/>
  <c r="AG249"/>
  <c r="O105"/>
  <c r="AG270"/>
  <c r="R207"/>
  <c r="Q320"/>
  <c r="Q157"/>
  <c r="O230"/>
  <c r="AI224"/>
  <c r="AH329"/>
  <c r="J135"/>
  <c r="J191"/>
  <c r="O43" i="8"/>
  <c r="S253" i="7"/>
  <c r="AG103" i="8"/>
  <c r="J332" i="7"/>
  <c r="AH225"/>
  <c r="AI146"/>
  <c r="R320"/>
  <c r="Q190"/>
  <c r="AG224"/>
  <c r="J325"/>
  <c r="J94" i="8"/>
  <c r="AD105" i="7"/>
  <c r="AH169" i="8"/>
  <c r="AI169"/>
  <c r="AG169"/>
  <c r="Q194"/>
  <c r="S194"/>
  <c r="R194"/>
  <c r="L178"/>
  <c r="H178"/>
  <c r="I178"/>
  <c r="L171"/>
  <c r="AX171"/>
  <c r="P171" s="1"/>
  <c r="BB171"/>
  <c r="AF171" s="1"/>
  <c r="L185"/>
  <c r="I185"/>
  <c r="BA154"/>
  <c r="AB154" s="1"/>
  <c r="AD154" s="1"/>
  <c r="BB161"/>
  <c r="AF161" s="1"/>
  <c r="AH161" s="1"/>
  <c r="AX155"/>
  <c r="P155" s="1"/>
  <c r="J284"/>
  <c r="I209"/>
  <c r="K85"/>
  <c r="K76"/>
  <c r="AZ137"/>
  <c r="X137" s="1"/>
  <c r="AA137" s="1"/>
  <c r="AZ146"/>
  <c r="X146" s="1"/>
  <c r="Y146" s="1"/>
  <c r="AZ150"/>
  <c r="X150" s="1"/>
  <c r="Y150" s="1"/>
  <c r="BB323"/>
  <c r="AF323" s="1"/>
  <c r="AI323" s="1"/>
  <c r="BA149"/>
  <c r="AB149" s="1"/>
  <c r="AC149" s="1"/>
  <c r="AY155"/>
  <c r="T155" s="1"/>
  <c r="U155" s="1"/>
  <c r="AZ187"/>
  <c r="X187" s="1"/>
  <c r="AA187" s="1"/>
  <c r="AY180"/>
  <c r="T180" s="1"/>
  <c r="U180" s="1"/>
  <c r="AY208"/>
  <c r="T208" s="1"/>
  <c r="U208" s="1"/>
  <c r="AY274"/>
  <c r="T274" s="1"/>
  <c r="W274" s="1"/>
  <c r="AZ274"/>
  <c r="X274" s="1"/>
  <c r="AA274" s="1"/>
  <c r="I180"/>
  <c r="O180" s="1"/>
  <c r="H155"/>
  <c r="O110"/>
  <c r="J264"/>
  <c r="AX216"/>
  <c r="P216" s="1"/>
  <c r="L183"/>
  <c r="H183"/>
  <c r="I183"/>
  <c r="J76"/>
  <c r="AX323"/>
  <c r="P323" s="1"/>
  <c r="S323" s="1"/>
  <c r="I161"/>
  <c r="AX161"/>
  <c r="P161" s="1"/>
  <c r="O332"/>
  <c r="AX148"/>
  <c r="P148" s="1"/>
  <c r="Q148" s="1"/>
  <c r="J43"/>
  <c r="H323"/>
  <c r="AZ55"/>
  <c r="X55" s="1"/>
  <c r="Z55" s="1"/>
  <c r="AZ154"/>
  <c r="X154" s="1"/>
  <c r="Z154" s="1"/>
  <c r="BA178"/>
  <c r="AB178" s="1"/>
  <c r="AD178" s="1"/>
  <c r="BA263"/>
  <c r="AB263" s="1"/>
  <c r="AD263" s="1"/>
  <c r="BA194"/>
  <c r="AB194" s="1"/>
  <c r="AC194" s="1"/>
  <c r="BA208"/>
  <c r="AB208" s="1"/>
  <c r="AE208" s="1"/>
  <c r="BB55"/>
  <c r="AF55" s="1"/>
  <c r="AG55" s="1"/>
  <c r="Q85"/>
  <c r="I187"/>
  <c r="H175"/>
  <c r="BB263"/>
  <c r="AF263" s="1"/>
  <c r="AX206"/>
  <c r="P206" s="1"/>
  <c r="Q90"/>
  <c r="BB179"/>
  <c r="AF179" s="1"/>
  <c r="AH179" s="1"/>
  <c r="AX191"/>
  <c r="P191" s="1"/>
  <c r="AX153"/>
  <c r="P153" s="1"/>
  <c r="L194"/>
  <c r="I194"/>
  <c r="I323"/>
  <c r="AZ263"/>
  <c r="X263" s="1"/>
  <c r="AA263" s="1"/>
  <c r="AY263"/>
  <c r="T263" s="1"/>
  <c r="V263" s="1"/>
  <c r="I154"/>
  <c r="I263"/>
  <c r="H161"/>
  <c r="AX204"/>
  <c r="P204" s="1"/>
  <c r="BB81"/>
  <c r="AF81" s="1"/>
  <c r="J256"/>
  <c r="I212"/>
  <c r="I214"/>
  <c r="I220"/>
  <c r="AY144"/>
  <c r="T144" s="1"/>
  <c r="W144" s="1"/>
  <c r="BB208"/>
  <c r="AF208" s="1"/>
  <c r="AG208" s="1"/>
  <c r="Q74"/>
  <c r="AY187"/>
  <c r="T187" s="1"/>
  <c r="U187" s="1"/>
  <c r="AY81"/>
  <c r="T81" s="1"/>
  <c r="V81" s="1"/>
  <c r="BA175"/>
  <c r="AB175" s="1"/>
  <c r="AD175" s="1"/>
  <c r="AZ167"/>
  <c r="X167" s="1"/>
  <c r="AA167" s="1"/>
  <c r="I55"/>
  <c r="I155"/>
  <c r="AX81"/>
  <c r="P81" s="1"/>
  <c r="R81" s="1"/>
  <c r="I149"/>
  <c r="L209"/>
  <c r="H209"/>
  <c r="L135"/>
  <c r="AX135"/>
  <c r="P135" s="1"/>
  <c r="BB135"/>
  <c r="AF135" s="1"/>
  <c r="I135"/>
  <c r="H135"/>
  <c r="AZ124"/>
  <c r="X124" s="1"/>
  <c r="Y124" s="1"/>
  <c r="AY149"/>
  <c r="T149" s="1"/>
  <c r="U149" s="1"/>
  <c r="AZ149"/>
  <c r="X149" s="1"/>
  <c r="Z149" s="1"/>
  <c r="AZ323"/>
  <c r="X323" s="1"/>
  <c r="Y323" s="1"/>
  <c r="AZ161"/>
  <c r="X161" s="1"/>
  <c r="AA161" s="1"/>
  <c r="H263"/>
  <c r="H194"/>
  <c r="K243"/>
  <c r="AX178"/>
  <c r="P178" s="1"/>
  <c r="Q178" s="1"/>
  <c r="AZ156"/>
  <c r="X156" s="1"/>
  <c r="Y156" s="1"/>
  <c r="J235"/>
  <c r="H148"/>
  <c r="R110"/>
  <c r="I208"/>
  <c r="BA128"/>
  <c r="AB128" s="1"/>
  <c r="AE128" s="1"/>
  <c r="AG82"/>
  <c r="AY204"/>
  <c r="T204" s="1"/>
  <c r="U204" s="1"/>
  <c r="AZ88"/>
  <c r="X88" s="1"/>
  <c r="AA88" s="1"/>
  <c r="AZ174"/>
  <c r="X174" s="1"/>
  <c r="Z174" s="1"/>
  <c r="AY148"/>
  <c r="T148" s="1"/>
  <c r="V148" s="1"/>
  <c r="AY174"/>
  <c r="T174" s="1"/>
  <c r="V174" s="1"/>
  <c r="BA151"/>
  <c r="AB151" s="1"/>
  <c r="AE151" s="1"/>
  <c r="AY157"/>
  <c r="T157" s="1"/>
  <c r="W157" s="1"/>
  <c r="BA274"/>
  <c r="AB274" s="1"/>
  <c r="AC274" s="1"/>
  <c r="V73"/>
  <c r="BB167"/>
  <c r="AF167" s="1"/>
  <c r="AG167" s="1"/>
  <c r="K275"/>
  <c r="I200"/>
  <c r="BB175"/>
  <c r="AF175" s="1"/>
  <c r="AG175" s="1"/>
  <c r="R279"/>
  <c r="AX212"/>
  <c r="P212" s="1"/>
  <c r="L180"/>
  <c r="BB180"/>
  <c r="AF180" s="1"/>
  <c r="L169"/>
  <c r="AX169"/>
  <c r="P169" s="1"/>
  <c r="J243"/>
  <c r="R284"/>
  <c r="K235"/>
  <c r="I148"/>
  <c r="AX208"/>
  <c r="P208" s="1"/>
  <c r="S208" s="1"/>
  <c r="K74"/>
  <c r="BB51"/>
  <c r="AF51" s="1"/>
  <c r="AG51" s="1"/>
  <c r="AH82"/>
  <c r="AZ180"/>
  <c r="X180" s="1"/>
  <c r="AA180" s="1"/>
  <c r="BA161"/>
  <c r="AB161" s="1"/>
  <c r="AE161" s="1"/>
  <c r="BA167"/>
  <c r="AB167" s="1"/>
  <c r="AE167" s="1"/>
  <c r="AZ147"/>
  <c r="X147" s="1"/>
  <c r="AA147" s="1"/>
  <c r="AY147"/>
  <c r="T147" s="1"/>
  <c r="W147" s="1"/>
  <c r="AZ220"/>
  <c r="X220" s="1"/>
  <c r="Z220" s="1"/>
  <c r="BA214"/>
  <c r="AB214" s="1"/>
  <c r="AD214" s="1"/>
  <c r="K35"/>
  <c r="W73"/>
  <c r="AH42"/>
  <c r="I198"/>
  <c r="Q279"/>
  <c r="H88"/>
  <c r="BB107"/>
  <c r="AF107" s="1"/>
  <c r="AI107" s="1"/>
  <c r="AI185"/>
  <c r="AX149"/>
  <c r="P149" s="1"/>
  <c r="S149" s="1"/>
  <c r="BB177"/>
  <c r="AF177" s="1"/>
  <c r="AH177" s="1"/>
  <c r="O279"/>
  <c r="AX198"/>
  <c r="P198" s="1"/>
  <c r="K232"/>
  <c r="O312"/>
  <c r="BB204"/>
  <c r="AF204" s="1"/>
  <c r="AH204" s="1"/>
  <c r="Q284"/>
  <c r="S103"/>
  <c r="K103"/>
  <c r="Q322"/>
  <c r="H51"/>
  <c r="AY161"/>
  <c r="T161" s="1"/>
  <c r="U161" s="1"/>
  <c r="BA323"/>
  <c r="AB323" s="1"/>
  <c r="AE323" s="1"/>
  <c r="AY323"/>
  <c r="T323" s="1"/>
  <c r="V323" s="1"/>
  <c r="AY175"/>
  <c r="T175" s="1"/>
  <c r="V175" s="1"/>
  <c r="AZ194"/>
  <c r="X194" s="1"/>
  <c r="AA194" s="1"/>
  <c r="AZ214"/>
  <c r="X214" s="1"/>
  <c r="AA214" s="1"/>
  <c r="AY151"/>
  <c r="T151" s="1"/>
  <c r="U151" s="1"/>
  <c r="BA187"/>
  <c r="AB187" s="1"/>
  <c r="AC187" s="1"/>
  <c r="AI42"/>
  <c r="AX154"/>
  <c r="P154" s="1"/>
  <c r="S154" s="1"/>
  <c r="BB154"/>
  <c r="AF154" s="1"/>
  <c r="H179"/>
  <c r="BB148"/>
  <c r="AF148" s="1"/>
  <c r="AX179"/>
  <c r="P179" s="1"/>
  <c r="R179" s="1"/>
  <c r="AX283"/>
  <c r="P283" s="1"/>
  <c r="R283" s="1"/>
  <c r="AX88"/>
  <c r="P88" s="1"/>
  <c r="S88" s="1"/>
  <c r="AX274"/>
  <c r="P274" s="1"/>
  <c r="AG185"/>
  <c r="O248"/>
  <c r="H177"/>
  <c r="J34"/>
  <c r="AX147"/>
  <c r="P147" s="1"/>
  <c r="AX187"/>
  <c r="P187" s="1"/>
  <c r="H154"/>
  <c r="L182"/>
  <c r="AX182"/>
  <c r="P182" s="1"/>
  <c r="BB182"/>
  <c r="AF182" s="1"/>
  <c r="BA204"/>
  <c r="AB204" s="1"/>
  <c r="AC204" s="1"/>
  <c r="J271"/>
  <c r="BB187"/>
  <c r="AF187" s="1"/>
  <c r="AG187" s="1"/>
  <c r="O246"/>
  <c r="H204"/>
  <c r="I151"/>
  <c r="AZ203"/>
  <c r="X203" s="1"/>
  <c r="Z203" s="1"/>
  <c r="R322"/>
  <c r="AX51"/>
  <c r="P51" s="1"/>
  <c r="S51" s="1"/>
  <c r="Q86"/>
  <c r="AY154"/>
  <c r="T154" s="1"/>
  <c r="W154" s="1"/>
  <c r="BA55"/>
  <c r="AB55" s="1"/>
  <c r="AC55" s="1"/>
  <c r="AY88"/>
  <c r="T88" s="1"/>
  <c r="W88" s="1"/>
  <c r="AY167"/>
  <c r="T167" s="1"/>
  <c r="W167" s="1"/>
  <c r="AY212"/>
  <c r="T212" s="1"/>
  <c r="V212" s="1"/>
  <c r="AZ208"/>
  <c r="X208" s="1"/>
  <c r="Y208" s="1"/>
  <c r="AY220"/>
  <c r="T220" s="1"/>
  <c r="W220" s="1"/>
  <c r="BA147"/>
  <c r="AB147" s="1"/>
  <c r="AD147" s="1"/>
  <c r="BA212"/>
  <c r="AB212" s="1"/>
  <c r="AC212" s="1"/>
  <c r="AX180"/>
  <c r="P180" s="1"/>
  <c r="BB283"/>
  <c r="AF283" s="1"/>
  <c r="BB88"/>
  <c r="AF88" s="1"/>
  <c r="AH88" s="1"/>
  <c r="BB274"/>
  <c r="AF274" s="1"/>
  <c r="I182"/>
  <c r="J182" s="1"/>
  <c r="BB149"/>
  <c r="AF149" s="1"/>
  <c r="BB151"/>
  <c r="AF151" s="1"/>
  <c r="L155"/>
  <c r="BB155"/>
  <c r="AF155" s="1"/>
  <c r="L166"/>
  <c r="I166"/>
  <c r="O166" s="1"/>
  <c r="AX166"/>
  <c r="P166" s="1"/>
  <c r="L196"/>
  <c r="I196"/>
  <c r="BA184"/>
  <c r="AB184" s="1"/>
  <c r="AD184" s="1"/>
  <c r="AX263"/>
  <c r="P263" s="1"/>
  <c r="R263" s="1"/>
  <c r="H187"/>
  <c r="I204"/>
  <c r="BB209"/>
  <c r="AF209" s="1"/>
  <c r="AH209" s="1"/>
  <c r="AY134"/>
  <c r="T134" s="1"/>
  <c r="V134" s="1"/>
  <c r="AI110"/>
  <c r="I51"/>
  <c r="BA148"/>
  <c r="AB148" s="1"/>
  <c r="AD148" s="1"/>
  <c r="AZ155"/>
  <c r="X155" s="1"/>
  <c r="Y155" s="1"/>
  <c r="AZ212"/>
  <c r="X212" s="1"/>
  <c r="Z212" s="1"/>
  <c r="AY214"/>
  <c r="T214" s="1"/>
  <c r="W214" s="1"/>
  <c r="J35"/>
  <c r="H283"/>
  <c r="H274"/>
  <c r="H149"/>
  <c r="AX193"/>
  <c r="P193" s="1"/>
  <c r="O306"/>
  <c r="R79"/>
  <c r="S303"/>
  <c r="J279"/>
  <c r="O44"/>
  <c r="O34"/>
  <c r="Q303"/>
  <c r="O235"/>
  <c r="Q320"/>
  <c r="R320"/>
  <c r="S270"/>
  <c r="J275"/>
  <c r="J19"/>
  <c r="J248"/>
  <c r="AH98"/>
  <c r="Q7"/>
  <c r="Q101"/>
  <c r="S101"/>
  <c r="AH76"/>
  <c r="AI46"/>
  <c r="AG46"/>
  <c r="R76"/>
  <c r="R289"/>
  <c r="AG286"/>
  <c r="AG90"/>
  <c r="Q76"/>
  <c r="Q289"/>
  <c r="AH286"/>
  <c r="AI315"/>
  <c r="AH90"/>
  <c r="AG315"/>
  <c r="AX267"/>
  <c r="P267" s="1"/>
  <c r="BB267"/>
  <c r="AF267" s="1"/>
  <c r="H267"/>
  <c r="I267"/>
  <c r="J42"/>
  <c r="S75"/>
  <c r="AX280"/>
  <c r="P280" s="1"/>
  <c r="BB280"/>
  <c r="AF280" s="1"/>
  <c r="H280"/>
  <c r="I280"/>
  <c r="K280"/>
  <c r="K207"/>
  <c r="H207"/>
  <c r="O207" s="1"/>
  <c r="K36"/>
  <c r="BB36"/>
  <c r="AF36" s="1"/>
  <c r="O243"/>
  <c r="AX341"/>
  <c r="P341" s="1"/>
  <c r="K341"/>
  <c r="K45"/>
  <c r="H45"/>
  <c r="J45" s="1"/>
  <c r="K32"/>
  <c r="BB32"/>
  <c r="AF32" s="1"/>
  <c r="K73"/>
  <c r="H73"/>
  <c r="J73" s="1"/>
  <c r="O60"/>
  <c r="AX102"/>
  <c r="P102" s="1"/>
  <c r="BB102"/>
  <c r="AF102" s="1"/>
  <c r="BA197"/>
  <c r="AB197" s="1"/>
  <c r="AC197" s="1"/>
  <c r="K69"/>
  <c r="I69"/>
  <c r="J69" s="1"/>
  <c r="O76"/>
  <c r="BB341"/>
  <c r="AF341" s="1"/>
  <c r="K251"/>
  <c r="H251"/>
  <c r="I251"/>
  <c r="H36"/>
  <c r="J36" s="1"/>
  <c r="J322"/>
  <c r="H38"/>
  <c r="J38" s="1"/>
  <c r="J57"/>
  <c r="J46"/>
  <c r="BB101"/>
  <c r="AF101" s="1"/>
  <c r="AX84"/>
  <c r="P84" s="1"/>
  <c r="BB84"/>
  <c r="AF84" s="1"/>
  <c r="BB115"/>
  <c r="AF115" s="1"/>
  <c r="K115"/>
  <c r="K58"/>
  <c r="H58"/>
  <c r="O58" s="1"/>
  <c r="BB38"/>
  <c r="AF38" s="1"/>
  <c r="AX92"/>
  <c r="P92" s="1"/>
  <c r="BB92"/>
  <c r="AF92" s="1"/>
  <c r="H92"/>
  <c r="O92" s="1"/>
  <c r="K66"/>
  <c r="H66"/>
  <c r="J66" s="1"/>
  <c r="J253"/>
  <c r="K321"/>
  <c r="BB321"/>
  <c r="AF321" s="1"/>
  <c r="H321"/>
  <c r="I321"/>
  <c r="AX321"/>
  <c r="P321" s="1"/>
  <c r="H31"/>
  <c r="AY31"/>
  <c r="T31" s="1"/>
  <c r="AX276"/>
  <c r="P276" s="1"/>
  <c r="H276"/>
  <c r="BB276"/>
  <c r="AF276" s="1"/>
  <c r="I276"/>
  <c r="K276"/>
  <c r="H195"/>
  <c r="I195"/>
  <c r="AI322"/>
  <c r="AG322"/>
  <c r="AH322"/>
  <c r="K41"/>
  <c r="H41"/>
  <c r="O41" s="1"/>
  <c r="K260"/>
  <c r="BB260"/>
  <c r="AF260" s="1"/>
  <c r="H260"/>
  <c r="I260"/>
  <c r="BB292"/>
  <c r="AF292" s="1"/>
  <c r="H292"/>
  <c r="I292"/>
  <c r="K292"/>
  <c r="AX292"/>
  <c r="P292" s="1"/>
  <c r="AI253"/>
  <c r="O82"/>
  <c r="AZ9"/>
  <c r="X9" s="1"/>
  <c r="Z9" s="1"/>
  <c r="AY9"/>
  <c r="T9" s="1"/>
  <c r="W9" s="1"/>
  <c r="AY95"/>
  <c r="T95" s="1"/>
  <c r="W95" s="1"/>
  <c r="AZ301"/>
  <c r="X301" s="1"/>
  <c r="Y301" s="1"/>
  <c r="BA272"/>
  <c r="AB272" s="1"/>
  <c r="AE272" s="1"/>
  <c r="AY316"/>
  <c r="T316" s="1"/>
  <c r="V316" s="1"/>
  <c r="AX31"/>
  <c r="P31" s="1"/>
  <c r="S31" s="1"/>
  <c r="J311"/>
  <c r="O57"/>
  <c r="K259"/>
  <c r="BB259"/>
  <c r="AF259" s="1"/>
  <c r="H259"/>
  <c r="I259"/>
  <c r="BB291"/>
  <c r="AF291" s="1"/>
  <c r="H291"/>
  <c r="I291"/>
  <c r="K291"/>
  <c r="AX291"/>
  <c r="P291" s="1"/>
  <c r="AX277"/>
  <c r="P277" s="1"/>
  <c r="BB277"/>
  <c r="AF277" s="1"/>
  <c r="H277"/>
  <c r="I277"/>
  <c r="K277"/>
  <c r="BB122"/>
  <c r="AF122" s="1"/>
  <c r="K122"/>
  <c r="BB234"/>
  <c r="AF234" s="1"/>
  <c r="H234"/>
  <c r="I234"/>
  <c r="AX287"/>
  <c r="P287" s="1"/>
  <c r="H287"/>
  <c r="BB287"/>
  <c r="AF287" s="1"/>
  <c r="I287"/>
  <c r="K287"/>
  <c r="K261"/>
  <c r="BB261"/>
  <c r="AF261" s="1"/>
  <c r="H261"/>
  <c r="I261"/>
  <c r="I237"/>
  <c r="H237"/>
  <c r="AI316"/>
  <c r="O46"/>
  <c r="AY321"/>
  <c r="T321" s="1"/>
  <c r="W321" s="1"/>
  <c r="BA7"/>
  <c r="AB7" s="1"/>
  <c r="AE7" s="1"/>
  <c r="BA31"/>
  <c r="AB31" s="1"/>
  <c r="AD31" s="1"/>
  <c r="AZ7"/>
  <c r="X7" s="1"/>
  <c r="Z7" s="1"/>
  <c r="AZ31"/>
  <c r="X31" s="1"/>
  <c r="AA31" s="1"/>
  <c r="I31"/>
  <c r="S12"/>
  <c r="O63"/>
  <c r="AX278"/>
  <c r="P278" s="1"/>
  <c r="BB278"/>
  <c r="AF278" s="1"/>
  <c r="H278"/>
  <c r="I278"/>
  <c r="K278"/>
  <c r="BB331"/>
  <c r="AF331" s="1"/>
  <c r="H331"/>
  <c r="I331"/>
  <c r="K288"/>
  <c r="AX288"/>
  <c r="P288" s="1"/>
  <c r="BB288"/>
  <c r="AF288" s="1"/>
  <c r="I288"/>
  <c r="H288"/>
  <c r="K262"/>
  <c r="BB262"/>
  <c r="AF262" s="1"/>
  <c r="H262"/>
  <c r="I262"/>
  <c r="R302"/>
  <c r="Q302"/>
  <c r="S302"/>
  <c r="K61"/>
  <c r="H61"/>
  <c r="J61" s="1"/>
  <c r="AG253"/>
  <c r="AG285"/>
  <c r="AG316"/>
  <c r="I95"/>
  <c r="Q12"/>
  <c r="AX295"/>
  <c r="P295" s="1"/>
  <c r="BB295"/>
  <c r="AF295" s="1"/>
  <c r="H295"/>
  <c r="I295"/>
  <c r="K295"/>
  <c r="BB335"/>
  <c r="AF335" s="1"/>
  <c r="H335"/>
  <c r="I335"/>
  <c r="R269"/>
  <c r="Q269"/>
  <c r="S269"/>
  <c r="K245"/>
  <c r="H245"/>
  <c r="I245"/>
  <c r="BB245"/>
  <c r="AF245" s="1"/>
  <c r="AH285"/>
  <c r="J332"/>
  <c r="O322"/>
  <c r="K95"/>
  <c r="AZ316"/>
  <c r="X316" s="1"/>
  <c r="Z316" s="1"/>
  <c r="BA321"/>
  <c r="AB321" s="1"/>
  <c r="AE321" s="1"/>
  <c r="AZ259"/>
  <c r="X259" s="1"/>
  <c r="Z259" s="1"/>
  <c r="R7"/>
  <c r="J254"/>
  <c r="AI264"/>
  <c r="AG264"/>
  <c r="AH264"/>
  <c r="AI246"/>
  <c r="AG246"/>
  <c r="AH246"/>
  <c r="BB77"/>
  <c r="AF77" s="1"/>
  <c r="H77"/>
  <c r="O77" s="1"/>
  <c r="AX77"/>
  <c r="P77" s="1"/>
  <c r="H95"/>
  <c r="H7"/>
  <c r="K7"/>
  <c r="AY7"/>
  <c r="T7" s="1"/>
  <c r="U7" s="1"/>
  <c r="BA95"/>
  <c r="AB95" s="1"/>
  <c r="AE95" s="1"/>
  <c r="AZ321"/>
  <c r="X321" s="1"/>
  <c r="Z321" s="1"/>
  <c r="BA291"/>
  <c r="AB291" s="1"/>
  <c r="AD291" s="1"/>
  <c r="AY259"/>
  <c r="T259" s="1"/>
  <c r="V259" s="1"/>
  <c r="J320"/>
  <c r="O320"/>
  <c r="K301"/>
  <c r="AX301"/>
  <c r="P301" s="1"/>
  <c r="BB301"/>
  <c r="AF301" s="1"/>
  <c r="H301"/>
  <c r="I301"/>
  <c r="Q94"/>
  <c r="R94"/>
  <c r="BB272"/>
  <c r="AF272" s="1"/>
  <c r="H272"/>
  <c r="I272"/>
  <c r="K272"/>
  <c r="AX272"/>
  <c r="P272" s="1"/>
  <c r="AI247"/>
  <c r="AH247"/>
  <c r="R78"/>
  <c r="Q78"/>
  <c r="S78"/>
  <c r="AI254"/>
  <c r="AG254"/>
  <c r="AH254"/>
  <c r="K228"/>
  <c r="BB228"/>
  <c r="AF228" s="1"/>
  <c r="AI248"/>
  <c r="AG248"/>
  <c r="AH248"/>
  <c r="AX87"/>
  <c r="P87" s="1"/>
  <c r="BB87"/>
  <c r="AF87" s="1"/>
  <c r="BA301"/>
  <c r="AB301" s="1"/>
  <c r="AD301" s="1"/>
  <c r="BB314"/>
  <c r="AF314" s="1"/>
  <c r="H314"/>
  <c r="I314"/>
  <c r="K14"/>
  <c r="I14"/>
  <c r="O14" s="1"/>
  <c r="AX268"/>
  <c r="P268" s="1"/>
  <c r="BB268"/>
  <c r="AF268" s="1"/>
  <c r="H268"/>
  <c r="K268"/>
  <c r="I268"/>
  <c r="BB313"/>
  <c r="AF313" s="1"/>
  <c r="H313"/>
  <c r="I313"/>
  <c r="K249"/>
  <c r="I249"/>
  <c r="BB249"/>
  <c r="AF249" s="1"/>
  <c r="H249"/>
  <c r="AH275"/>
  <c r="O40"/>
  <c r="I7"/>
  <c r="AZ136"/>
  <c r="X136" s="1"/>
  <c r="Y136" s="1"/>
  <c r="BA50"/>
  <c r="AB50" s="1"/>
  <c r="AE50" s="1"/>
  <c r="BA228"/>
  <c r="AB228" s="1"/>
  <c r="AC228" s="1"/>
  <c r="BA259"/>
  <c r="AB259" s="1"/>
  <c r="AC259" s="1"/>
  <c r="AY228"/>
  <c r="T228" s="1"/>
  <c r="U228" s="1"/>
  <c r="K338"/>
  <c r="I338"/>
  <c r="BB338"/>
  <c r="AF338" s="1"/>
  <c r="H338"/>
  <c r="AH44"/>
  <c r="K318"/>
  <c r="AX318"/>
  <c r="P318" s="1"/>
  <c r="BB318"/>
  <c r="AF318" s="1"/>
  <c r="H318"/>
  <c r="I318"/>
  <c r="BB22"/>
  <c r="AF22" s="1"/>
  <c r="H22"/>
  <c r="J22" s="1"/>
  <c r="K255"/>
  <c r="H255"/>
  <c r="I255"/>
  <c r="BB255"/>
  <c r="AF255" s="1"/>
  <c r="H316"/>
  <c r="I316"/>
  <c r="O47"/>
  <c r="J100"/>
  <c r="AI44"/>
  <c r="BB290"/>
  <c r="AF290" s="1"/>
  <c r="I290"/>
  <c r="K290"/>
  <c r="AX290"/>
  <c r="P290" s="1"/>
  <c r="H290"/>
  <c r="BB106"/>
  <c r="AF106" s="1"/>
  <c r="AX106"/>
  <c r="P106" s="1"/>
  <c r="K316"/>
  <c r="BA150"/>
  <c r="AB150" s="1"/>
  <c r="AE150" s="1"/>
  <c r="BA316"/>
  <c r="AB316" s="1"/>
  <c r="AC316" s="1"/>
  <c r="K31"/>
  <c r="Q342" i="7"/>
  <c r="J329"/>
  <c r="AG248"/>
  <c r="Q273"/>
  <c r="S108"/>
  <c r="AZ287"/>
  <c r="X287" s="1"/>
  <c r="AA287" s="1"/>
  <c r="AY287"/>
  <c r="T287" s="1"/>
  <c r="V287" s="1"/>
  <c r="S139"/>
  <c r="R73"/>
  <c r="AI49"/>
  <c r="S73"/>
  <c r="O94"/>
  <c r="AZ161"/>
  <c r="X161" s="1"/>
  <c r="Y161" s="1"/>
  <c r="BA247"/>
  <c r="AB247" s="1"/>
  <c r="AE247" s="1"/>
  <c r="AH139"/>
  <c r="AI320"/>
  <c r="AI301"/>
  <c r="AX312"/>
  <c r="P312" s="1"/>
  <c r="BB297"/>
  <c r="AF297" s="1"/>
  <c r="J43"/>
  <c r="AI139"/>
  <c r="AG255"/>
  <c r="K64"/>
  <c r="S18"/>
  <c r="R139"/>
  <c r="O141"/>
  <c r="H247"/>
  <c r="Q18"/>
  <c r="AG137"/>
  <c r="AI237"/>
  <c r="Q249"/>
  <c r="AX84"/>
  <c r="P84" s="1"/>
  <c r="I202"/>
  <c r="AX247"/>
  <c r="P247" s="1"/>
  <c r="J9"/>
  <c r="BB232"/>
  <c r="AF232" s="1"/>
  <c r="BB77"/>
  <c r="AF77" s="1"/>
  <c r="AI283"/>
  <c r="R249"/>
  <c r="BB98"/>
  <c r="AF98" s="1"/>
  <c r="AG283"/>
  <c r="BB202"/>
  <c r="AF202" s="1"/>
  <c r="J18"/>
  <c r="K139"/>
  <c r="AX232"/>
  <c r="P232" s="1"/>
  <c r="BB247"/>
  <c r="AF247" s="1"/>
  <c r="O204"/>
  <c r="O291"/>
  <c r="H297"/>
  <c r="S69"/>
  <c r="K73"/>
  <c r="H311"/>
  <c r="AZ247"/>
  <c r="X247" s="1"/>
  <c r="Y247" s="1"/>
  <c r="K105"/>
  <c r="O212"/>
  <c r="J283"/>
  <c r="O93"/>
  <c r="AX155"/>
  <c r="P155" s="1"/>
  <c r="AC317"/>
  <c r="AD317"/>
  <c r="AE196"/>
  <c r="AD196"/>
  <c r="AA208"/>
  <c r="L254"/>
  <c r="H254"/>
  <c r="O254" s="1"/>
  <c r="AX254"/>
  <c r="P254" s="1"/>
  <c r="BB254"/>
  <c r="AF254" s="1"/>
  <c r="S39"/>
  <c r="S317"/>
  <c r="J264"/>
  <c r="H202"/>
  <c r="H337"/>
  <c r="AX337"/>
  <c r="P337" s="1"/>
  <c r="BB337"/>
  <c r="AF337" s="1"/>
  <c r="L337"/>
  <c r="L142"/>
  <c r="BB142"/>
  <c r="AF142" s="1"/>
  <c r="O200"/>
  <c r="J204"/>
  <c r="I130"/>
  <c r="AA323"/>
  <c r="AI174"/>
  <c r="S251"/>
  <c r="O251"/>
  <c r="Q231"/>
  <c r="O135"/>
  <c r="Q70"/>
  <c r="Q251"/>
  <c r="AX138"/>
  <c r="P138" s="1"/>
  <c r="I250"/>
  <c r="H250"/>
  <c r="R70"/>
  <c r="AI114"/>
  <c r="BB41"/>
  <c r="AF41" s="1"/>
  <c r="H138"/>
  <c r="Q39"/>
  <c r="R231"/>
  <c r="Q317"/>
  <c r="J183"/>
  <c r="AX261"/>
  <c r="P261" s="1"/>
  <c r="L261"/>
  <c r="R50"/>
  <c r="AG325"/>
  <c r="O139"/>
  <c r="O253"/>
  <c r="BB84"/>
  <c r="AF84" s="1"/>
  <c r="BB138"/>
  <c r="AF138" s="1"/>
  <c r="S50"/>
  <c r="K122"/>
  <c r="I33"/>
  <c r="AG76"/>
  <c r="BA109"/>
  <c r="AB109" s="1"/>
  <c r="AE109" s="1"/>
  <c r="AI263"/>
  <c r="H33"/>
  <c r="AA50"/>
  <c r="O183"/>
  <c r="AZ243"/>
  <c r="X243" s="1"/>
  <c r="AA243" s="1"/>
  <c r="AI113"/>
  <c r="AG268"/>
  <c r="AG64"/>
  <c r="AH316"/>
  <c r="I198"/>
  <c r="J108"/>
  <c r="O210"/>
  <c r="O185"/>
  <c r="AC105"/>
  <c r="AG113"/>
  <c r="AH268"/>
  <c r="AG231"/>
  <c r="AI64"/>
  <c r="AI316"/>
  <c r="J93"/>
  <c r="L275"/>
  <c r="AX275"/>
  <c r="P275" s="1"/>
  <c r="I275"/>
  <c r="H275"/>
  <c r="AH231"/>
  <c r="L180"/>
  <c r="AX180"/>
  <c r="P180" s="1"/>
  <c r="L151"/>
  <c r="AX151"/>
  <c r="P151" s="1"/>
  <c r="L97"/>
  <c r="BB97"/>
  <c r="AF97" s="1"/>
  <c r="I97"/>
  <c r="J245"/>
  <c r="J39"/>
  <c r="L112"/>
  <c r="BB112"/>
  <c r="AF112" s="1"/>
  <c r="BB180"/>
  <c r="AF180" s="1"/>
  <c r="AY274"/>
  <c r="T274" s="1"/>
  <c r="W274" s="1"/>
  <c r="AZ235"/>
  <c r="X235" s="1"/>
  <c r="Z235" s="1"/>
  <c r="J331"/>
  <c r="L236"/>
  <c r="AX236"/>
  <c r="P236" s="1"/>
  <c r="BB236"/>
  <c r="AF236" s="1"/>
  <c r="H236"/>
  <c r="I236"/>
  <c r="J137"/>
  <c r="H198"/>
  <c r="AX168"/>
  <c r="P168" s="1"/>
  <c r="K168"/>
  <c r="AG237"/>
  <c r="Q248"/>
  <c r="J66"/>
  <c r="O231"/>
  <c r="J29"/>
  <c r="O114"/>
  <c r="J240"/>
  <c r="H60"/>
  <c r="BB20"/>
  <c r="AF20" s="1"/>
  <c r="K20"/>
  <c r="AH212"/>
  <c r="AI194"/>
  <c r="O191"/>
  <c r="O316"/>
  <c r="AZ267"/>
  <c r="X267" s="1"/>
  <c r="AA267" s="1"/>
  <c r="AY111"/>
  <c r="T111" s="1"/>
  <c r="U111" s="1"/>
  <c r="AG212"/>
  <c r="AG196"/>
  <c r="AG44"/>
  <c r="AI196"/>
  <c r="J342"/>
  <c r="J291"/>
  <c r="AX96"/>
  <c r="P96" s="1"/>
  <c r="J249"/>
  <c r="AX74"/>
  <c r="P74" s="1"/>
  <c r="K74"/>
  <c r="BB242"/>
  <c r="AF242" s="1"/>
  <c r="K242"/>
  <c r="AX113"/>
  <c r="P113" s="1"/>
  <c r="K113"/>
  <c r="AX255"/>
  <c r="P255" s="1"/>
  <c r="K255"/>
  <c r="J231"/>
  <c r="R204"/>
  <c r="K31"/>
  <c r="BB161"/>
  <c r="AF161" s="1"/>
  <c r="AI161" s="1"/>
  <c r="AH295"/>
  <c r="J114"/>
  <c r="BA235"/>
  <c r="AB235" s="1"/>
  <c r="AE235" s="1"/>
  <c r="O108"/>
  <c r="S208"/>
  <c r="O264"/>
  <c r="J156"/>
  <c r="AX29"/>
  <c r="P29" s="1"/>
  <c r="K29"/>
  <c r="H161"/>
  <c r="AY169"/>
  <c r="T169" s="1"/>
  <c r="W169" s="1"/>
  <c r="AY161"/>
  <c r="T161" s="1"/>
  <c r="V161" s="1"/>
  <c r="Q208"/>
  <c r="AG9"/>
  <c r="AX67"/>
  <c r="P67" s="1"/>
  <c r="K67"/>
  <c r="AX183"/>
  <c r="P183" s="1"/>
  <c r="K183"/>
  <c r="AX116"/>
  <c r="P116" s="1"/>
  <c r="K116"/>
  <c r="J140"/>
  <c r="O140"/>
  <c r="AX161"/>
  <c r="P161" s="1"/>
  <c r="S161" s="1"/>
  <c r="AG49"/>
  <c r="AY109"/>
  <c r="T109" s="1"/>
  <c r="W109" s="1"/>
  <c r="O29"/>
  <c r="S191"/>
  <c r="J210"/>
  <c r="O211"/>
  <c r="O246"/>
  <c r="AX114"/>
  <c r="P114" s="1"/>
  <c r="K114"/>
  <c r="I37"/>
  <c r="O37" s="1"/>
  <c r="K37"/>
  <c r="AX55"/>
  <c r="P55" s="1"/>
  <c r="K55"/>
  <c r="BA179"/>
  <c r="AB179" s="1"/>
  <c r="AD179" s="1"/>
  <c r="AH9"/>
  <c r="J185"/>
  <c r="J218"/>
  <c r="AX319"/>
  <c r="P319" s="1"/>
  <c r="K319"/>
  <c r="BB291"/>
  <c r="AF291" s="1"/>
  <c r="K291"/>
  <c r="AX43"/>
  <c r="P43" s="1"/>
  <c r="K43"/>
  <c r="AX135"/>
  <c r="P135" s="1"/>
  <c r="K135"/>
  <c r="O237"/>
  <c r="J237"/>
  <c r="AY241"/>
  <c r="T241" s="1"/>
  <c r="W241" s="1"/>
  <c r="O66"/>
  <c r="AH74"/>
  <c r="Q268"/>
  <c r="AG263"/>
  <c r="J94"/>
  <c r="O174"/>
  <c r="O325"/>
  <c r="J225"/>
  <c r="O225"/>
  <c r="Q246"/>
  <c r="Q226"/>
  <c r="AG74"/>
  <c r="R268"/>
  <c r="J316"/>
  <c r="J194"/>
  <c r="J85"/>
  <c r="BB101"/>
  <c r="AF101" s="1"/>
  <c r="K101"/>
  <c r="AX244"/>
  <c r="P244" s="1"/>
  <c r="K244"/>
  <c r="L304"/>
  <c r="BB304"/>
  <c r="AF304" s="1"/>
  <c r="R242"/>
  <c r="R246"/>
  <c r="R226"/>
  <c r="AG93"/>
  <c r="AY235"/>
  <c r="T235" s="1"/>
  <c r="W235" s="1"/>
  <c r="Q31"/>
  <c r="S141"/>
  <c r="AX196"/>
  <c r="P196" s="1"/>
  <c r="K196"/>
  <c r="L188"/>
  <c r="H188"/>
  <c r="BB308"/>
  <c r="AF308" s="1"/>
  <c r="K308"/>
  <c r="AI251"/>
  <c r="AH93"/>
  <c r="I161"/>
  <c r="O342"/>
  <c r="AZ109"/>
  <c r="X109" s="1"/>
  <c r="AA109" s="1"/>
  <c r="S225"/>
  <c r="R31"/>
  <c r="AH100"/>
  <c r="AH73"/>
  <c r="AG262"/>
  <c r="O248"/>
  <c r="BB207"/>
  <c r="AF207" s="1"/>
  <c r="K207"/>
  <c r="AX301"/>
  <c r="P301" s="1"/>
  <c r="K301"/>
  <c r="J150"/>
  <c r="O150"/>
  <c r="AG251"/>
  <c r="Q225"/>
  <c r="AG100"/>
  <c r="AG73"/>
  <c r="Q48"/>
  <c r="S242"/>
  <c r="O234"/>
  <c r="O245"/>
  <c r="AX100"/>
  <c r="P100" s="1"/>
  <c r="K100"/>
  <c r="BB200"/>
  <c r="AF200" s="1"/>
  <c r="K200"/>
  <c r="AX76"/>
  <c r="P76" s="1"/>
  <c r="K76"/>
  <c r="AX66"/>
  <c r="P66" s="1"/>
  <c r="K66"/>
  <c r="R48"/>
  <c r="BA289"/>
  <c r="AB289" s="1"/>
  <c r="AC289" s="1"/>
  <c r="BA161"/>
  <c r="AB161" s="1"/>
  <c r="AC161" s="1"/>
  <c r="Z323"/>
  <c r="AH76"/>
  <c r="AG114"/>
  <c r="J141"/>
  <c r="O284"/>
  <c r="J284"/>
  <c r="AG295"/>
  <c r="AZ179"/>
  <c r="X179" s="1"/>
  <c r="AA179" s="1"/>
  <c r="AI44"/>
  <c r="R141"/>
  <c r="J174"/>
  <c r="O44"/>
  <c r="AC230"/>
  <c r="AC168"/>
  <c r="AE230"/>
  <c r="AE168"/>
  <c r="J92"/>
  <c r="AD191"/>
  <c r="AC114"/>
  <c r="AC50"/>
  <c r="AC191"/>
  <c r="Y208"/>
  <c r="AD50"/>
  <c r="Z50"/>
  <c r="AC164"/>
  <c r="AD164"/>
  <c r="AC172"/>
  <c r="AD172"/>
  <c r="AE172"/>
  <c r="Y79"/>
  <c r="Z79"/>
  <c r="AA79"/>
  <c r="Y153"/>
  <c r="Z153"/>
  <c r="AA153"/>
  <c r="AC57"/>
  <c r="AD57"/>
  <c r="AE57"/>
  <c r="V178"/>
  <c r="U178"/>
  <c r="W178"/>
  <c r="AC160"/>
  <c r="AD160"/>
  <c r="AE160"/>
  <c r="AC303"/>
  <c r="AD303"/>
  <c r="AE303"/>
  <c r="U8"/>
  <c r="W8"/>
  <c r="V8"/>
  <c r="Y50" i="8"/>
  <c r="Z50"/>
  <c r="AA50"/>
  <c r="Y175" i="7"/>
  <c r="Z175"/>
  <c r="AA175"/>
  <c r="AC338"/>
  <c r="AE338"/>
  <c r="AD338"/>
  <c r="Y48" i="8"/>
  <c r="Z48"/>
  <c r="AA48"/>
  <c r="Y52"/>
  <c r="Z52"/>
  <c r="AA52"/>
  <c r="AC339" i="7"/>
  <c r="AD339"/>
  <c r="AE339"/>
  <c r="Y59"/>
  <c r="Z59"/>
  <c r="AA59"/>
  <c r="AC30"/>
  <c r="AD30"/>
  <c r="AE30"/>
  <c r="V54"/>
  <c r="U54"/>
  <c r="W54"/>
  <c r="AC307" i="8"/>
  <c r="AE307"/>
  <c r="AD307"/>
  <c r="Y279" i="7"/>
  <c r="Z279"/>
  <c r="AA279"/>
  <c r="AC119"/>
  <c r="AE119"/>
  <c r="AD119"/>
  <c r="Y129"/>
  <c r="Z129"/>
  <c r="AA129"/>
  <c r="AC290"/>
  <c r="AD290"/>
  <c r="AE290"/>
  <c r="V128"/>
  <c r="U128"/>
  <c r="W128"/>
  <c r="V293"/>
  <c r="W293"/>
  <c r="U293"/>
  <c r="Y58"/>
  <c r="Z58"/>
  <c r="AA58"/>
  <c r="AC308" i="8"/>
  <c r="AD308"/>
  <c r="AE308"/>
  <c r="AC68" i="7"/>
  <c r="AD68"/>
  <c r="AE68"/>
  <c r="AC347"/>
  <c r="AD347"/>
  <c r="AE347"/>
  <c r="AC186"/>
  <c r="AD186"/>
  <c r="AE186"/>
  <c r="Y184"/>
  <c r="Z184"/>
  <c r="AA184"/>
  <c r="AC87"/>
  <c r="AD87"/>
  <c r="AE87"/>
  <c r="Y309" i="8"/>
  <c r="Z309"/>
  <c r="AA309"/>
  <c r="V326" i="7"/>
  <c r="W326"/>
  <c r="U326"/>
  <c r="Y15"/>
  <c r="Z15"/>
  <c r="AA15"/>
  <c r="V95"/>
  <c r="U95"/>
  <c r="W95"/>
  <c r="V216"/>
  <c r="U216"/>
  <c r="W216"/>
  <c r="Y336"/>
  <c r="Z336"/>
  <c r="AA336"/>
  <c r="V344"/>
  <c r="W344"/>
  <c r="U344"/>
  <c r="Y282"/>
  <c r="Z282"/>
  <c r="AA282"/>
  <c r="V285"/>
  <c r="U285"/>
  <c r="W285"/>
  <c r="V16"/>
  <c r="U16"/>
  <c r="W16"/>
  <c r="Y296"/>
  <c r="Z296"/>
  <c r="AA296"/>
  <c r="AC209"/>
  <c r="AD209"/>
  <c r="AE209"/>
  <c r="Y192"/>
  <c r="Z192"/>
  <c r="AA192"/>
  <c r="Y348"/>
  <c r="Z348"/>
  <c r="AA348"/>
  <c r="V62"/>
  <c r="U62"/>
  <c r="W62"/>
  <c r="Y102"/>
  <c r="Z102"/>
  <c r="AA102"/>
  <c r="Y149"/>
  <c r="Z149"/>
  <c r="AA149"/>
  <c r="AC221"/>
  <c r="AD221"/>
  <c r="AE221"/>
  <c r="Y349"/>
  <c r="Z349"/>
  <c r="AA349"/>
  <c r="V334"/>
  <c r="W334"/>
  <c r="U334"/>
  <c r="V121"/>
  <c r="W121"/>
  <c r="U121"/>
  <c r="V133"/>
  <c r="W133"/>
  <c r="U133"/>
  <c r="AC225" i="8"/>
  <c r="AD225"/>
  <c r="AE225"/>
  <c r="R246"/>
  <c r="S246"/>
  <c r="Q246"/>
  <c r="Q71"/>
  <c r="R71"/>
  <c r="S71"/>
  <c r="S259"/>
  <c r="Q259"/>
  <c r="R259"/>
  <c r="O232"/>
  <c r="J232"/>
  <c r="S260"/>
  <c r="Q260"/>
  <c r="R260"/>
  <c r="Q248"/>
  <c r="R248"/>
  <c r="S248"/>
  <c r="S312"/>
  <c r="Q312"/>
  <c r="R312"/>
  <c r="R115"/>
  <c r="S115"/>
  <c r="Q115"/>
  <c r="Q243"/>
  <c r="R243"/>
  <c r="S243"/>
  <c r="AX168"/>
  <c r="P168" s="1"/>
  <c r="BB168"/>
  <c r="AF168" s="1"/>
  <c r="I168"/>
  <c r="K168"/>
  <c r="H168"/>
  <c r="BB139"/>
  <c r="AF139" s="1"/>
  <c r="H139"/>
  <c r="K139"/>
  <c r="AX139"/>
  <c r="P139" s="1"/>
  <c r="I139"/>
  <c r="AG93"/>
  <c r="AH93"/>
  <c r="AI93"/>
  <c r="J242" i="7"/>
  <c r="O242"/>
  <c r="AG79" i="8"/>
  <c r="AH79"/>
  <c r="AI79"/>
  <c r="Q56"/>
  <c r="R56"/>
  <c r="S56"/>
  <c r="AX130"/>
  <c r="P130" s="1"/>
  <c r="K130"/>
  <c r="BB130"/>
  <c r="AF130" s="1"/>
  <c r="I130"/>
  <c r="H130"/>
  <c r="AH65"/>
  <c r="AI65"/>
  <c r="AG65"/>
  <c r="Q125"/>
  <c r="S125"/>
  <c r="R125"/>
  <c r="Q61"/>
  <c r="R61"/>
  <c r="S61"/>
  <c r="J33"/>
  <c r="O33"/>
  <c r="V23"/>
  <c r="W23"/>
  <c r="U23"/>
  <c r="S24"/>
  <c r="Q24"/>
  <c r="R24"/>
  <c r="V17"/>
  <c r="W17"/>
  <c r="U17"/>
  <c r="Q25"/>
  <c r="R25"/>
  <c r="S25"/>
  <c r="S14"/>
  <c r="Q14"/>
  <c r="R14"/>
  <c r="R11"/>
  <c r="S11"/>
  <c r="Q11"/>
  <c r="AC322"/>
  <c r="AD322"/>
  <c r="AE322"/>
  <c r="AE60"/>
  <c r="AC60"/>
  <c r="AD60"/>
  <c r="AC108"/>
  <c r="AD108"/>
  <c r="AE108"/>
  <c r="AE22"/>
  <c r="AC22"/>
  <c r="AD22"/>
  <c r="AD46"/>
  <c r="AE46"/>
  <c r="AC46"/>
  <c r="AC89"/>
  <c r="AD89"/>
  <c r="AE89"/>
  <c r="Y28"/>
  <c r="Z28"/>
  <c r="AA28"/>
  <c r="V24"/>
  <c r="W24"/>
  <c r="U24"/>
  <c r="Y77"/>
  <c r="Z77"/>
  <c r="AA77"/>
  <c r="V65"/>
  <c r="W65"/>
  <c r="U65"/>
  <c r="AC33"/>
  <c r="AD33"/>
  <c r="AE33"/>
  <c r="AC58"/>
  <c r="AD58"/>
  <c r="AE58"/>
  <c r="AA29"/>
  <c r="Y29"/>
  <c r="Z29"/>
  <c r="AC106"/>
  <c r="AD106"/>
  <c r="AE106"/>
  <c r="Y87"/>
  <c r="Z87"/>
  <c r="AA87"/>
  <c r="U289"/>
  <c r="V289"/>
  <c r="W289"/>
  <c r="U85"/>
  <c r="V85"/>
  <c r="W85"/>
  <c r="U109"/>
  <c r="V109"/>
  <c r="W109"/>
  <c r="AC131"/>
  <c r="AE131"/>
  <c r="AD131"/>
  <c r="U129"/>
  <c r="V129"/>
  <c r="W129"/>
  <c r="V197"/>
  <c r="U197"/>
  <c r="W197"/>
  <c r="Y240"/>
  <c r="AA240"/>
  <c r="Z240"/>
  <c r="U272"/>
  <c r="V272"/>
  <c r="W272"/>
  <c r="Y245"/>
  <c r="Z245"/>
  <c r="AA245"/>
  <c r="AA207"/>
  <c r="Y207"/>
  <c r="Z207"/>
  <c r="Y253"/>
  <c r="Z253"/>
  <c r="AA253"/>
  <c r="Y289"/>
  <c r="Z289"/>
  <c r="AA289"/>
  <c r="Y251"/>
  <c r="Z251"/>
  <c r="AA251"/>
  <c r="Y296"/>
  <c r="Z296"/>
  <c r="AA296"/>
  <c r="Y260"/>
  <c r="Z260"/>
  <c r="AA260"/>
  <c r="U299"/>
  <c r="V299"/>
  <c r="W299"/>
  <c r="AE262"/>
  <c r="AC262"/>
  <c r="AD262"/>
  <c r="Y262"/>
  <c r="Z262"/>
  <c r="AA262"/>
  <c r="AD192"/>
  <c r="AE192"/>
  <c r="AC192"/>
  <c r="Y232"/>
  <c r="AA232"/>
  <c r="Z232"/>
  <c r="AD269"/>
  <c r="AE269"/>
  <c r="AC269"/>
  <c r="AD292"/>
  <c r="AC292"/>
  <c r="AE292"/>
  <c r="W315"/>
  <c r="U315"/>
  <c r="V315"/>
  <c r="W241"/>
  <c r="U241"/>
  <c r="V241"/>
  <c r="W264"/>
  <c r="U264"/>
  <c r="V264"/>
  <c r="AG278" i="7"/>
  <c r="AH278"/>
  <c r="AI278"/>
  <c r="AH31" i="8"/>
  <c r="AI31"/>
  <c r="AG31"/>
  <c r="AH35"/>
  <c r="AI35"/>
  <c r="AG35"/>
  <c r="AH227" i="7"/>
  <c r="AG227"/>
  <c r="AI227"/>
  <c r="H170"/>
  <c r="I170"/>
  <c r="AX170"/>
  <c r="P170" s="1"/>
  <c r="K170"/>
  <c r="BB170"/>
  <c r="AF170" s="1"/>
  <c r="AX90"/>
  <c r="P90" s="1"/>
  <c r="I90"/>
  <c r="H90"/>
  <c r="BB90"/>
  <c r="AF90" s="1"/>
  <c r="K90"/>
  <c r="AX335"/>
  <c r="P335" s="1"/>
  <c r="I335"/>
  <c r="K335"/>
  <c r="H335"/>
  <c r="BB335"/>
  <c r="AF335" s="1"/>
  <c r="AX127"/>
  <c r="P127" s="1"/>
  <c r="I127"/>
  <c r="K127"/>
  <c r="BB127"/>
  <c r="AF127" s="1"/>
  <c r="H127"/>
  <c r="BA127"/>
  <c r="AB127" s="1"/>
  <c r="AX17"/>
  <c r="P17" s="1"/>
  <c r="I17"/>
  <c r="K17"/>
  <c r="BB17"/>
  <c r="AF17" s="1"/>
  <c r="H17"/>
  <c r="O315"/>
  <c r="J315"/>
  <c r="J165"/>
  <c r="O165"/>
  <c r="J20" i="8"/>
  <c r="O20"/>
  <c r="J52" i="7"/>
  <c r="O52"/>
  <c r="AH228"/>
  <c r="AG228"/>
  <c r="AI228"/>
  <c r="AX118"/>
  <c r="P118" s="1"/>
  <c r="H118"/>
  <c r="BB118"/>
  <c r="AF118" s="1"/>
  <c r="I118"/>
  <c r="K118"/>
  <c r="Q12"/>
  <c r="R12"/>
  <c r="S12"/>
  <c r="AX256"/>
  <c r="P256" s="1"/>
  <c r="H256"/>
  <c r="I256"/>
  <c r="K256"/>
  <c r="BB256"/>
  <c r="AF256" s="1"/>
  <c r="Q199"/>
  <c r="R199"/>
  <c r="S199"/>
  <c r="AX265"/>
  <c r="P265" s="1"/>
  <c r="H265"/>
  <c r="BB265"/>
  <c r="AF265" s="1"/>
  <c r="I265"/>
  <c r="K265"/>
  <c r="AE208"/>
  <c r="AC208"/>
  <c r="AD208"/>
  <c r="AC38"/>
  <c r="AE38"/>
  <c r="AD38"/>
  <c r="AC135"/>
  <c r="AD135"/>
  <c r="AE135"/>
  <c r="Y225"/>
  <c r="Z225"/>
  <c r="AA225"/>
  <c r="AG305"/>
  <c r="AH305"/>
  <c r="AI305"/>
  <c r="AC67"/>
  <c r="AD67"/>
  <c r="AE67"/>
  <c r="AC43"/>
  <c r="AE43"/>
  <c r="AD43"/>
  <c r="AC252"/>
  <c r="AE252"/>
  <c r="AD252"/>
  <c r="AX169"/>
  <c r="P169" s="1"/>
  <c r="BB169"/>
  <c r="AF169" s="1"/>
  <c r="I169"/>
  <c r="K169"/>
  <c r="H169"/>
  <c r="J201"/>
  <c r="O201"/>
  <c r="AG258"/>
  <c r="AH258"/>
  <c r="AI258"/>
  <c r="Y298"/>
  <c r="Z298"/>
  <c r="AA298"/>
  <c r="U164"/>
  <c r="V164"/>
  <c r="W164"/>
  <c r="U191"/>
  <c r="V191"/>
  <c r="W191"/>
  <c r="Y66"/>
  <c r="Z66"/>
  <c r="AA66"/>
  <c r="Y168"/>
  <c r="Z168"/>
  <c r="AA168"/>
  <c r="Y244"/>
  <c r="Z244"/>
  <c r="AA244"/>
  <c r="V300"/>
  <c r="U300"/>
  <c r="W300"/>
  <c r="V122"/>
  <c r="U122"/>
  <c r="W122"/>
  <c r="Y190"/>
  <c r="Z190"/>
  <c r="AA190"/>
  <c r="Y295"/>
  <c r="Z295"/>
  <c r="AA295"/>
  <c r="AC123"/>
  <c r="AD123"/>
  <c r="AE123"/>
  <c r="Y116"/>
  <c r="AA116"/>
  <c r="Z116"/>
  <c r="AA89"/>
  <c r="Y89"/>
  <c r="Z89"/>
  <c r="U346"/>
  <c r="V346"/>
  <c r="W346"/>
  <c r="V294"/>
  <c r="U294"/>
  <c r="W294"/>
  <c r="Y101"/>
  <c r="Z101"/>
  <c r="AA101"/>
  <c r="U174"/>
  <c r="V174"/>
  <c r="W174"/>
  <c r="V165"/>
  <c r="U165"/>
  <c r="W165"/>
  <c r="Z163"/>
  <c r="AA163"/>
  <c r="Y163"/>
  <c r="U92"/>
  <c r="V92"/>
  <c r="W92"/>
  <c r="U115"/>
  <c r="V115"/>
  <c r="W115"/>
  <c r="Y332"/>
  <c r="Z332"/>
  <c r="AA332"/>
  <c r="U210"/>
  <c r="W210"/>
  <c r="V210"/>
  <c r="Z94"/>
  <c r="Y94"/>
  <c r="AA94"/>
  <c r="Z217"/>
  <c r="AA217"/>
  <c r="Y217"/>
  <c r="AE286"/>
  <c r="AD286"/>
  <c r="AC286"/>
  <c r="Z251"/>
  <c r="Y251"/>
  <c r="AA251"/>
  <c r="Y333"/>
  <c r="Z333"/>
  <c r="AA333"/>
  <c r="AD262"/>
  <c r="AE262"/>
  <c r="AC262"/>
  <c r="AC257"/>
  <c r="AD257"/>
  <c r="AE257"/>
  <c r="U262"/>
  <c r="V262"/>
  <c r="W262"/>
  <c r="V257"/>
  <c r="W257"/>
  <c r="U257"/>
  <c r="Y104"/>
  <c r="Z104"/>
  <c r="AA104"/>
  <c r="AC345"/>
  <c r="AD345"/>
  <c r="AE345"/>
  <c r="AC10"/>
  <c r="AD10"/>
  <c r="AE10"/>
  <c r="AC227"/>
  <c r="AD227"/>
  <c r="AE227"/>
  <c r="AC93"/>
  <c r="AD93"/>
  <c r="AE93"/>
  <c r="Y200"/>
  <c r="AA200"/>
  <c r="Z200"/>
  <c r="Y212"/>
  <c r="AA212"/>
  <c r="Z212"/>
  <c r="AA224"/>
  <c r="Y224"/>
  <c r="Z224"/>
  <c r="J40" i="8"/>
  <c r="AY48"/>
  <c r="T48" s="1"/>
  <c r="BA136"/>
  <c r="AB136" s="1"/>
  <c r="AY128"/>
  <c r="T128" s="1"/>
  <c r="AY150"/>
  <c r="T150" s="1"/>
  <c r="AZ184"/>
  <c r="X184" s="1"/>
  <c r="BA203"/>
  <c r="AB203" s="1"/>
  <c r="O35"/>
  <c r="J53" i="7"/>
  <c r="J8" i="8"/>
  <c r="AY87" i="7"/>
  <c r="T87" s="1"/>
  <c r="BA349"/>
  <c r="AB349" s="1"/>
  <c r="BA285"/>
  <c r="AB285" s="1"/>
  <c r="AY289"/>
  <c r="T289" s="1"/>
  <c r="AZ241"/>
  <c r="X241" s="1"/>
  <c r="BA129"/>
  <c r="AB129" s="1"/>
  <c r="AZ209"/>
  <c r="X209" s="1"/>
  <c r="AY57"/>
  <c r="T57" s="1"/>
  <c r="AY153"/>
  <c r="T153" s="1"/>
  <c r="AY79"/>
  <c r="T79" s="1"/>
  <c r="AY172"/>
  <c r="T172" s="1"/>
  <c r="AZ326"/>
  <c r="X326" s="1"/>
  <c r="AI243" i="8"/>
  <c r="AG243"/>
  <c r="AH243"/>
  <c r="S230"/>
  <c r="Q230"/>
  <c r="R230"/>
  <c r="R211"/>
  <c r="S211"/>
  <c r="Q211"/>
  <c r="AH197"/>
  <c r="AI197"/>
  <c r="AG197"/>
  <c r="AX162"/>
  <c r="P162" s="1"/>
  <c r="BB162"/>
  <c r="AF162" s="1"/>
  <c r="I162"/>
  <c r="K162"/>
  <c r="H162"/>
  <c r="AX113"/>
  <c r="P113" s="1"/>
  <c r="BB113"/>
  <c r="AF113" s="1"/>
  <c r="I113"/>
  <c r="K113"/>
  <c r="H113"/>
  <c r="K145"/>
  <c r="AX145"/>
  <c r="P145" s="1"/>
  <c r="BB145"/>
  <c r="AF145" s="1"/>
  <c r="I145"/>
  <c r="H145"/>
  <c r="Q95"/>
  <c r="R95"/>
  <c r="S95"/>
  <c r="J259" i="7"/>
  <c r="O259"/>
  <c r="AH58" i="8"/>
  <c r="AI58"/>
  <c r="AG58"/>
  <c r="Q122"/>
  <c r="S122"/>
  <c r="R122"/>
  <c r="J71"/>
  <c r="O71"/>
  <c r="S46"/>
  <c r="Q46"/>
  <c r="R46"/>
  <c r="S34"/>
  <c r="Q34"/>
  <c r="R34"/>
  <c r="Q66"/>
  <c r="R66"/>
  <c r="S66"/>
  <c r="O125"/>
  <c r="J125"/>
  <c r="AH63"/>
  <c r="AI63"/>
  <c r="AG63"/>
  <c r="Q109"/>
  <c r="R109"/>
  <c r="S109"/>
  <c r="V64"/>
  <c r="W64"/>
  <c r="U64"/>
  <c r="V61"/>
  <c r="W61"/>
  <c r="U61"/>
  <c r="S325" i="7"/>
  <c r="Q325"/>
  <c r="R325"/>
  <c r="J11" i="8"/>
  <c r="O11"/>
  <c r="V11"/>
  <c r="W11"/>
  <c r="U11"/>
  <c r="AC109"/>
  <c r="AD109"/>
  <c r="AE109"/>
  <c r="AE57"/>
  <c r="AC57"/>
  <c r="AD57"/>
  <c r="AE20"/>
  <c r="AC20"/>
  <c r="AD20"/>
  <c r="AD44"/>
  <c r="AE44"/>
  <c r="AC44"/>
  <c r="AE76"/>
  <c r="AC76"/>
  <c r="AD76"/>
  <c r="Y26"/>
  <c r="Z26"/>
  <c r="AA26"/>
  <c r="V22"/>
  <c r="W22"/>
  <c r="U22"/>
  <c r="V46"/>
  <c r="W46"/>
  <c r="U46"/>
  <c r="AC87"/>
  <c r="AD87"/>
  <c r="AE87"/>
  <c r="Y71"/>
  <c r="Z71"/>
  <c r="AA71"/>
  <c r="V62"/>
  <c r="W62"/>
  <c r="U62"/>
  <c r="AC103"/>
  <c r="AD103"/>
  <c r="AE103"/>
  <c r="Y86"/>
  <c r="Z86"/>
  <c r="AA86"/>
  <c r="Y98"/>
  <c r="Z98"/>
  <c r="AA98"/>
  <c r="AC122"/>
  <c r="AD122"/>
  <c r="AE122"/>
  <c r="U84"/>
  <c r="V84"/>
  <c r="W84"/>
  <c r="U96"/>
  <c r="V96"/>
  <c r="W96"/>
  <c r="U108"/>
  <c r="V108"/>
  <c r="W108"/>
  <c r="AC129"/>
  <c r="AE129"/>
  <c r="AD129"/>
  <c r="AE314"/>
  <c r="AC314"/>
  <c r="AD314"/>
  <c r="Y254"/>
  <c r="Z254"/>
  <c r="AA254"/>
  <c r="U284"/>
  <c r="V284"/>
  <c r="W284"/>
  <c r="AA205"/>
  <c r="Y205"/>
  <c r="Z205"/>
  <c r="AC246"/>
  <c r="AD246"/>
  <c r="AE246"/>
  <c r="U291"/>
  <c r="V291"/>
  <c r="W291"/>
  <c r="Y286"/>
  <c r="Z286"/>
  <c r="AA286"/>
  <c r="U296"/>
  <c r="V296"/>
  <c r="W296"/>
  <c r="Y261"/>
  <c r="Z261"/>
  <c r="AA261"/>
  <c r="AC231"/>
  <c r="AD231"/>
  <c r="AE231"/>
  <c r="Y280"/>
  <c r="Z280"/>
  <c r="AA280"/>
  <c r="AD268"/>
  <c r="AC268"/>
  <c r="AE268"/>
  <c r="AD280"/>
  <c r="AC280"/>
  <c r="AE280"/>
  <c r="AD303"/>
  <c r="AC303"/>
  <c r="AE303"/>
  <c r="W240"/>
  <c r="U240"/>
  <c r="V240"/>
  <c r="W338"/>
  <c r="U338"/>
  <c r="V338"/>
  <c r="Q35"/>
  <c r="R35"/>
  <c r="S35"/>
  <c r="J227" i="7"/>
  <c r="O227"/>
  <c r="BB14"/>
  <c r="AF14" s="1"/>
  <c r="H14"/>
  <c r="AX14"/>
  <c r="P14" s="1"/>
  <c r="I14"/>
  <c r="K14"/>
  <c r="H343"/>
  <c r="I343"/>
  <c r="AX343"/>
  <c r="P343" s="1"/>
  <c r="K343"/>
  <c r="BB343"/>
  <c r="AF343" s="1"/>
  <c r="AX152"/>
  <c r="P152" s="1"/>
  <c r="BB152"/>
  <c r="AF152" s="1"/>
  <c r="H152"/>
  <c r="I152"/>
  <c r="K152"/>
  <c r="AX233"/>
  <c r="P233" s="1"/>
  <c r="BB233"/>
  <c r="AF233" s="1"/>
  <c r="K233"/>
  <c r="H233"/>
  <c r="I233"/>
  <c r="AX51"/>
  <c r="P51" s="1"/>
  <c r="BB51"/>
  <c r="AF51" s="1"/>
  <c r="K51"/>
  <c r="H51"/>
  <c r="I51"/>
  <c r="Q165"/>
  <c r="R165"/>
  <c r="S165"/>
  <c r="J228"/>
  <c r="O228"/>
  <c r="Q220"/>
  <c r="R220"/>
  <c r="S220"/>
  <c r="AX75"/>
  <c r="P75" s="1"/>
  <c r="H75"/>
  <c r="K75"/>
  <c r="BB75"/>
  <c r="AF75" s="1"/>
  <c r="I75"/>
  <c r="J72"/>
  <c r="O72"/>
  <c r="AH159"/>
  <c r="AG159"/>
  <c r="AI159"/>
  <c r="Q351"/>
  <c r="R351"/>
  <c r="S351"/>
  <c r="AC113"/>
  <c r="AD113"/>
  <c r="AE113"/>
  <c r="AC64"/>
  <c r="AE64"/>
  <c r="AD64"/>
  <c r="J305"/>
  <c r="O305"/>
  <c r="AC318"/>
  <c r="AE318"/>
  <c r="AD318"/>
  <c r="U126"/>
  <c r="V126"/>
  <c r="W126"/>
  <c r="Q201"/>
  <c r="R201"/>
  <c r="S201"/>
  <c r="Y317"/>
  <c r="Z317"/>
  <c r="AA317"/>
  <c r="J258"/>
  <c r="O258"/>
  <c r="U201"/>
  <c r="W201"/>
  <c r="V201"/>
  <c r="U305"/>
  <c r="W305"/>
  <c r="V305"/>
  <c r="AD141"/>
  <c r="AC141"/>
  <c r="AE141"/>
  <c r="AD194"/>
  <c r="AE194"/>
  <c r="AC194"/>
  <c r="Y113"/>
  <c r="Z113"/>
  <c r="AA113"/>
  <c r="Y100"/>
  <c r="Z100"/>
  <c r="AA100"/>
  <c r="Y255"/>
  <c r="Z255"/>
  <c r="AA255"/>
  <c r="Y230"/>
  <c r="Z230"/>
  <c r="AA230"/>
  <c r="V66"/>
  <c r="W66"/>
  <c r="U66"/>
  <c r="V168"/>
  <c r="U168"/>
  <c r="W168"/>
  <c r="V244"/>
  <c r="W244"/>
  <c r="U244"/>
  <c r="V85"/>
  <c r="W85"/>
  <c r="U85"/>
  <c r="V108"/>
  <c r="W108"/>
  <c r="U108"/>
  <c r="AC193"/>
  <c r="AD193"/>
  <c r="AE193"/>
  <c r="AC266"/>
  <c r="AD266"/>
  <c r="AE266"/>
  <c r="Y242"/>
  <c r="Z242"/>
  <c r="AA242"/>
  <c r="U91"/>
  <c r="V91"/>
  <c r="W91"/>
  <c r="U277"/>
  <c r="Z204"/>
  <c r="Y204"/>
  <c r="AA204"/>
  <c r="Z328"/>
  <c r="AA328"/>
  <c r="Y328"/>
  <c r="V316"/>
  <c r="U316"/>
  <c r="W316"/>
  <c r="U13"/>
  <c r="V13"/>
  <c r="W13"/>
  <c r="Z115"/>
  <c r="AA115"/>
  <c r="Y115"/>
  <c r="Y278"/>
  <c r="Z278"/>
  <c r="AA278"/>
  <c r="W268"/>
  <c r="V268"/>
  <c r="U268"/>
  <c r="AD204"/>
  <c r="AE204"/>
  <c r="AC204"/>
  <c r="AE24"/>
  <c r="AD24"/>
  <c r="AC24"/>
  <c r="U217"/>
  <c r="V217"/>
  <c r="W217"/>
  <c r="Y286"/>
  <c r="Z286"/>
  <c r="AA286"/>
  <c r="AC331"/>
  <c r="AD331"/>
  <c r="AE331"/>
  <c r="Y52"/>
  <c r="Z52"/>
  <c r="AA52"/>
  <c r="AC92"/>
  <c r="AD92"/>
  <c r="AE92"/>
  <c r="AC226"/>
  <c r="AD226"/>
  <c r="AE226"/>
  <c r="Z337"/>
  <c r="Y337"/>
  <c r="AA337"/>
  <c r="Y91"/>
  <c r="Z91"/>
  <c r="AA91"/>
  <c r="V103"/>
  <c r="W103"/>
  <c r="U103"/>
  <c r="J24" i="8"/>
  <c r="BA145"/>
  <c r="AB145" s="1"/>
  <c r="AY176"/>
  <c r="T176" s="1"/>
  <c r="AY126"/>
  <c r="T126" s="1"/>
  <c r="BA226"/>
  <c r="AB226" s="1"/>
  <c r="AZ126"/>
  <c r="X126" s="1"/>
  <c r="BA146"/>
  <c r="AB146" s="1"/>
  <c r="AY203"/>
  <c r="T203" s="1"/>
  <c r="O345" i="7"/>
  <c r="AZ303"/>
  <c r="X303" s="1"/>
  <c r="J295"/>
  <c r="AY256"/>
  <c r="T256" s="1"/>
  <c r="BA59"/>
  <c r="AB59" s="1"/>
  <c r="AZ285"/>
  <c r="X285" s="1"/>
  <c r="BA111"/>
  <c r="AB111" s="1"/>
  <c r="AZ111"/>
  <c r="X111" s="1"/>
  <c r="AY51"/>
  <c r="T51" s="1"/>
  <c r="AY233"/>
  <c r="T233" s="1"/>
  <c r="AY152"/>
  <c r="T152" s="1"/>
  <c r="AY343"/>
  <c r="T343" s="1"/>
  <c r="AY14"/>
  <c r="T14" s="1"/>
  <c r="BA344"/>
  <c r="AB344" s="1"/>
  <c r="AZ8"/>
  <c r="X8" s="1"/>
  <c r="AZ14"/>
  <c r="X14" s="1"/>
  <c r="S262" i="8"/>
  <c r="R262"/>
  <c r="Q262"/>
  <c r="Q314"/>
  <c r="R314"/>
  <c r="S314"/>
  <c r="S228"/>
  <c r="Q228"/>
  <c r="R228"/>
  <c r="R197"/>
  <c r="S197"/>
  <c r="Q197"/>
  <c r="AG205"/>
  <c r="AI205"/>
  <c r="AH205"/>
  <c r="AG83"/>
  <c r="AH83"/>
  <c r="AI83"/>
  <c r="Q59"/>
  <c r="R59"/>
  <c r="S59"/>
  <c r="H142"/>
  <c r="K142"/>
  <c r="BB142"/>
  <c r="AF142" s="1"/>
  <c r="AX142"/>
  <c r="P142" s="1"/>
  <c r="I142"/>
  <c r="J74"/>
  <c r="O74"/>
  <c r="BB215"/>
  <c r="AF215" s="1"/>
  <c r="AX215"/>
  <c r="P215" s="1"/>
  <c r="H215"/>
  <c r="I215"/>
  <c r="K215"/>
  <c r="Q64"/>
  <c r="R64"/>
  <c r="S64"/>
  <c r="Q41"/>
  <c r="R41"/>
  <c r="S41"/>
  <c r="J109"/>
  <c r="O109"/>
  <c r="AC74"/>
  <c r="AD74"/>
  <c r="AE74"/>
  <c r="V25"/>
  <c r="W25"/>
  <c r="U25"/>
  <c r="AC93"/>
  <c r="AD93"/>
  <c r="AE93"/>
  <c r="U115"/>
  <c r="W115"/>
  <c r="V115"/>
  <c r="W320"/>
  <c r="V320"/>
  <c r="U320"/>
  <c r="AC102"/>
  <c r="AD102"/>
  <c r="AE102"/>
  <c r="AE18"/>
  <c r="AC18"/>
  <c r="AD18"/>
  <c r="AD42"/>
  <c r="AE42"/>
  <c r="AC42"/>
  <c r="Y24"/>
  <c r="Z24"/>
  <c r="AA24"/>
  <c r="V20"/>
  <c r="W20"/>
  <c r="U20"/>
  <c r="V44"/>
  <c r="W44"/>
  <c r="U44"/>
  <c r="AC77"/>
  <c r="AD77"/>
  <c r="AE77"/>
  <c r="V59"/>
  <c r="W59"/>
  <c r="U59"/>
  <c r="AC29"/>
  <c r="AE29"/>
  <c r="AD29"/>
  <c r="AA25"/>
  <c r="Y25"/>
  <c r="Z25"/>
  <c r="AC100"/>
  <c r="AD100"/>
  <c r="AE100"/>
  <c r="Y85"/>
  <c r="Z85"/>
  <c r="AA85"/>
  <c r="Y109"/>
  <c r="Z109"/>
  <c r="AA109"/>
  <c r="U83"/>
  <c r="V83"/>
  <c r="W83"/>
  <c r="U125"/>
  <c r="V125"/>
  <c r="W125"/>
  <c r="AA125"/>
  <c r="Y125"/>
  <c r="Z125"/>
  <c r="Y329"/>
  <c r="AA329"/>
  <c r="Z329"/>
  <c r="AC247"/>
  <c r="AD247"/>
  <c r="AE247"/>
  <c r="Y266"/>
  <c r="Z266"/>
  <c r="AA266"/>
  <c r="AC243"/>
  <c r="AD243"/>
  <c r="AE243"/>
  <c r="U288"/>
  <c r="V288"/>
  <c r="W288"/>
  <c r="Y284"/>
  <c r="Z284"/>
  <c r="AA284"/>
  <c r="U268"/>
  <c r="V268"/>
  <c r="W268"/>
  <c r="Y290"/>
  <c r="Z290"/>
  <c r="AA290"/>
  <c r="AC338"/>
  <c r="AD338"/>
  <c r="AE338"/>
  <c r="Y338"/>
  <c r="Z338"/>
  <c r="AA338"/>
  <c r="AC249"/>
  <c r="AD249"/>
  <c r="AE249"/>
  <c r="AD235"/>
  <c r="AE235"/>
  <c r="AC235"/>
  <c r="AD115"/>
  <c r="AE115"/>
  <c r="AC115"/>
  <c r="Y277"/>
  <c r="Z277"/>
  <c r="AA277"/>
  <c r="AD267"/>
  <c r="AE267"/>
  <c r="AC267"/>
  <c r="AD279"/>
  <c r="AC279"/>
  <c r="AE279"/>
  <c r="AD290"/>
  <c r="AC290"/>
  <c r="AE290"/>
  <c r="AD302"/>
  <c r="AC302"/>
  <c r="AE302"/>
  <c r="W237"/>
  <c r="U237"/>
  <c r="V237"/>
  <c r="W262"/>
  <c r="U262"/>
  <c r="V262"/>
  <c r="AG332" i="7"/>
  <c r="AH332"/>
  <c r="AI332"/>
  <c r="Q227"/>
  <c r="R227"/>
  <c r="S227"/>
  <c r="BB172"/>
  <c r="AF172" s="1"/>
  <c r="H172"/>
  <c r="AX172"/>
  <c r="P172" s="1"/>
  <c r="I172"/>
  <c r="K172"/>
  <c r="H79"/>
  <c r="I79"/>
  <c r="AX79"/>
  <c r="P79" s="1"/>
  <c r="K79"/>
  <c r="BB79"/>
  <c r="AF79" s="1"/>
  <c r="AX153"/>
  <c r="P153" s="1"/>
  <c r="H153"/>
  <c r="I153"/>
  <c r="K153"/>
  <c r="BB153"/>
  <c r="AF153" s="1"/>
  <c r="AX57"/>
  <c r="P57" s="1"/>
  <c r="BB57"/>
  <c r="AF57" s="1"/>
  <c r="H57"/>
  <c r="K57"/>
  <c r="I57"/>
  <c r="AX178"/>
  <c r="P178" s="1"/>
  <c r="BB178"/>
  <c r="AF178" s="1"/>
  <c r="H178"/>
  <c r="K178"/>
  <c r="I178"/>
  <c r="S315"/>
  <c r="Q315"/>
  <c r="R315"/>
  <c r="AI342"/>
  <c r="AH342"/>
  <c r="AG342"/>
  <c r="Q228"/>
  <c r="R228"/>
  <c r="S228"/>
  <c r="J49"/>
  <c r="O49"/>
  <c r="Q345"/>
  <c r="R345"/>
  <c r="S345"/>
  <c r="AX322"/>
  <c r="P322" s="1"/>
  <c r="H322"/>
  <c r="BB322"/>
  <c r="AF322" s="1"/>
  <c r="I322"/>
  <c r="K322"/>
  <c r="S16" i="8"/>
  <c r="Q16"/>
  <c r="R16"/>
  <c r="AC44" i="7"/>
  <c r="AE44"/>
  <c r="AD44"/>
  <c r="AC55"/>
  <c r="AE55"/>
  <c r="AD55"/>
  <c r="AC301"/>
  <c r="AD301"/>
  <c r="AE301"/>
  <c r="W156"/>
  <c r="V156"/>
  <c r="U156"/>
  <c r="AC74"/>
  <c r="AD74"/>
  <c r="AE74"/>
  <c r="AG162"/>
  <c r="AH162"/>
  <c r="AI162"/>
  <c r="Q258"/>
  <c r="R258"/>
  <c r="S258"/>
  <c r="AE126"/>
  <c r="AC126"/>
  <c r="AD126"/>
  <c r="Y305"/>
  <c r="AA305"/>
  <c r="Z305"/>
  <c r="U317"/>
  <c r="V317"/>
  <c r="W317"/>
  <c r="U50"/>
  <c r="V50"/>
  <c r="W50"/>
  <c r="Y136"/>
  <c r="Z136"/>
  <c r="AA136"/>
  <c r="Y29"/>
  <c r="Z29"/>
  <c r="AA29"/>
  <c r="Y318"/>
  <c r="Z318"/>
  <c r="AA318"/>
  <c r="V137"/>
  <c r="W137"/>
  <c r="U137"/>
  <c r="V100"/>
  <c r="W100"/>
  <c r="U100"/>
  <c r="V255"/>
  <c r="W255"/>
  <c r="U255"/>
  <c r="V230"/>
  <c r="W230"/>
  <c r="U230"/>
  <c r="AC110"/>
  <c r="AD110"/>
  <c r="AE110"/>
  <c r="AA31"/>
  <c r="Y31"/>
  <c r="Z31"/>
  <c r="W123"/>
  <c r="V123"/>
  <c r="U123"/>
  <c r="AE284"/>
  <c r="AC284"/>
  <c r="AD284"/>
  <c r="AD298"/>
  <c r="AE298"/>
  <c r="AC298"/>
  <c r="U65"/>
  <c r="V65"/>
  <c r="W65"/>
  <c r="V188"/>
  <c r="W188"/>
  <c r="U188"/>
  <c r="AE314"/>
  <c r="AC314"/>
  <c r="AD314"/>
  <c r="Z231"/>
  <c r="AA231"/>
  <c r="Y231"/>
  <c r="Y342"/>
  <c r="Z342"/>
  <c r="AA342"/>
  <c r="Z211"/>
  <c r="Y211"/>
  <c r="AA211"/>
  <c r="W150"/>
  <c r="V150"/>
  <c r="U150"/>
  <c r="U307"/>
  <c r="W307"/>
  <c r="V307"/>
  <c r="U101"/>
  <c r="V101"/>
  <c r="W101"/>
  <c r="AC249"/>
  <c r="AD249"/>
  <c r="AE249"/>
  <c r="Y24"/>
  <c r="Z24"/>
  <c r="AA24"/>
  <c r="V251"/>
  <c r="W251"/>
  <c r="U251"/>
  <c r="AC263"/>
  <c r="AD263"/>
  <c r="AE263"/>
  <c r="Z330"/>
  <c r="Y330"/>
  <c r="AA330"/>
  <c r="AE299"/>
  <c r="AC299"/>
  <c r="AD299"/>
  <c r="Z264"/>
  <c r="AA264"/>
  <c r="Y264"/>
  <c r="AC120"/>
  <c r="AD120"/>
  <c r="AE120"/>
  <c r="AC346"/>
  <c r="AD346"/>
  <c r="AE346"/>
  <c r="AC353"/>
  <c r="AD353"/>
  <c r="AE353"/>
  <c r="AC294"/>
  <c r="AD294"/>
  <c r="AE294"/>
  <c r="U264"/>
  <c r="W264"/>
  <c r="V264"/>
  <c r="Y13"/>
  <c r="Z13"/>
  <c r="AA13"/>
  <c r="Y162"/>
  <c r="Z162"/>
  <c r="AA162"/>
  <c r="AD163"/>
  <c r="AE163"/>
  <c r="AC163"/>
  <c r="J44" i="8"/>
  <c r="J90"/>
  <c r="J70"/>
  <c r="BA173"/>
  <c r="AB173" s="1"/>
  <c r="BA168"/>
  <c r="AB168" s="1"/>
  <c r="BA130"/>
  <c r="AB130" s="1"/>
  <c r="AY124"/>
  <c r="T124" s="1"/>
  <c r="AY145"/>
  <c r="T145" s="1"/>
  <c r="AY146"/>
  <c r="T146" s="1"/>
  <c r="J28"/>
  <c r="AZ121" i="7"/>
  <c r="X121" s="1"/>
  <c r="AZ334"/>
  <c r="X334" s="1"/>
  <c r="BA152"/>
  <c r="AB152" s="1"/>
  <c r="BA267"/>
  <c r="AB267" s="1"/>
  <c r="BA233"/>
  <c r="AB233" s="1"/>
  <c r="BA102"/>
  <c r="AB102" s="1"/>
  <c r="AZ152"/>
  <c r="X152" s="1"/>
  <c r="AY17"/>
  <c r="T17" s="1"/>
  <c r="AY127"/>
  <c r="T127" s="1"/>
  <c r="AY335"/>
  <c r="T335" s="1"/>
  <c r="AY90"/>
  <c r="T90" s="1"/>
  <c r="AY170"/>
  <c r="T170" s="1"/>
  <c r="AZ343"/>
  <c r="X343" s="1"/>
  <c r="AZ68"/>
  <c r="X68" s="1"/>
  <c r="S261" i="8"/>
  <c r="Q261"/>
  <c r="R261"/>
  <c r="Q329"/>
  <c r="R329"/>
  <c r="S329"/>
  <c r="O205"/>
  <c r="J205"/>
  <c r="AX156"/>
  <c r="P156" s="1"/>
  <c r="K156"/>
  <c r="H156"/>
  <c r="I156"/>
  <c r="BB156"/>
  <c r="AF156" s="1"/>
  <c r="K324"/>
  <c r="I324"/>
  <c r="AX324"/>
  <c r="P324" s="1"/>
  <c r="BB324"/>
  <c r="AF324" s="1"/>
  <c r="H324"/>
  <c r="J48" i="7"/>
  <c r="O48"/>
  <c r="J89" i="8"/>
  <c r="O89"/>
  <c r="AH61"/>
  <c r="AI61"/>
  <c r="AG61"/>
  <c r="J80"/>
  <c r="O80"/>
  <c r="S36"/>
  <c r="Q36"/>
  <c r="R36"/>
  <c r="Q69"/>
  <c r="R69"/>
  <c r="S69"/>
  <c r="AG125"/>
  <c r="AH125"/>
  <c r="AI125"/>
  <c r="AH66"/>
  <c r="AI66"/>
  <c r="AG66"/>
  <c r="S237" i="7"/>
  <c r="Q237"/>
  <c r="R237"/>
  <c r="Y57" i="8"/>
  <c r="Z57"/>
  <c r="AA57"/>
  <c r="AC80"/>
  <c r="AD80"/>
  <c r="AE80"/>
  <c r="V235"/>
  <c r="U235"/>
  <c r="W235"/>
  <c r="W318"/>
  <c r="V318"/>
  <c r="U318"/>
  <c r="AC96"/>
  <c r="AD96"/>
  <c r="AE96"/>
  <c r="AE16"/>
  <c r="AC16"/>
  <c r="AD16"/>
  <c r="AE40"/>
  <c r="AC40"/>
  <c r="AD40"/>
  <c r="V69"/>
  <c r="W69"/>
  <c r="U69"/>
  <c r="Y22"/>
  <c r="Z22"/>
  <c r="AA22"/>
  <c r="Y46"/>
  <c r="Z46"/>
  <c r="AA46"/>
  <c r="V18"/>
  <c r="W18"/>
  <c r="U18"/>
  <c r="V42"/>
  <c r="W42"/>
  <c r="U42"/>
  <c r="AC71"/>
  <c r="AD71"/>
  <c r="AE71"/>
  <c r="Y65"/>
  <c r="Z65"/>
  <c r="AA65"/>
  <c r="V56"/>
  <c r="W56"/>
  <c r="U56"/>
  <c r="AA23"/>
  <c r="Y23"/>
  <c r="Z23"/>
  <c r="AA47"/>
  <c r="Y47"/>
  <c r="Z47"/>
  <c r="AA84"/>
  <c r="Y84"/>
  <c r="Z84"/>
  <c r="AA96"/>
  <c r="Y96"/>
  <c r="Z96"/>
  <c r="Z108"/>
  <c r="AA108"/>
  <c r="Y108"/>
  <c r="U82"/>
  <c r="V82"/>
  <c r="W82"/>
  <c r="U94"/>
  <c r="V94"/>
  <c r="W94"/>
  <c r="U106"/>
  <c r="V106"/>
  <c r="W106"/>
  <c r="AC125"/>
  <c r="AE125"/>
  <c r="AD125"/>
  <c r="Y230"/>
  <c r="Z230"/>
  <c r="AA230"/>
  <c r="Z178"/>
  <c r="Y178"/>
  <c r="AA178"/>
  <c r="AD253"/>
  <c r="AE253"/>
  <c r="AC253"/>
  <c r="AA235"/>
  <c r="Z235"/>
  <c r="Y235"/>
  <c r="Y241"/>
  <c r="AA241"/>
  <c r="Z241"/>
  <c r="U285"/>
  <c r="V285"/>
  <c r="W285"/>
  <c r="Y287"/>
  <c r="Z287"/>
  <c r="AA287"/>
  <c r="Y335"/>
  <c r="AA335"/>
  <c r="Z335"/>
  <c r="U290"/>
  <c r="V290"/>
  <c r="W290"/>
  <c r="Y242"/>
  <c r="AA242"/>
  <c r="Z242"/>
  <c r="AD266"/>
  <c r="AC266"/>
  <c r="AE266"/>
  <c r="AD278"/>
  <c r="AC278"/>
  <c r="AE278"/>
  <c r="AD289"/>
  <c r="AC289"/>
  <c r="AE289"/>
  <c r="W332"/>
  <c r="U332"/>
  <c r="V332"/>
  <c r="W249"/>
  <c r="U249"/>
  <c r="V249"/>
  <c r="W261"/>
  <c r="U261"/>
  <c r="V261"/>
  <c r="V33"/>
  <c r="W33"/>
  <c r="U33"/>
  <c r="AH229" i="7"/>
  <c r="AG229"/>
  <c r="AI229"/>
  <c r="BB131"/>
  <c r="AF131" s="1"/>
  <c r="H131"/>
  <c r="AX131"/>
  <c r="P131" s="1"/>
  <c r="I131"/>
  <c r="K131"/>
  <c r="H160"/>
  <c r="I160"/>
  <c r="AX160"/>
  <c r="P160" s="1"/>
  <c r="K160"/>
  <c r="BB160"/>
  <c r="AF160" s="1"/>
  <c r="AX209"/>
  <c r="P209" s="1"/>
  <c r="BB209"/>
  <c r="AF209" s="1"/>
  <c r="H209"/>
  <c r="K209"/>
  <c r="I209"/>
  <c r="AX58"/>
  <c r="P58" s="1"/>
  <c r="H58"/>
  <c r="I58"/>
  <c r="K58"/>
  <c r="BB58"/>
  <c r="AF58" s="1"/>
  <c r="BA58"/>
  <c r="AB58" s="1"/>
  <c r="AX303"/>
  <c r="P303" s="1"/>
  <c r="H303"/>
  <c r="I303"/>
  <c r="K303"/>
  <c r="BB303"/>
  <c r="AF303" s="1"/>
  <c r="AH341"/>
  <c r="J99"/>
  <c r="O99"/>
  <c r="S295"/>
  <c r="Q295"/>
  <c r="R295"/>
  <c r="Q306"/>
  <c r="R306"/>
  <c r="S306"/>
  <c r="AH70"/>
  <c r="AG70"/>
  <c r="AI70"/>
  <c r="O346"/>
  <c r="J346"/>
  <c r="O270"/>
  <c r="J270"/>
  <c r="AH16" i="8"/>
  <c r="AI16"/>
  <c r="AG16"/>
  <c r="AC244" i="7"/>
  <c r="AE244"/>
  <c r="AD244"/>
  <c r="AC46"/>
  <c r="AE46"/>
  <c r="AD46"/>
  <c r="Q162"/>
  <c r="R162"/>
  <c r="S162"/>
  <c r="Z49"/>
  <c r="Y49"/>
  <c r="AA49"/>
  <c r="Y48"/>
  <c r="Z48"/>
  <c r="AA48"/>
  <c r="V228"/>
  <c r="U228"/>
  <c r="W228"/>
  <c r="Y139"/>
  <c r="Z139"/>
  <c r="AA139"/>
  <c r="Y319"/>
  <c r="Z319"/>
  <c r="AA319"/>
  <c r="Y43"/>
  <c r="Z43"/>
  <c r="AA43"/>
  <c r="AC157"/>
  <c r="AD157"/>
  <c r="AE157"/>
  <c r="V136"/>
  <c r="U136"/>
  <c r="W136"/>
  <c r="V29"/>
  <c r="W29"/>
  <c r="U29"/>
  <c r="V318"/>
  <c r="W318"/>
  <c r="U318"/>
  <c r="V37"/>
  <c r="W37"/>
  <c r="U37"/>
  <c r="AC116"/>
  <c r="AD116"/>
  <c r="AE116"/>
  <c r="AA159"/>
  <c r="Y159"/>
  <c r="Z159"/>
  <c r="AC201"/>
  <c r="AD201"/>
  <c r="AE201"/>
  <c r="W193"/>
  <c r="U193"/>
  <c r="V193"/>
  <c r="U270"/>
  <c r="V270"/>
  <c r="W270"/>
  <c r="Z234"/>
  <c r="Y234"/>
  <c r="AA234"/>
  <c r="V226"/>
  <c r="U226"/>
  <c r="W226"/>
  <c r="Y327"/>
  <c r="Z327"/>
  <c r="AA327"/>
  <c r="U246"/>
  <c r="V246"/>
  <c r="W246"/>
  <c r="U48"/>
  <c r="V48"/>
  <c r="W48"/>
  <c r="Y213"/>
  <c r="Z213"/>
  <c r="AA213"/>
  <c r="AE308"/>
  <c r="AC308"/>
  <c r="AD308"/>
  <c r="Z248"/>
  <c r="Y248"/>
  <c r="AA248"/>
  <c r="Y308"/>
  <c r="Z308"/>
  <c r="AA308"/>
  <c r="V263"/>
  <c r="W263"/>
  <c r="U263"/>
  <c r="AC200"/>
  <c r="AD200"/>
  <c r="AE200"/>
  <c r="AC212"/>
  <c r="AD212"/>
  <c r="AE212"/>
  <c r="AC224"/>
  <c r="AD224"/>
  <c r="AE224"/>
  <c r="Y276"/>
  <c r="Z276"/>
  <c r="AA276"/>
  <c r="Y65"/>
  <c r="Z65"/>
  <c r="AA65"/>
  <c r="Y352"/>
  <c r="Z352"/>
  <c r="AA352"/>
  <c r="AA203"/>
  <c r="Y203"/>
  <c r="Z203"/>
  <c r="AA165"/>
  <c r="Y165"/>
  <c r="Z165"/>
  <c r="Z174"/>
  <c r="Y174"/>
  <c r="AA174"/>
  <c r="AE340"/>
  <c r="AC340"/>
  <c r="AD340"/>
  <c r="Y268"/>
  <c r="Z268"/>
  <c r="AA268"/>
  <c r="J78" i="8"/>
  <c r="J13"/>
  <c r="AY225"/>
  <c r="T225" s="1"/>
  <c r="BA162"/>
  <c r="AB162" s="1"/>
  <c r="AZ145"/>
  <c r="X145" s="1"/>
  <c r="AY309"/>
  <c r="T309" s="1"/>
  <c r="AY226"/>
  <c r="T226" s="1"/>
  <c r="O203" i="7"/>
  <c r="AZ322"/>
  <c r="X322" s="1"/>
  <c r="BA90"/>
  <c r="AB90" s="1"/>
  <c r="AZ186"/>
  <c r="X186" s="1"/>
  <c r="BA121"/>
  <c r="AB121" s="1"/>
  <c r="AY265"/>
  <c r="T265" s="1"/>
  <c r="AZ62"/>
  <c r="X62" s="1"/>
  <c r="BA153"/>
  <c r="AB153" s="1"/>
  <c r="BA16"/>
  <c r="AB16" s="1"/>
  <c r="AZ233"/>
  <c r="X233" s="1"/>
  <c r="AZ335"/>
  <c r="X335" s="1"/>
  <c r="AZ90"/>
  <c r="X90" s="1"/>
  <c r="AY349"/>
  <c r="T349" s="1"/>
  <c r="AY221"/>
  <c r="T221" s="1"/>
  <c r="BA79"/>
  <c r="AB79" s="1"/>
  <c r="BA326"/>
  <c r="AB326" s="1"/>
  <c r="AI232" i="8"/>
  <c r="AH232"/>
  <c r="AG232"/>
  <c r="R249"/>
  <c r="S249"/>
  <c r="Q249"/>
  <c r="S338"/>
  <c r="Q338"/>
  <c r="R338"/>
  <c r="S264"/>
  <c r="R264"/>
  <c r="Q264"/>
  <c r="S234"/>
  <c r="Q234"/>
  <c r="R234"/>
  <c r="S335"/>
  <c r="Q335"/>
  <c r="R335"/>
  <c r="O329"/>
  <c r="J329"/>
  <c r="Q231"/>
  <c r="R231"/>
  <c r="S231"/>
  <c r="K325"/>
  <c r="AX325"/>
  <c r="P325" s="1"/>
  <c r="BB325"/>
  <c r="AF325" s="1"/>
  <c r="H325"/>
  <c r="I325"/>
  <c r="Q240"/>
  <c r="R240"/>
  <c r="S240"/>
  <c r="O315"/>
  <c r="J315"/>
  <c r="AG109"/>
  <c r="AH109"/>
  <c r="AI109"/>
  <c r="AX132"/>
  <c r="P132" s="1"/>
  <c r="K132"/>
  <c r="BB132"/>
  <c r="AF132" s="1"/>
  <c r="I132"/>
  <c r="H132"/>
  <c r="Q62"/>
  <c r="R62"/>
  <c r="S62"/>
  <c r="AX144"/>
  <c r="P144" s="1"/>
  <c r="H144"/>
  <c r="BB144"/>
  <c r="AF144" s="1"/>
  <c r="I144"/>
  <c r="K144"/>
  <c r="J101"/>
  <c r="O101"/>
  <c r="J84"/>
  <c r="O84"/>
  <c r="K48"/>
  <c r="H48"/>
  <c r="AX48"/>
  <c r="P48" s="1"/>
  <c r="I48"/>
  <c r="BB48"/>
  <c r="AF48" s="1"/>
  <c r="AH71"/>
  <c r="AI71"/>
  <c r="AG71"/>
  <c r="H137"/>
  <c r="I137"/>
  <c r="K137"/>
  <c r="BB137"/>
  <c r="AF137" s="1"/>
  <c r="AX137"/>
  <c r="P137" s="1"/>
  <c r="AG217"/>
  <c r="AH217"/>
  <c r="AI217"/>
  <c r="AX124"/>
  <c r="P124" s="1"/>
  <c r="BB124"/>
  <c r="AF124" s="1"/>
  <c r="H124"/>
  <c r="I124"/>
  <c r="K124"/>
  <c r="BB150"/>
  <c r="AF150" s="1"/>
  <c r="I150"/>
  <c r="K150"/>
  <c r="AX150"/>
  <c r="P150" s="1"/>
  <c r="H150"/>
  <c r="Q43"/>
  <c r="R43"/>
  <c r="S43"/>
  <c r="AX128"/>
  <c r="P128" s="1"/>
  <c r="K128"/>
  <c r="BB128"/>
  <c r="AF128" s="1"/>
  <c r="I128"/>
  <c r="H128"/>
  <c r="AH13"/>
  <c r="AI13"/>
  <c r="AG13"/>
  <c r="AH23"/>
  <c r="AI23"/>
  <c r="AG23"/>
  <c r="AG24" i="7"/>
  <c r="AI24"/>
  <c r="AH24"/>
  <c r="AG213"/>
  <c r="AH213"/>
  <c r="AI213"/>
  <c r="AC84" i="8"/>
  <c r="AD84"/>
  <c r="AE84"/>
  <c r="AE14"/>
  <c r="AC14"/>
  <c r="AD14"/>
  <c r="AE38"/>
  <c r="AC38"/>
  <c r="AD38"/>
  <c r="V66"/>
  <c r="W66"/>
  <c r="U66"/>
  <c r="Y20"/>
  <c r="Z20"/>
  <c r="AA20"/>
  <c r="Y44"/>
  <c r="Z44"/>
  <c r="AA44"/>
  <c r="V16"/>
  <c r="W16"/>
  <c r="U16"/>
  <c r="V40"/>
  <c r="W40"/>
  <c r="U40"/>
  <c r="Y62"/>
  <c r="Z62"/>
  <c r="AA62"/>
  <c r="AC25"/>
  <c r="AE25"/>
  <c r="AD25"/>
  <c r="AA21"/>
  <c r="Y21"/>
  <c r="Z21"/>
  <c r="AA45"/>
  <c r="Y45"/>
  <c r="Z45"/>
  <c r="Y79"/>
  <c r="Z79"/>
  <c r="AA79"/>
  <c r="Y83"/>
  <c r="Z83"/>
  <c r="AA83"/>
  <c r="Y95"/>
  <c r="Z95"/>
  <c r="AA95"/>
  <c r="U93"/>
  <c r="V93"/>
  <c r="W93"/>
  <c r="U122"/>
  <c r="V122"/>
  <c r="W122"/>
  <c r="Y320"/>
  <c r="Z320"/>
  <c r="AA320"/>
  <c r="Y228"/>
  <c r="Z228"/>
  <c r="AA228"/>
  <c r="AD245"/>
  <c r="AE245"/>
  <c r="AC245"/>
  <c r="AE256"/>
  <c r="AC256"/>
  <c r="AD256"/>
  <c r="AC332"/>
  <c r="AD332"/>
  <c r="AE332"/>
  <c r="Y332"/>
  <c r="AA332"/>
  <c r="Z332"/>
  <c r="Y278"/>
  <c r="Z278"/>
  <c r="AA278"/>
  <c r="Y256"/>
  <c r="Z256"/>
  <c r="AA256"/>
  <c r="Y341"/>
  <c r="Z341"/>
  <c r="AA341"/>
  <c r="Y331"/>
  <c r="AA331"/>
  <c r="Z331"/>
  <c r="U287"/>
  <c r="V287"/>
  <c r="W287"/>
  <c r="AD242"/>
  <c r="AE242"/>
  <c r="AC242"/>
  <c r="AD211"/>
  <c r="AE211"/>
  <c r="AC211"/>
  <c r="Y271"/>
  <c r="Z271"/>
  <c r="AA271"/>
  <c r="Y306"/>
  <c r="Z306"/>
  <c r="AA306"/>
  <c r="AD277"/>
  <c r="AC277"/>
  <c r="AE277"/>
  <c r="AD288"/>
  <c r="AC288"/>
  <c r="AE288"/>
  <c r="W230"/>
  <c r="V230"/>
  <c r="U230"/>
  <c r="W331"/>
  <c r="U331"/>
  <c r="V331"/>
  <c r="W248"/>
  <c r="V248"/>
  <c r="U248"/>
  <c r="W260"/>
  <c r="U260"/>
  <c r="V260"/>
  <c r="AG69" i="7"/>
  <c r="AH69"/>
  <c r="AI69"/>
  <c r="AH33" i="8"/>
  <c r="AI33"/>
  <c r="AG33"/>
  <c r="V45"/>
  <c r="W45"/>
  <c r="U45"/>
  <c r="J229" i="7"/>
  <c r="O229"/>
  <c r="BB175"/>
  <c r="AF175" s="1"/>
  <c r="H175"/>
  <c r="AX175"/>
  <c r="P175" s="1"/>
  <c r="I175"/>
  <c r="K175"/>
  <c r="H350"/>
  <c r="I350"/>
  <c r="AX350"/>
  <c r="P350" s="1"/>
  <c r="K350"/>
  <c r="BB350"/>
  <c r="AF350" s="1"/>
  <c r="AX338"/>
  <c r="P338" s="1"/>
  <c r="H338"/>
  <c r="I338"/>
  <c r="K338"/>
  <c r="BB338"/>
  <c r="AF338" s="1"/>
  <c r="AX147"/>
  <c r="P147" s="1"/>
  <c r="I147"/>
  <c r="K147"/>
  <c r="BB147"/>
  <c r="AF147" s="1"/>
  <c r="H147"/>
  <c r="AX214"/>
  <c r="P214" s="1"/>
  <c r="I214"/>
  <c r="K214"/>
  <c r="BB214"/>
  <c r="AF214" s="1"/>
  <c r="H214"/>
  <c r="BA214"/>
  <c r="AB214" s="1"/>
  <c r="AG104"/>
  <c r="AH104"/>
  <c r="AI104"/>
  <c r="I293"/>
  <c r="K293"/>
  <c r="AX293"/>
  <c r="P293" s="1"/>
  <c r="H293"/>
  <c r="BB293"/>
  <c r="AF293" s="1"/>
  <c r="BB154"/>
  <c r="AF154" s="1"/>
  <c r="AX154"/>
  <c r="P154" s="1"/>
  <c r="I154"/>
  <c r="K154"/>
  <c r="H154"/>
  <c r="AG299"/>
  <c r="AH299"/>
  <c r="AI299"/>
  <c r="Q37"/>
  <c r="R37"/>
  <c r="S37"/>
  <c r="AG13"/>
  <c r="AH13"/>
  <c r="AI13"/>
  <c r="AH31"/>
  <c r="AG31"/>
  <c r="AI31"/>
  <c r="AH29" i="8"/>
  <c r="AI29"/>
  <c r="AG29"/>
  <c r="J16"/>
  <c r="O16"/>
  <c r="K109" i="7"/>
  <c r="AX109"/>
  <c r="P109" s="1"/>
  <c r="H109"/>
  <c r="I109"/>
  <c r="BB109"/>
  <c r="AF109" s="1"/>
  <c r="Z314"/>
  <c r="AA314"/>
  <c r="Y314"/>
  <c r="AG89"/>
  <c r="AH89"/>
  <c r="AI89"/>
  <c r="AX243"/>
  <c r="P243" s="1"/>
  <c r="BB243"/>
  <c r="AF243" s="1"/>
  <c r="I243"/>
  <c r="K243"/>
  <c r="H243"/>
  <c r="BA243"/>
  <c r="AB243" s="1"/>
  <c r="AE207"/>
  <c r="AC207"/>
  <c r="AD207"/>
  <c r="AE49"/>
  <c r="AC49"/>
  <c r="AD49"/>
  <c r="Z72"/>
  <c r="Y72"/>
  <c r="AA72"/>
  <c r="U208"/>
  <c r="V208"/>
  <c r="W208"/>
  <c r="Y196"/>
  <c r="Z196"/>
  <c r="AA196"/>
  <c r="Y22"/>
  <c r="Z22"/>
  <c r="AA22"/>
  <c r="Y55"/>
  <c r="Z55"/>
  <c r="AA55"/>
  <c r="V218"/>
  <c r="W218"/>
  <c r="U218"/>
  <c r="AC295"/>
  <c r="AE295"/>
  <c r="AD295"/>
  <c r="V139"/>
  <c r="U139"/>
  <c r="W139"/>
  <c r="V319"/>
  <c r="U319"/>
  <c r="W319"/>
  <c r="V43"/>
  <c r="W43"/>
  <c r="U43"/>
  <c r="V306"/>
  <c r="W306"/>
  <c r="U306"/>
  <c r="AC70"/>
  <c r="AD70"/>
  <c r="AE70"/>
  <c r="U110"/>
  <c r="V110"/>
  <c r="W110"/>
  <c r="AD305"/>
  <c r="AE305"/>
  <c r="AC305"/>
  <c r="U351"/>
  <c r="V351"/>
  <c r="W351"/>
  <c r="Z99"/>
  <c r="Y99"/>
  <c r="AA99"/>
  <c r="Y315"/>
  <c r="Z315"/>
  <c r="AA315"/>
  <c r="AE211"/>
  <c r="AC211"/>
  <c r="AD211"/>
  <c r="AC245"/>
  <c r="AD245"/>
  <c r="AE245"/>
  <c r="Y206"/>
  <c r="Z206"/>
  <c r="AA206"/>
  <c r="U314"/>
  <c r="V314"/>
  <c r="W314"/>
  <c r="U206"/>
  <c r="V206"/>
  <c r="W206"/>
  <c r="Z249"/>
  <c r="Y249"/>
  <c r="AA249"/>
  <c r="AC240"/>
  <c r="AD240"/>
  <c r="AE240"/>
  <c r="V20"/>
  <c r="W20"/>
  <c r="U20"/>
  <c r="Y299"/>
  <c r="Z299"/>
  <c r="AA299"/>
  <c r="AC91"/>
  <c r="AD91"/>
  <c r="AE91"/>
  <c r="U104"/>
  <c r="W104"/>
  <c r="V104"/>
  <c r="U132"/>
  <c r="V132"/>
  <c r="W132"/>
  <c r="AE315"/>
  <c r="AC315"/>
  <c r="AD315"/>
  <c r="AC268"/>
  <c r="AD268"/>
  <c r="AE268"/>
  <c r="J75" i="8"/>
  <c r="AY139"/>
  <c r="T139" s="1"/>
  <c r="AZ324"/>
  <c r="X324" s="1"/>
  <c r="J24" i="7"/>
  <c r="BA17"/>
  <c r="AB17" s="1"/>
  <c r="J13"/>
  <c r="BA169"/>
  <c r="AB169" s="1"/>
  <c r="AY243"/>
  <c r="T243" s="1"/>
  <c r="BA335"/>
  <c r="AB335" s="1"/>
  <c r="AZ16"/>
  <c r="X16" s="1"/>
  <c r="BA296"/>
  <c r="AB296" s="1"/>
  <c r="BA178"/>
  <c r="AB178" s="1"/>
  <c r="AY154"/>
  <c r="T154" s="1"/>
  <c r="AY149"/>
  <c r="T149" s="1"/>
  <c r="AY102"/>
  <c r="T102" s="1"/>
  <c r="AY348"/>
  <c r="T348" s="1"/>
  <c r="AY192"/>
  <c r="T192" s="1"/>
  <c r="BA8"/>
  <c r="AB8" s="1"/>
  <c r="BA14"/>
  <c r="AB14" s="1"/>
  <c r="BA175"/>
  <c r="AB175" s="1"/>
  <c r="AZ170"/>
  <c r="X170" s="1"/>
  <c r="R242" i="8"/>
  <c r="Q242"/>
  <c r="S242"/>
  <c r="S331"/>
  <c r="Q331"/>
  <c r="R331"/>
  <c r="Q251"/>
  <c r="R251"/>
  <c r="S251"/>
  <c r="J228"/>
  <c r="O228"/>
  <c r="R315"/>
  <c r="S315"/>
  <c r="Q315"/>
  <c r="R316"/>
  <c r="S316"/>
  <c r="Q316"/>
  <c r="AH192"/>
  <c r="AI192"/>
  <c r="AG192"/>
  <c r="AG74"/>
  <c r="AH74"/>
  <c r="AI74"/>
  <c r="AH64"/>
  <c r="AI64"/>
  <c r="AG64"/>
  <c r="AH41"/>
  <c r="AI41"/>
  <c r="AG41"/>
  <c r="J96"/>
  <c r="O96"/>
  <c r="K50"/>
  <c r="H50"/>
  <c r="AX50"/>
  <c r="P50" s="1"/>
  <c r="I50"/>
  <c r="BB50"/>
  <c r="AF50" s="1"/>
  <c r="AX126"/>
  <c r="P126" s="1"/>
  <c r="K126"/>
  <c r="BB126"/>
  <c r="AF126" s="1"/>
  <c r="I126"/>
  <c r="H126"/>
  <c r="S38"/>
  <c r="Q38"/>
  <c r="R38"/>
  <c r="K233"/>
  <c r="I233"/>
  <c r="H233"/>
  <c r="AX233"/>
  <c r="P233" s="1"/>
  <c r="BB233"/>
  <c r="AF233" s="1"/>
  <c r="J102"/>
  <c r="O102"/>
  <c r="O217"/>
  <c r="J217"/>
  <c r="Q129"/>
  <c r="S129"/>
  <c r="R129"/>
  <c r="AH69"/>
  <c r="AI69"/>
  <c r="AG69"/>
  <c r="Q133"/>
  <c r="S133"/>
  <c r="R133"/>
  <c r="S291" i="7"/>
  <c r="Q291"/>
  <c r="R291"/>
  <c r="R13" i="8"/>
  <c r="S13"/>
  <c r="Q13"/>
  <c r="Q23"/>
  <c r="R23"/>
  <c r="S23"/>
  <c r="S26"/>
  <c r="Q26"/>
  <c r="R26"/>
  <c r="AH14"/>
  <c r="AI14"/>
  <c r="AG14"/>
  <c r="O213" i="7"/>
  <c r="J213"/>
  <c r="W322" i="8"/>
  <c r="V322"/>
  <c r="U322"/>
  <c r="AE12"/>
  <c r="AC12"/>
  <c r="AD12"/>
  <c r="AE36"/>
  <c r="AC36"/>
  <c r="AD36"/>
  <c r="V63"/>
  <c r="W63"/>
  <c r="U63"/>
  <c r="Z18"/>
  <c r="AA18"/>
  <c r="Y18"/>
  <c r="Y42"/>
  <c r="Z42"/>
  <c r="AA42"/>
  <c r="V14"/>
  <c r="W14"/>
  <c r="U14"/>
  <c r="V38"/>
  <c r="W38"/>
  <c r="U38"/>
  <c r="AC65"/>
  <c r="AD65"/>
  <c r="AE65"/>
  <c r="Y59"/>
  <c r="Z59"/>
  <c r="AA59"/>
  <c r="AC23"/>
  <c r="AE23"/>
  <c r="AD23"/>
  <c r="AC47"/>
  <c r="AD47"/>
  <c r="AE47"/>
  <c r="AC83"/>
  <c r="AD83"/>
  <c r="AE83"/>
  <c r="AA19"/>
  <c r="Y19"/>
  <c r="Z19"/>
  <c r="AA43"/>
  <c r="Y43"/>
  <c r="Z43"/>
  <c r="AA73"/>
  <c r="Y73"/>
  <c r="Z73"/>
  <c r="Y82"/>
  <c r="Z82"/>
  <c r="AA82"/>
  <c r="Y94"/>
  <c r="Z94"/>
  <c r="AA94"/>
  <c r="Y106"/>
  <c r="Z106"/>
  <c r="AA106"/>
  <c r="U80"/>
  <c r="V80"/>
  <c r="W80"/>
  <c r="U92"/>
  <c r="V92"/>
  <c r="W92"/>
  <c r="U104"/>
  <c r="V104"/>
  <c r="W104"/>
  <c r="AC331"/>
  <c r="AD331"/>
  <c r="AE331"/>
  <c r="U275"/>
  <c r="V275"/>
  <c r="W275"/>
  <c r="Z122"/>
  <c r="AA122"/>
  <c r="Y122"/>
  <c r="AC135"/>
  <c r="AE135"/>
  <c r="AD135"/>
  <c r="AE254"/>
  <c r="AC254"/>
  <c r="AD254"/>
  <c r="U295"/>
  <c r="V295"/>
  <c r="W295"/>
  <c r="AA197"/>
  <c r="Z197"/>
  <c r="Y197"/>
  <c r="U280"/>
  <c r="V280"/>
  <c r="W280"/>
  <c r="Y275"/>
  <c r="Z275"/>
  <c r="AA275"/>
  <c r="Y312"/>
  <c r="AA312"/>
  <c r="Z312"/>
  <c r="U341"/>
  <c r="V341"/>
  <c r="W341"/>
  <c r="Y311"/>
  <c r="AA311"/>
  <c r="Z311"/>
  <c r="AE264"/>
  <c r="AC264"/>
  <c r="AD264"/>
  <c r="Y303"/>
  <c r="Z303"/>
  <c r="AA303"/>
  <c r="AD276"/>
  <c r="AC276"/>
  <c r="AE276"/>
  <c r="AD287"/>
  <c r="AC287"/>
  <c r="AE287"/>
  <c r="AD299"/>
  <c r="AC299"/>
  <c r="AE299"/>
  <c r="W234"/>
  <c r="U234"/>
  <c r="V234"/>
  <c r="W247"/>
  <c r="U247"/>
  <c r="V247"/>
  <c r="Q33"/>
  <c r="R33"/>
  <c r="S33"/>
  <c r="R8"/>
  <c r="S8"/>
  <c r="Q8"/>
  <c r="Q229" i="7"/>
  <c r="R229"/>
  <c r="S229"/>
  <c r="H238"/>
  <c r="I238"/>
  <c r="AX238"/>
  <c r="P238" s="1"/>
  <c r="K238"/>
  <c r="BB238"/>
  <c r="AF238" s="1"/>
  <c r="AX339"/>
  <c r="P339" s="1"/>
  <c r="BB339"/>
  <c r="AF339" s="1"/>
  <c r="H339"/>
  <c r="I339"/>
  <c r="K339"/>
  <c r="AX59"/>
  <c r="P59" s="1"/>
  <c r="BB59"/>
  <c r="AF59" s="1"/>
  <c r="K59"/>
  <c r="H59"/>
  <c r="I59"/>
  <c r="AX30"/>
  <c r="P30" s="1"/>
  <c r="BB30"/>
  <c r="AF30" s="1"/>
  <c r="K30"/>
  <c r="H30"/>
  <c r="I30"/>
  <c r="AX54"/>
  <c r="P54" s="1"/>
  <c r="BB54"/>
  <c r="AF54" s="1"/>
  <c r="H54"/>
  <c r="I54"/>
  <c r="K54"/>
  <c r="Q13"/>
  <c r="R13"/>
  <c r="S13"/>
  <c r="AH110"/>
  <c r="AG110"/>
  <c r="AI110"/>
  <c r="AG353"/>
  <c r="AH353"/>
  <c r="AI353"/>
  <c r="Q346"/>
  <c r="R346"/>
  <c r="S346"/>
  <c r="Q29" i="8"/>
  <c r="R29"/>
  <c r="S29"/>
  <c r="Q270" i="7"/>
  <c r="R270"/>
  <c r="S270"/>
  <c r="AC76"/>
  <c r="AE76"/>
  <c r="AD76"/>
  <c r="J89"/>
  <c r="O89"/>
  <c r="U49"/>
  <c r="V49"/>
  <c r="W49"/>
  <c r="AG266"/>
  <c r="AH266"/>
  <c r="AI266"/>
  <c r="U89"/>
  <c r="W89"/>
  <c r="V89"/>
  <c r="AD137"/>
  <c r="AC137"/>
  <c r="AE137"/>
  <c r="Y67"/>
  <c r="Z67"/>
  <c r="AA67"/>
  <c r="Y105"/>
  <c r="Z105"/>
  <c r="AA105"/>
  <c r="Y114"/>
  <c r="Z114"/>
  <c r="AA114"/>
  <c r="AC108"/>
  <c r="AD108"/>
  <c r="AE108"/>
  <c r="Y85"/>
  <c r="Z85"/>
  <c r="AA85"/>
  <c r="V196"/>
  <c r="U196"/>
  <c r="W196"/>
  <c r="V22"/>
  <c r="U22"/>
  <c r="W22"/>
  <c r="V55"/>
  <c r="W55"/>
  <c r="U55"/>
  <c r="Y273"/>
  <c r="Z273"/>
  <c r="AA273"/>
  <c r="V273"/>
  <c r="W273"/>
  <c r="U273"/>
  <c r="W116"/>
  <c r="U116"/>
  <c r="V116"/>
  <c r="U345"/>
  <c r="W345"/>
  <c r="V345"/>
  <c r="U203"/>
  <c r="V203"/>
  <c r="W203"/>
  <c r="U213"/>
  <c r="V213"/>
  <c r="W213"/>
  <c r="U212"/>
  <c r="V212"/>
  <c r="W212"/>
  <c r="AE206"/>
  <c r="AD206"/>
  <c r="AC206"/>
  <c r="AE53"/>
  <c r="AC53"/>
  <c r="AD53"/>
  <c r="V229"/>
  <c r="U229"/>
  <c r="W229"/>
  <c r="AE332"/>
  <c r="AC332"/>
  <c r="AD332"/>
  <c r="Z284"/>
  <c r="Y284"/>
  <c r="AA284"/>
  <c r="U340"/>
  <c r="V340"/>
  <c r="W340"/>
  <c r="U259"/>
  <c r="V259"/>
  <c r="W259"/>
  <c r="U53"/>
  <c r="V53"/>
  <c r="W53"/>
  <c r="V248"/>
  <c r="W248"/>
  <c r="U248"/>
  <c r="U333"/>
  <c r="V333"/>
  <c r="W333"/>
  <c r="Z239"/>
  <c r="Y239"/>
  <c r="AA239"/>
  <c r="AE219"/>
  <c r="AC219"/>
  <c r="AD219"/>
  <c r="Z331"/>
  <c r="AA331"/>
  <c r="Y331"/>
  <c r="AC13"/>
  <c r="AD13"/>
  <c r="AE13"/>
  <c r="AC162"/>
  <c r="AD162"/>
  <c r="AE162"/>
  <c r="U331"/>
  <c r="W331"/>
  <c r="V331"/>
  <c r="U52"/>
  <c r="W52"/>
  <c r="V52"/>
  <c r="Y270"/>
  <c r="Z270"/>
  <c r="AA270"/>
  <c r="Y12"/>
  <c r="Z12"/>
  <c r="AA12"/>
  <c r="AA9"/>
  <c r="Y9"/>
  <c r="Z9"/>
  <c r="AD231"/>
  <c r="AE231"/>
  <c r="AC231"/>
  <c r="AE327"/>
  <c r="AC327"/>
  <c r="AD327"/>
  <c r="W140"/>
  <c r="U140"/>
  <c r="V140"/>
  <c r="O197" i="8"/>
  <c r="BA124"/>
  <c r="AB124" s="1"/>
  <c r="BA134"/>
  <c r="AB134" s="1"/>
  <c r="AY233"/>
  <c r="T233" s="1"/>
  <c r="BA216" i="7"/>
  <c r="AB216" s="1"/>
  <c r="AZ57"/>
  <c r="X57" s="1"/>
  <c r="AZ169"/>
  <c r="X169" s="1"/>
  <c r="BA322"/>
  <c r="AB322" s="1"/>
  <c r="AZ95"/>
  <c r="X95" s="1"/>
  <c r="BA51"/>
  <c r="AB51" s="1"/>
  <c r="AZ30"/>
  <c r="X30" s="1"/>
  <c r="BA336"/>
  <c r="AB336" s="1"/>
  <c r="BA149"/>
  <c r="AB149" s="1"/>
  <c r="AY282"/>
  <c r="T282" s="1"/>
  <c r="BA343"/>
  <c r="AB343" s="1"/>
  <c r="AZ131"/>
  <c r="X131" s="1"/>
  <c r="O240" i="8"/>
  <c r="J240"/>
  <c r="AG95"/>
  <c r="AH95"/>
  <c r="AI95"/>
  <c r="H141"/>
  <c r="AX141"/>
  <c r="P141" s="1"/>
  <c r="I141"/>
  <c r="BB141"/>
  <c r="AF141" s="1"/>
  <c r="K141"/>
  <c r="O129"/>
  <c r="J129"/>
  <c r="K176"/>
  <c r="BB176"/>
  <c r="AF176" s="1"/>
  <c r="I176"/>
  <c r="H176"/>
  <c r="AX176"/>
  <c r="P176" s="1"/>
  <c r="Q70"/>
  <c r="R70"/>
  <c r="S70"/>
  <c r="Q45"/>
  <c r="R45"/>
  <c r="S45"/>
  <c r="O133"/>
  <c r="J133"/>
  <c r="AH21"/>
  <c r="AI21"/>
  <c r="AG21"/>
  <c r="J206" i="7"/>
  <c r="O206"/>
  <c r="V13" i="8"/>
  <c r="W13"/>
  <c r="U13"/>
  <c r="AH17"/>
  <c r="AI17"/>
  <c r="AG17"/>
  <c r="AG286" i="7"/>
  <c r="AI286"/>
  <c r="AH286"/>
  <c r="AC98" i="8"/>
  <c r="AD98"/>
  <c r="AE98"/>
  <c r="Y75"/>
  <c r="Z75"/>
  <c r="AA75"/>
  <c r="AE34"/>
  <c r="AC34"/>
  <c r="AD34"/>
  <c r="V60"/>
  <c r="W60"/>
  <c r="U60"/>
  <c r="Z16"/>
  <c r="AA16"/>
  <c r="Y16"/>
  <c r="Y40"/>
  <c r="Z40"/>
  <c r="AA40"/>
  <c r="V12"/>
  <c r="W12"/>
  <c r="U12"/>
  <c r="V36"/>
  <c r="W36"/>
  <c r="U36"/>
  <c r="AC62"/>
  <c r="AD62"/>
  <c r="AE62"/>
  <c r="Y56"/>
  <c r="Z56"/>
  <c r="AA56"/>
  <c r="W110"/>
  <c r="V110"/>
  <c r="U110"/>
  <c r="AC21"/>
  <c r="AE21"/>
  <c r="AD21"/>
  <c r="AC45"/>
  <c r="AD45"/>
  <c r="AE45"/>
  <c r="AC79"/>
  <c r="AD79"/>
  <c r="AE79"/>
  <c r="AA17"/>
  <c r="Y17"/>
  <c r="Z17"/>
  <c r="AA41"/>
  <c r="Y41"/>
  <c r="Z41"/>
  <c r="AA70"/>
  <c r="Y70"/>
  <c r="Z70"/>
  <c r="Y93"/>
  <c r="Z93"/>
  <c r="AA93"/>
  <c r="U79"/>
  <c r="V79"/>
  <c r="W79"/>
  <c r="U103"/>
  <c r="V103"/>
  <c r="W103"/>
  <c r="AC320"/>
  <c r="AD320"/>
  <c r="AE320"/>
  <c r="Y318"/>
  <c r="Z318"/>
  <c r="AA318"/>
  <c r="Y255"/>
  <c r="Z255"/>
  <c r="AA255"/>
  <c r="Y237"/>
  <c r="AA237"/>
  <c r="Z237"/>
  <c r="AD335"/>
  <c r="AE335"/>
  <c r="AC335"/>
  <c r="AA133"/>
  <c r="Y133"/>
  <c r="Z133"/>
  <c r="U286"/>
  <c r="V286"/>
  <c r="W286"/>
  <c r="Y313"/>
  <c r="AA313"/>
  <c r="Z313"/>
  <c r="AA195"/>
  <c r="Z195"/>
  <c r="Y195"/>
  <c r="U277"/>
  <c r="V277"/>
  <c r="W277"/>
  <c r="Y272"/>
  <c r="Z272"/>
  <c r="AA272"/>
  <c r="AC251"/>
  <c r="AD251"/>
  <c r="AE251"/>
  <c r="Y279"/>
  <c r="Z279"/>
  <c r="AA279"/>
  <c r="AC311"/>
  <c r="AD311"/>
  <c r="AE311"/>
  <c r="AD209"/>
  <c r="AE209"/>
  <c r="AC209"/>
  <c r="AD275"/>
  <c r="AC275"/>
  <c r="AE275"/>
  <c r="AD286"/>
  <c r="AC286"/>
  <c r="AE286"/>
  <c r="W246"/>
  <c r="U246"/>
  <c r="V246"/>
  <c r="W256"/>
  <c r="U256"/>
  <c r="V256"/>
  <c r="AG53" i="7"/>
  <c r="AH53"/>
  <c r="AI53"/>
  <c r="H279"/>
  <c r="I279"/>
  <c r="AX279"/>
  <c r="P279" s="1"/>
  <c r="K279"/>
  <c r="BB279"/>
  <c r="AF279" s="1"/>
  <c r="AX119"/>
  <c r="P119" s="1"/>
  <c r="I119"/>
  <c r="H119"/>
  <c r="K119"/>
  <c r="BB119"/>
  <c r="AF119" s="1"/>
  <c r="AX129"/>
  <c r="P129" s="1"/>
  <c r="BB129"/>
  <c r="AF129" s="1"/>
  <c r="H129"/>
  <c r="K129"/>
  <c r="I129"/>
  <c r="AX290"/>
  <c r="P290" s="1"/>
  <c r="BB290"/>
  <c r="AF290" s="1"/>
  <c r="H290"/>
  <c r="K290"/>
  <c r="I290"/>
  <c r="AX128"/>
  <c r="P128" s="1"/>
  <c r="BB128"/>
  <c r="AF128" s="1"/>
  <c r="H128"/>
  <c r="I128"/>
  <c r="K128"/>
  <c r="S104"/>
  <c r="R104"/>
  <c r="Q104"/>
  <c r="AG219"/>
  <c r="AH219"/>
  <c r="AI219"/>
  <c r="S299"/>
  <c r="R299"/>
  <c r="Q299"/>
  <c r="I9" i="8"/>
  <c r="H9"/>
  <c r="AX9"/>
  <c r="P9" s="1"/>
  <c r="K9"/>
  <c r="BB9"/>
  <c r="AF9" s="1"/>
  <c r="AG99" i="7"/>
  <c r="AH99"/>
  <c r="AI99"/>
  <c r="AG203"/>
  <c r="AH203"/>
  <c r="AI203"/>
  <c r="Q85"/>
  <c r="R85"/>
  <c r="S85"/>
  <c r="Q353"/>
  <c r="R353"/>
  <c r="S353"/>
  <c r="O91"/>
  <c r="J91"/>
  <c r="O70"/>
  <c r="J70"/>
  <c r="AX274"/>
  <c r="P274" s="1"/>
  <c r="BB274"/>
  <c r="AF274" s="1"/>
  <c r="I274"/>
  <c r="K274"/>
  <c r="H274"/>
  <c r="AC66"/>
  <c r="AD66"/>
  <c r="AE66"/>
  <c r="AE147"/>
  <c r="AC147"/>
  <c r="AD147"/>
  <c r="Y283"/>
  <c r="Z283"/>
  <c r="AA283"/>
  <c r="AC73"/>
  <c r="AD73"/>
  <c r="AE73"/>
  <c r="Q89"/>
  <c r="R89"/>
  <c r="S89"/>
  <c r="J162"/>
  <c r="O162"/>
  <c r="AC100"/>
  <c r="AD100"/>
  <c r="AE100"/>
  <c r="J266"/>
  <c r="O266"/>
  <c r="AE72"/>
  <c r="AC72"/>
  <c r="AD72"/>
  <c r="U323"/>
  <c r="V323"/>
  <c r="W323"/>
  <c r="Y135"/>
  <c r="Z135"/>
  <c r="AA135"/>
  <c r="Y46"/>
  <c r="Z46"/>
  <c r="AA46"/>
  <c r="Y76"/>
  <c r="Z76"/>
  <c r="AA76"/>
  <c r="V283"/>
  <c r="W283"/>
  <c r="U283"/>
  <c r="V67"/>
  <c r="U67"/>
  <c r="W67"/>
  <c r="V105"/>
  <c r="U105"/>
  <c r="W105"/>
  <c r="V114"/>
  <c r="U114"/>
  <c r="W114"/>
  <c r="Y280"/>
  <c r="Z280"/>
  <c r="AA280"/>
  <c r="AC31"/>
  <c r="AD31"/>
  <c r="AE31"/>
  <c r="AA110"/>
  <c r="Y110"/>
  <c r="Z110"/>
  <c r="U70"/>
  <c r="V70"/>
  <c r="W70"/>
  <c r="U120"/>
  <c r="W120"/>
  <c r="V120"/>
  <c r="U355"/>
  <c r="V355"/>
  <c r="W355"/>
  <c r="Y340"/>
  <c r="Z340"/>
  <c r="AA340"/>
  <c r="AE278"/>
  <c r="AC278"/>
  <c r="AD278"/>
  <c r="AC248"/>
  <c r="AD248"/>
  <c r="AE248"/>
  <c r="V227"/>
  <c r="U227"/>
  <c r="W227"/>
  <c r="Z329"/>
  <c r="AA329"/>
  <c r="Y329"/>
  <c r="V163"/>
  <c r="W163"/>
  <c r="U163"/>
  <c r="U315"/>
  <c r="V315"/>
  <c r="W315"/>
  <c r="U242"/>
  <c r="V242"/>
  <c r="W242"/>
  <c r="U211"/>
  <c r="W211"/>
  <c r="V211"/>
  <c r="U69"/>
  <c r="V69"/>
  <c r="W69"/>
  <c r="Z236"/>
  <c r="Y236"/>
  <c r="AA236"/>
  <c r="AD269"/>
  <c r="AE269"/>
  <c r="AC269"/>
  <c r="U286"/>
  <c r="V286"/>
  <c r="W286"/>
  <c r="U269"/>
  <c r="V269"/>
  <c r="W269"/>
  <c r="Y291"/>
  <c r="Z291"/>
  <c r="AA291"/>
  <c r="V330"/>
  <c r="W330"/>
  <c r="U330"/>
  <c r="AE103"/>
  <c r="AC103"/>
  <c r="AD103"/>
  <c r="AC276"/>
  <c r="AD276"/>
  <c r="AE276"/>
  <c r="AC65"/>
  <c r="AD65"/>
  <c r="AE65"/>
  <c r="AC352"/>
  <c r="AD352"/>
  <c r="AE352"/>
  <c r="AC203"/>
  <c r="AD203"/>
  <c r="AE203"/>
  <c r="AC165"/>
  <c r="AD165"/>
  <c r="AE165"/>
  <c r="AC174"/>
  <c r="AD174"/>
  <c r="AE174"/>
  <c r="Y199"/>
  <c r="Z199"/>
  <c r="AA199"/>
  <c r="AA316"/>
  <c r="Y316"/>
  <c r="Z316"/>
  <c r="AD329"/>
  <c r="AE329"/>
  <c r="AC329"/>
  <c r="Z140"/>
  <c r="AA140"/>
  <c r="Y140"/>
  <c r="J26" i="8"/>
  <c r="BA113"/>
  <c r="AB113" s="1"/>
  <c r="AZ225"/>
  <c r="X225" s="1"/>
  <c r="AY168"/>
  <c r="T168" s="1"/>
  <c r="BA309"/>
  <c r="AB309" s="1"/>
  <c r="AZ325"/>
  <c r="X325" s="1"/>
  <c r="AY325"/>
  <c r="T325" s="1"/>
  <c r="J333" i="7"/>
  <c r="BA274"/>
  <c r="AB274" s="1"/>
  <c r="AZ274"/>
  <c r="X274" s="1"/>
  <c r="AZ147"/>
  <c r="X147" s="1"/>
  <c r="AY75"/>
  <c r="T75" s="1"/>
  <c r="AZ51"/>
  <c r="X51" s="1"/>
  <c r="AY15"/>
  <c r="T15" s="1"/>
  <c r="AZ238"/>
  <c r="X238" s="1"/>
  <c r="AZ221"/>
  <c r="X221" s="1"/>
  <c r="AI329" i="8"/>
  <c r="AG329"/>
  <c r="AH329"/>
  <c r="Q65"/>
  <c r="R65"/>
  <c r="S65"/>
  <c r="Q253"/>
  <c r="R253"/>
  <c r="S253"/>
  <c r="H308"/>
  <c r="I308"/>
  <c r="K308"/>
  <c r="AX308"/>
  <c r="P308" s="1"/>
  <c r="BB308"/>
  <c r="AF308" s="1"/>
  <c r="Q332"/>
  <c r="R332"/>
  <c r="S332"/>
  <c r="Q244"/>
  <c r="R244"/>
  <c r="S244"/>
  <c r="J231"/>
  <c r="O231"/>
  <c r="AX138"/>
  <c r="P138" s="1"/>
  <c r="K138"/>
  <c r="BB138"/>
  <c r="AF138" s="1"/>
  <c r="H138"/>
  <c r="I138"/>
  <c r="AH235"/>
  <c r="AI235"/>
  <c r="AG235"/>
  <c r="AG80"/>
  <c r="AH80"/>
  <c r="AI80"/>
  <c r="AH43"/>
  <c r="AI43"/>
  <c r="AG43"/>
  <c r="J104"/>
  <c r="O104"/>
  <c r="K54"/>
  <c r="H54"/>
  <c r="AX54"/>
  <c r="P54" s="1"/>
  <c r="I54"/>
  <c r="BB54"/>
  <c r="AF54" s="1"/>
  <c r="O131"/>
  <c r="J131"/>
  <c r="S40"/>
  <c r="Q40"/>
  <c r="R40"/>
  <c r="K226"/>
  <c r="I226"/>
  <c r="AX226"/>
  <c r="P226" s="1"/>
  <c r="BB226"/>
  <c r="AF226" s="1"/>
  <c r="H226"/>
  <c r="Q57"/>
  <c r="R57"/>
  <c r="S57"/>
  <c r="K134"/>
  <c r="BB134"/>
  <c r="AF134" s="1"/>
  <c r="I134"/>
  <c r="AX134"/>
  <c r="P134" s="1"/>
  <c r="H134"/>
  <c r="J83"/>
  <c r="O83"/>
  <c r="J103"/>
  <c r="O103"/>
  <c r="Q21"/>
  <c r="R21"/>
  <c r="S21"/>
  <c r="J308" i="7"/>
  <c r="O308"/>
  <c r="R17" i="8"/>
  <c r="S17"/>
  <c r="Q17"/>
  <c r="V41"/>
  <c r="W41"/>
  <c r="U41"/>
  <c r="S28"/>
  <c r="Q28"/>
  <c r="R28"/>
  <c r="AC86"/>
  <c r="AD86"/>
  <c r="AE86"/>
  <c r="AC75"/>
  <c r="AD75"/>
  <c r="AE75"/>
  <c r="Y8"/>
  <c r="Z8"/>
  <c r="AA8"/>
  <c r="AE32"/>
  <c r="AC32"/>
  <c r="AD32"/>
  <c r="V57"/>
  <c r="W57"/>
  <c r="U57"/>
  <c r="Z14"/>
  <c r="AA14"/>
  <c r="Y14"/>
  <c r="Y38"/>
  <c r="Z38"/>
  <c r="AA38"/>
  <c r="V34"/>
  <c r="W34"/>
  <c r="U34"/>
  <c r="AC59"/>
  <c r="AD59"/>
  <c r="AE59"/>
  <c r="AC19"/>
  <c r="AD19"/>
  <c r="AE19"/>
  <c r="AC43"/>
  <c r="AD43"/>
  <c r="AE43"/>
  <c r="AC73"/>
  <c r="AD73"/>
  <c r="AE73"/>
  <c r="AA15"/>
  <c r="Y15"/>
  <c r="Z15"/>
  <c r="AE237"/>
  <c r="AC237"/>
  <c r="AD237"/>
  <c r="Y92"/>
  <c r="Z92"/>
  <c r="AA92"/>
  <c r="Y104"/>
  <c r="Z104"/>
  <c r="AA104"/>
  <c r="U78"/>
  <c r="V78"/>
  <c r="W78"/>
  <c r="U90"/>
  <c r="V90"/>
  <c r="W90"/>
  <c r="U102"/>
  <c r="V102"/>
  <c r="W102"/>
  <c r="Y315"/>
  <c r="Z315"/>
  <c r="AA315"/>
  <c r="Y314"/>
  <c r="AA314"/>
  <c r="Z314"/>
  <c r="AC240"/>
  <c r="AD240"/>
  <c r="AE240"/>
  <c r="U278"/>
  <c r="V278"/>
  <c r="W278"/>
  <c r="AE313"/>
  <c r="AC313"/>
  <c r="AD313"/>
  <c r="AA217"/>
  <c r="Y217"/>
  <c r="Z217"/>
  <c r="Y267"/>
  <c r="Z267"/>
  <c r="AA267"/>
  <c r="Y276"/>
  <c r="Z276"/>
  <c r="AA276"/>
  <c r="AC234"/>
  <c r="AD234"/>
  <c r="AE234"/>
  <c r="U279"/>
  <c r="V279"/>
  <c r="W279"/>
  <c r="Y234"/>
  <c r="AA234"/>
  <c r="Z234"/>
  <c r="AC232"/>
  <c r="AD232"/>
  <c r="AE232"/>
  <c r="Y249"/>
  <c r="Z249"/>
  <c r="AA249"/>
  <c r="Y297"/>
  <c r="Z297"/>
  <c r="AA297"/>
  <c r="AD285"/>
  <c r="AC285"/>
  <c r="AE285"/>
  <c r="AD297"/>
  <c r="AC297"/>
  <c r="AE297"/>
  <c r="W232"/>
  <c r="U232"/>
  <c r="V232"/>
  <c r="W329"/>
  <c r="U329"/>
  <c r="V329"/>
  <c r="W245"/>
  <c r="V245"/>
  <c r="U245"/>
  <c r="W255"/>
  <c r="V255"/>
  <c r="U255"/>
  <c r="V70"/>
  <c r="W70"/>
  <c r="U70"/>
  <c r="H68" i="7"/>
  <c r="I68"/>
  <c r="AX68"/>
  <c r="P68" s="1"/>
  <c r="K68"/>
  <c r="BB68"/>
  <c r="AF68" s="1"/>
  <c r="AX347"/>
  <c r="P347" s="1"/>
  <c r="I347"/>
  <c r="H347"/>
  <c r="K347"/>
  <c r="BB347"/>
  <c r="AF347" s="1"/>
  <c r="AX186"/>
  <c r="P186" s="1"/>
  <c r="H186"/>
  <c r="I186"/>
  <c r="K186"/>
  <c r="BB186"/>
  <c r="AF186" s="1"/>
  <c r="AX184"/>
  <c r="P184" s="1"/>
  <c r="H184"/>
  <c r="I184"/>
  <c r="K184"/>
  <c r="BB184"/>
  <c r="AF184" s="1"/>
  <c r="BA184"/>
  <c r="AB184" s="1"/>
  <c r="AX87"/>
  <c r="P87" s="1"/>
  <c r="BB87"/>
  <c r="AF87" s="1"/>
  <c r="H87"/>
  <c r="I87"/>
  <c r="K87"/>
  <c r="J104"/>
  <c r="O104"/>
  <c r="S219"/>
  <c r="Q219"/>
  <c r="R219"/>
  <c r="J299"/>
  <c r="O299"/>
  <c r="AG92"/>
  <c r="AH92"/>
  <c r="AI92"/>
  <c r="Q203"/>
  <c r="R203"/>
  <c r="S203"/>
  <c r="O65"/>
  <c r="J65"/>
  <c r="O110"/>
  <c r="J110"/>
  <c r="AG352"/>
  <c r="AH352"/>
  <c r="AI352"/>
  <c r="J29" i="8"/>
  <c r="O29"/>
  <c r="O10" i="7"/>
  <c r="J10"/>
  <c r="AC166"/>
  <c r="AE166"/>
  <c r="AD166"/>
  <c r="AC85"/>
  <c r="AE85"/>
  <c r="AD85"/>
  <c r="AC136"/>
  <c r="AE136"/>
  <c r="AD136"/>
  <c r="U207"/>
  <c r="V207"/>
  <c r="W207"/>
  <c r="AG298"/>
  <c r="AH298"/>
  <c r="AI298"/>
  <c r="U72"/>
  <c r="V72"/>
  <c r="W72"/>
  <c r="AG181"/>
  <c r="AH181"/>
  <c r="AI181"/>
  <c r="Q266"/>
  <c r="R266"/>
  <c r="S266"/>
  <c r="U181"/>
  <c r="W181"/>
  <c r="V181"/>
  <c r="AD218"/>
  <c r="AC218"/>
  <c r="AE218"/>
  <c r="Y117"/>
  <c r="Z117"/>
  <c r="AA117"/>
  <c r="Y320"/>
  <c r="Z320"/>
  <c r="AA320"/>
  <c r="Y38"/>
  <c r="Z38"/>
  <c r="AA38"/>
  <c r="Y37"/>
  <c r="Z37"/>
  <c r="AA37"/>
  <c r="V135"/>
  <c r="U135"/>
  <c r="W135"/>
  <c r="V46"/>
  <c r="W46"/>
  <c r="U46"/>
  <c r="V76"/>
  <c r="W76"/>
  <c r="U76"/>
  <c r="V190"/>
  <c r="W190"/>
  <c r="U190"/>
  <c r="V280"/>
  <c r="W280"/>
  <c r="U280"/>
  <c r="AA70"/>
  <c r="Y70"/>
  <c r="Z70"/>
  <c r="AC89"/>
  <c r="AD89"/>
  <c r="AE89"/>
  <c r="AA181"/>
  <c r="Y181"/>
  <c r="Z181"/>
  <c r="U353"/>
  <c r="V353"/>
  <c r="W353"/>
  <c r="U94"/>
  <c r="V94"/>
  <c r="W94"/>
  <c r="U93"/>
  <c r="V93"/>
  <c r="W93"/>
  <c r="AC185"/>
  <c r="AD185"/>
  <c r="AE185"/>
  <c r="U327"/>
  <c r="V327"/>
  <c r="W327"/>
  <c r="AD246"/>
  <c r="AE246"/>
  <c r="AC246"/>
  <c r="U332"/>
  <c r="V332"/>
  <c r="W332"/>
  <c r="Z97"/>
  <c r="Y97"/>
  <c r="AA97"/>
  <c r="U24"/>
  <c r="V24"/>
  <c r="W24"/>
  <c r="Y237"/>
  <c r="Z237"/>
  <c r="AA237"/>
  <c r="AC132"/>
  <c r="AD132"/>
  <c r="AE132"/>
  <c r="Y219"/>
  <c r="Z219"/>
  <c r="AA219"/>
  <c r="Z132"/>
  <c r="Y132"/>
  <c r="AA132"/>
  <c r="Y351"/>
  <c r="Z351"/>
  <c r="AA351"/>
  <c r="Y220"/>
  <c r="Z220"/>
  <c r="AA220"/>
  <c r="AA355"/>
  <c r="Y355"/>
  <c r="Z355"/>
  <c r="AA229"/>
  <c r="Y229"/>
  <c r="Z229"/>
  <c r="U39"/>
  <c r="V39"/>
  <c r="W39"/>
  <c r="AE150"/>
  <c r="AC150"/>
  <c r="AD150"/>
  <c r="J64" i="8"/>
  <c r="AY138"/>
  <c r="T138" s="1"/>
  <c r="BA139"/>
  <c r="AB139" s="1"/>
  <c r="BA142"/>
  <c r="AB142" s="1"/>
  <c r="AY142"/>
  <c r="T142" s="1"/>
  <c r="AY184"/>
  <c r="T184" s="1"/>
  <c r="AZ132"/>
  <c r="X132" s="1"/>
  <c r="O353" i="7"/>
  <c r="AZ290"/>
  <c r="X290" s="1"/>
  <c r="BA256"/>
  <c r="AB256" s="1"/>
  <c r="AZ127"/>
  <c r="X127" s="1"/>
  <c r="BA118"/>
  <c r="AB118" s="1"/>
  <c r="AZ118"/>
  <c r="X118" s="1"/>
  <c r="BA128"/>
  <c r="AB128" s="1"/>
  <c r="AY184"/>
  <c r="T184" s="1"/>
  <c r="AY186"/>
  <c r="T186" s="1"/>
  <c r="AY347"/>
  <c r="T347" s="1"/>
  <c r="AY68"/>
  <c r="T68" s="1"/>
  <c r="BA279"/>
  <c r="AB279" s="1"/>
  <c r="BA170"/>
  <c r="AB170" s="1"/>
  <c r="AZ154"/>
  <c r="X154" s="1"/>
  <c r="Q313" i="8"/>
  <c r="R313"/>
  <c r="S313"/>
  <c r="R205"/>
  <c r="S205"/>
  <c r="Q205"/>
  <c r="R192"/>
  <c r="S192"/>
  <c r="Q192"/>
  <c r="K52"/>
  <c r="H52"/>
  <c r="AX52"/>
  <c r="P52" s="1"/>
  <c r="I52"/>
  <c r="BB52"/>
  <c r="AF52" s="1"/>
  <c r="Q237"/>
  <c r="R237"/>
  <c r="S237"/>
  <c r="AX173"/>
  <c r="P173" s="1"/>
  <c r="K173"/>
  <c r="BB173"/>
  <c r="AF173" s="1"/>
  <c r="H173"/>
  <c r="I173"/>
  <c r="R235"/>
  <c r="S235"/>
  <c r="Q235"/>
  <c r="AH195"/>
  <c r="AI195"/>
  <c r="AG195"/>
  <c r="Q83"/>
  <c r="R83"/>
  <c r="S83"/>
  <c r="J56"/>
  <c r="O56"/>
  <c r="K317"/>
  <c r="I317"/>
  <c r="H317"/>
  <c r="AX317"/>
  <c r="P317" s="1"/>
  <c r="BB317"/>
  <c r="AF317" s="1"/>
  <c r="J93"/>
  <c r="O93"/>
  <c r="AH59"/>
  <c r="AI59"/>
  <c r="AG59"/>
  <c r="R217"/>
  <c r="S217"/>
  <c r="Q217"/>
  <c r="AG129"/>
  <c r="AH129"/>
  <c r="AI129"/>
  <c r="Q73"/>
  <c r="R73"/>
  <c r="S73"/>
  <c r="Q47"/>
  <c r="R47"/>
  <c r="S47"/>
  <c r="AG133"/>
  <c r="AH133"/>
  <c r="AI133"/>
  <c r="S22"/>
  <c r="Q22"/>
  <c r="R22"/>
  <c r="V43"/>
  <c r="W43"/>
  <c r="U43"/>
  <c r="AG333" i="7"/>
  <c r="AI333"/>
  <c r="AH333"/>
  <c r="S206"/>
  <c r="Q206"/>
  <c r="R206"/>
  <c r="V47" i="8"/>
  <c r="W47"/>
  <c r="U47"/>
  <c r="Z80"/>
  <c r="AA80"/>
  <c r="Y80"/>
  <c r="Y69"/>
  <c r="Z69"/>
  <c r="AA69"/>
  <c r="U217"/>
  <c r="V217"/>
  <c r="W217"/>
  <c r="Z12"/>
  <c r="AA12"/>
  <c r="Y12"/>
  <c r="Y36"/>
  <c r="Z36"/>
  <c r="AA36"/>
  <c r="AC94"/>
  <c r="AE94"/>
  <c r="AD94"/>
  <c r="V32"/>
  <c r="W32"/>
  <c r="U32"/>
  <c r="AC56"/>
  <c r="AD56"/>
  <c r="AE56"/>
  <c r="AC85"/>
  <c r="AD85"/>
  <c r="AE85"/>
  <c r="AC90"/>
  <c r="AD90"/>
  <c r="AE90"/>
  <c r="AC17"/>
  <c r="AE17"/>
  <c r="AD17"/>
  <c r="AC41"/>
  <c r="AD41"/>
  <c r="AE41"/>
  <c r="AC70"/>
  <c r="AD70"/>
  <c r="AE70"/>
  <c r="AA13"/>
  <c r="Y13"/>
  <c r="Z13"/>
  <c r="AA64"/>
  <c r="Y64"/>
  <c r="Z64"/>
  <c r="Y103"/>
  <c r="Z103"/>
  <c r="AA103"/>
  <c r="U77"/>
  <c r="V77"/>
  <c r="W77"/>
  <c r="U89"/>
  <c r="V89"/>
  <c r="W89"/>
  <c r="U101"/>
  <c r="V101"/>
  <c r="W101"/>
  <c r="AC318"/>
  <c r="AD318"/>
  <c r="AE318"/>
  <c r="U211"/>
  <c r="W211"/>
  <c r="V211"/>
  <c r="AD315"/>
  <c r="AE315"/>
  <c r="AC315"/>
  <c r="AC312"/>
  <c r="AD312"/>
  <c r="AE312"/>
  <c r="Y322"/>
  <c r="Z322"/>
  <c r="AA322"/>
  <c r="AA131"/>
  <c r="Y131"/>
  <c r="Z131"/>
  <c r="Y268"/>
  <c r="Z268"/>
  <c r="AA268"/>
  <c r="Y247"/>
  <c r="Z247"/>
  <c r="AA247"/>
  <c r="AA192"/>
  <c r="Z192"/>
  <c r="Y192"/>
  <c r="U271"/>
  <c r="V271"/>
  <c r="W271"/>
  <c r="U306"/>
  <c r="V306"/>
  <c r="W306"/>
  <c r="U276"/>
  <c r="V276"/>
  <c r="W276"/>
  <c r="AD195"/>
  <c r="AE195"/>
  <c r="AC195"/>
  <c r="AD207"/>
  <c r="AE207"/>
  <c r="AC207"/>
  <c r="AC248"/>
  <c r="AD248"/>
  <c r="AE248"/>
  <c r="AD341"/>
  <c r="AC341"/>
  <c r="AE341"/>
  <c r="AD296"/>
  <c r="AC296"/>
  <c r="AE296"/>
  <c r="W231"/>
  <c r="U231"/>
  <c r="V231"/>
  <c r="W314"/>
  <c r="U314"/>
  <c r="V314"/>
  <c r="W244"/>
  <c r="V244"/>
  <c r="U244"/>
  <c r="W254"/>
  <c r="U254"/>
  <c r="V254"/>
  <c r="AG307" i="7"/>
  <c r="AH307"/>
  <c r="AI307"/>
  <c r="AH19" i="8"/>
  <c r="AI19"/>
  <c r="AG19"/>
  <c r="AG327" i="7"/>
  <c r="AH327"/>
  <c r="AI327"/>
  <c r="H326"/>
  <c r="I326"/>
  <c r="AX326"/>
  <c r="P326" s="1"/>
  <c r="K326"/>
  <c r="BB326"/>
  <c r="AF326" s="1"/>
  <c r="AX15"/>
  <c r="P15" s="1"/>
  <c r="I15"/>
  <c r="H15"/>
  <c r="BB15"/>
  <c r="AF15" s="1"/>
  <c r="K15"/>
  <c r="AX95"/>
  <c r="P95" s="1"/>
  <c r="I95"/>
  <c r="K95"/>
  <c r="BB95"/>
  <c r="AF95" s="1"/>
  <c r="H95"/>
  <c r="BA95"/>
  <c r="AB95" s="1"/>
  <c r="AX216"/>
  <c r="P216" s="1"/>
  <c r="I216"/>
  <c r="K216"/>
  <c r="BB216"/>
  <c r="AF216" s="1"/>
  <c r="H216"/>
  <c r="AX336"/>
  <c r="P336" s="1"/>
  <c r="BB336"/>
  <c r="AF336" s="1"/>
  <c r="H336"/>
  <c r="I336"/>
  <c r="K336"/>
  <c r="AH15" i="8"/>
  <c r="AI15"/>
  <c r="AG15"/>
  <c r="AG340" i="7"/>
  <c r="AH340"/>
  <c r="AI340"/>
  <c r="Q92"/>
  <c r="R92"/>
  <c r="S92"/>
  <c r="AG355"/>
  <c r="AH355"/>
  <c r="AI355"/>
  <c r="I8"/>
  <c r="AX8"/>
  <c r="P8" s="1"/>
  <c r="K8"/>
  <c r="BB8"/>
  <c r="AF8" s="1"/>
  <c r="H8"/>
  <c r="J207"/>
  <c r="O207"/>
  <c r="AH116"/>
  <c r="AG116"/>
  <c r="AI116"/>
  <c r="Q91"/>
  <c r="R91"/>
  <c r="S91"/>
  <c r="O352"/>
  <c r="J352"/>
  <c r="AX111"/>
  <c r="P111" s="1"/>
  <c r="H111"/>
  <c r="BB111"/>
  <c r="AF111" s="1"/>
  <c r="I111"/>
  <c r="K111"/>
  <c r="AC320"/>
  <c r="AE320"/>
  <c r="AD320"/>
  <c r="Q120"/>
  <c r="R120"/>
  <c r="S120"/>
  <c r="Y218"/>
  <c r="Z218"/>
  <c r="AA218"/>
  <c r="J298"/>
  <c r="O298"/>
  <c r="W275"/>
  <c r="V275"/>
  <c r="U275"/>
  <c r="J181"/>
  <c r="O181"/>
  <c r="Z126"/>
  <c r="Y126"/>
  <c r="AA126"/>
  <c r="Y73"/>
  <c r="Z73"/>
  <c r="AA73"/>
  <c r="Y301"/>
  <c r="Z301"/>
  <c r="AA301"/>
  <c r="Y252"/>
  <c r="Z252"/>
  <c r="AA252"/>
  <c r="Y306"/>
  <c r="Z306"/>
  <c r="AA306"/>
  <c r="V117"/>
  <c r="W117"/>
  <c r="U117"/>
  <c r="V320"/>
  <c r="U320"/>
  <c r="W320"/>
  <c r="V38"/>
  <c r="U38"/>
  <c r="W38"/>
  <c r="Y157"/>
  <c r="Z157"/>
  <c r="AA157"/>
  <c r="U234"/>
  <c r="V234"/>
  <c r="W234"/>
  <c r="AC159"/>
  <c r="AD159"/>
  <c r="AE159"/>
  <c r="U31"/>
  <c r="V31"/>
  <c r="W31"/>
  <c r="AA258"/>
  <c r="Y258"/>
  <c r="Z258"/>
  <c r="U276"/>
  <c r="V276"/>
  <c r="W276"/>
  <c r="U352"/>
  <c r="V352"/>
  <c r="W352"/>
  <c r="U200"/>
  <c r="V200"/>
  <c r="W200"/>
  <c r="U328"/>
  <c r="V328"/>
  <c r="W328"/>
  <c r="Z262"/>
  <c r="Y262"/>
  <c r="AA262"/>
  <c r="AE210"/>
  <c r="AC210"/>
  <c r="AD210"/>
  <c r="V342"/>
  <c r="W342"/>
  <c r="U342"/>
  <c r="Z246"/>
  <c r="Y246"/>
  <c r="AA246"/>
  <c r="Z210"/>
  <c r="AA210"/>
  <c r="Y210"/>
  <c r="AC94"/>
  <c r="AD94"/>
  <c r="AE94"/>
  <c r="Y307"/>
  <c r="Z307"/>
  <c r="AA307"/>
  <c r="Z245"/>
  <c r="Y245"/>
  <c r="AA245"/>
  <c r="U278"/>
  <c r="V278"/>
  <c r="W278"/>
  <c r="AC253"/>
  <c r="AD253"/>
  <c r="AE253"/>
  <c r="U308"/>
  <c r="V308"/>
  <c r="W308"/>
  <c r="Y20"/>
  <c r="Z20"/>
  <c r="AA20"/>
  <c r="Y325"/>
  <c r="Z325"/>
  <c r="AA325"/>
  <c r="Z240"/>
  <c r="AA240"/>
  <c r="Y240"/>
  <c r="U291"/>
  <c r="V291"/>
  <c r="W291"/>
  <c r="AC270"/>
  <c r="AD270"/>
  <c r="AE270"/>
  <c r="AC12"/>
  <c r="AD12"/>
  <c r="AE12"/>
  <c r="AC9"/>
  <c r="AD9"/>
  <c r="AE9"/>
  <c r="W240"/>
  <c r="U240"/>
  <c r="V240"/>
  <c r="U299"/>
  <c r="W299"/>
  <c r="V299"/>
  <c r="AA228"/>
  <c r="Y228"/>
  <c r="Z228"/>
  <c r="AD115"/>
  <c r="AE115"/>
  <c r="AC115"/>
  <c r="AE48"/>
  <c r="AC48"/>
  <c r="AD48"/>
  <c r="BA54" i="8"/>
  <c r="AB54" s="1"/>
  <c r="BA156"/>
  <c r="AB156" s="1"/>
  <c r="AY113"/>
  <c r="T113" s="1"/>
  <c r="AZ144"/>
  <c r="X144" s="1"/>
  <c r="BA137"/>
  <c r="AB137" s="1"/>
  <c r="AY137"/>
  <c r="T137" s="1"/>
  <c r="AY162"/>
  <c r="T162" s="1"/>
  <c r="AZ215"/>
  <c r="X215" s="1"/>
  <c r="BA325"/>
  <c r="AB325" s="1"/>
  <c r="BA317"/>
  <c r="AB317" s="1"/>
  <c r="AZ308"/>
  <c r="X308" s="1"/>
  <c r="J286" i="7"/>
  <c r="O332"/>
  <c r="O355"/>
  <c r="J25" i="8"/>
  <c r="AZ178" i="7"/>
  <c r="X178" s="1"/>
  <c r="AZ216"/>
  <c r="X216" s="1"/>
  <c r="AY267"/>
  <c r="T267" s="1"/>
  <c r="AZ289"/>
  <c r="X289" s="1"/>
  <c r="BA54"/>
  <c r="AB54" s="1"/>
  <c r="AZ87"/>
  <c r="X87" s="1"/>
  <c r="AZ347"/>
  <c r="X347" s="1"/>
  <c r="AY290"/>
  <c r="T290" s="1"/>
  <c r="AY129"/>
  <c r="T129" s="1"/>
  <c r="AY119"/>
  <c r="T119" s="1"/>
  <c r="AY279"/>
  <c r="T279" s="1"/>
  <c r="BA293"/>
  <c r="AB293" s="1"/>
  <c r="BA131"/>
  <c r="AB131" s="1"/>
  <c r="AZ350"/>
  <c r="X350" s="1"/>
  <c r="H307" i="8"/>
  <c r="I307"/>
  <c r="K307"/>
  <c r="AX307"/>
  <c r="P307" s="1"/>
  <c r="BB307"/>
  <c r="AF307" s="1"/>
  <c r="AI240"/>
  <c r="AG240"/>
  <c r="AH240"/>
  <c r="AI231"/>
  <c r="AG231"/>
  <c r="AH231"/>
  <c r="BB225"/>
  <c r="AF225" s="1"/>
  <c r="K225"/>
  <c r="AX225"/>
  <c r="P225" s="1"/>
  <c r="H225"/>
  <c r="I225"/>
  <c r="BB184"/>
  <c r="AF184" s="1"/>
  <c r="AX184"/>
  <c r="P184" s="1"/>
  <c r="H184"/>
  <c r="I184"/>
  <c r="K184"/>
  <c r="Q131"/>
  <c r="S131"/>
  <c r="R131"/>
  <c r="AH56"/>
  <c r="AI56"/>
  <c r="AG56"/>
  <c r="Q254"/>
  <c r="R254"/>
  <c r="S254"/>
  <c r="H309"/>
  <c r="I309"/>
  <c r="K309"/>
  <c r="AX309"/>
  <c r="P309" s="1"/>
  <c r="BB309"/>
  <c r="AF309" s="1"/>
  <c r="O244"/>
  <c r="J244"/>
  <c r="S255"/>
  <c r="Q255"/>
  <c r="R255"/>
  <c r="Q245"/>
  <c r="R245"/>
  <c r="S245"/>
  <c r="Q311"/>
  <c r="R311"/>
  <c r="S311"/>
  <c r="AI332"/>
  <c r="AG332"/>
  <c r="AH332"/>
  <c r="Q232"/>
  <c r="R232"/>
  <c r="S232"/>
  <c r="R241"/>
  <c r="S241"/>
  <c r="Q241"/>
  <c r="AI237"/>
  <c r="AG237"/>
  <c r="AH237"/>
  <c r="AG211"/>
  <c r="AI211"/>
  <c r="AH211"/>
  <c r="R195"/>
  <c r="S195"/>
  <c r="Q195"/>
  <c r="J87"/>
  <c r="O87"/>
  <c r="AH70"/>
  <c r="AI70"/>
  <c r="AG70"/>
  <c r="AH45"/>
  <c r="AI45"/>
  <c r="AG45"/>
  <c r="J59"/>
  <c r="O59"/>
  <c r="AG131"/>
  <c r="AH131"/>
  <c r="AI131"/>
  <c r="S42"/>
  <c r="Q42"/>
  <c r="R42"/>
  <c r="Q60"/>
  <c r="R60"/>
  <c r="S60"/>
  <c r="BB146"/>
  <c r="AF146" s="1"/>
  <c r="I146"/>
  <c r="K146"/>
  <c r="AX146"/>
  <c r="P146" s="1"/>
  <c r="H146"/>
  <c r="J85"/>
  <c r="O85"/>
  <c r="AH57"/>
  <c r="AI57"/>
  <c r="AG57"/>
  <c r="H136"/>
  <c r="AX136"/>
  <c r="P136" s="1"/>
  <c r="I136"/>
  <c r="BB136"/>
  <c r="AF136" s="1"/>
  <c r="K136"/>
  <c r="J101" i="7"/>
  <c r="O101"/>
  <c r="AH7" i="8"/>
  <c r="AI7"/>
  <c r="AG7"/>
  <c r="Z74"/>
  <c r="AA74"/>
  <c r="Y74"/>
  <c r="AE69"/>
  <c r="AC69"/>
  <c r="AD69"/>
  <c r="Y66"/>
  <c r="Z66"/>
  <c r="AA66"/>
  <c r="AE28"/>
  <c r="AC28"/>
  <c r="AD28"/>
  <c r="Y34"/>
  <c r="Z34"/>
  <c r="AA34"/>
  <c r="AE82"/>
  <c r="AC82"/>
  <c r="AD82"/>
  <c r="AC104"/>
  <c r="AD104"/>
  <c r="AE104"/>
  <c r="AC78"/>
  <c r="AD78"/>
  <c r="AE78"/>
  <c r="Y78"/>
  <c r="Z78"/>
  <c r="AA78"/>
  <c r="AC15"/>
  <c r="AD15"/>
  <c r="AE15"/>
  <c r="AA11"/>
  <c r="Y11"/>
  <c r="Z11"/>
  <c r="AA35"/>
  <c r="Y35"/>
  <c r="Z35"/>
  <c r="AA61"/>
  <c r="Y61"/>
  <c r="Z61"/>
  <c r="Y90"/>
  <c r="Z90"/>
  <c r="AA90"/>
  <c r="Z102"/>
  <c r="AA102"/>
  <c r="Y102"/>
  <c r="AD155"/>
  <c r="AE155"/>
  <c r="AC155"/>
  <c r="U76"/>
  <c r="V76"/>
  <c r="W76"/>
  <c r="U100"/>
  <c r="V100"/>
  <c r="W100"/>
  <c r="Y110"/>
  <c r="Z110"/>
  <c r="AA110"/>
  <c r="V195"/>
  <c r="U195"/>
  <c r="W195"/>
  <c r="AC230"/>
  <c r="AD230"/>
  <c r="AE230"/>
  <c r="Y244"/>
  <c r="AA244"/>
  <c r="Z244"/>
  <c r="Y246"/>
  <c r="Z246"/>
  <c r="AA246"/>
  <c r="AE244"/>
  <c r="AC244"/>
  <c r="AD244"/>
  <c r="AA115"/>
  <c r="Y115"/>
  <c r="Z115"/>
  <c r="U301"/>
  <c r="V301"/>
  <c r="W301"/>
  <c r="U303"/>
  <c r="V303"/>
  <c r="W303"/>
  <c r="Y269"/>
  <c r="Z269"/>
  <c r="AA269"/>
  <c r="Y305"/>
  <c r="Z305"/>
  <c r="AA305"/>
  <c r="AC241"/>
  <c r="AD241"/>
  <c r="AE241"/>
  <c r="Y291"/>
  <c r="Z291"/>
  <c r="AA291"/>
  <c r="AD284"/>
  <c r="AC284"/>
  <c r="AE284"/>
  <c r="AD295"/>
  <c r="AC295"/>
  <c r="AE295"/>
  <c r="W313"/>
  <c r="U313"/>
  <c r="V313"/>
  <c r="W243"/>
  <c r="U243"/>
  <c r="V243"/>
  <c r="W253"/>
  <c r="U253"/>
  <c r="V253"/>
  <c r="O307" i="7"/>
  <c r="J307"/>
  <c r="V15" i="8"/>
  <c r="W15"/>
  <c r="U15"/>
  <c r="R19"/>
  <c r="S19"/>
  <c r="Q19"/>
  <c r="O327" i="7"/>
  <c r="J327"/>
  <c r="H344"/>
  <c r="I344"/>
  <c r="AX344"/>
  <c r="P344" s="1"/>
  <c r="K344"/>
  <c r="BB344"/>
  <c r="AF344" s="1"/>
  <c r="AX282"/>
  <c r="P282" s="1"/>
  <c r="I282"/>
  <c r="BB282"/>
  <c r="AF282" s="1"/>
  <c r="H282"/>
  <c r="K282"/>
  <c r="AX285"/>
  <c r="P285" s="1"/>
  <c r="BB285"/>
  <c r="AF285" s="1"/>
  <c r="K285"/>
  <c r="H285"/>
  <c r="I285"/>
  <c r="AX16"/>
  <c r="P16" s="1"/>
  <c r="BB16"/>
  <c r="AF16" s="1"/>
  <c r="K16"/>
  <c r="H16"/>
  <c r="I16"/>
  <c r="AX296"/>
  <c r="P296" s="1"/>
  <c r="BB296"/>
  <c r="AF296" s="1"/>
  <c r="H296"/>
  <c r="I296"/>
  <c r="K296"/>
  <c r="O219"/>
  <c r="J219"/>
  <c r="R15" i="8"/>
  <c r="S15"/>
  <c r="Q15"/>
  <c r="O340" i="7"/>
  <c r="J340"/>
  <c r="S20" i="8"/>
  <c r="Q20"/>
  <c r="R20"/>
  <c r="AG52" i="7"/>
  <c r="AH52"/>
  <c r="AI52"/>
  <c r="Q65"/>
  <c r="R65"/>
  <c r="S65"/>
  <c r="Q355"/>
  <c r="R355"/>
  <c r="S355"/>
  <c r="J199"/>
  <c r="O199"/>
  <c r="J126"/>
  <c r="O126"/>
  <c r="O276"/>
  <c r="J276"/>
  <c r="Q10"/>
  <c r="R10"/>
  <c r="S10"/>
  <c r="AE323"/>
  <c r="AC323"/>
  <c r="AD323"/>
  <c r="AC22"/>
  <c r="AE22"/>
  <c r="AD22"/>
  <c r="Y194"/>
  <c r="Z194"/>
  <c r="AA194"/>
  <c r="AC139"/>
  <c r="AE139"/>
  <c r="AD139"/>
  <c r="AC319"/>
  <c r="AE319"/>
  <c r="AD319"/>
  <c r="Y18"/>
  <c r="Z18"/>
  <c r="AA18"/>
  <c r="AX179"/>
  <c r="P179" s="1"/>
  <c r="BB179"/>
  <c r="AF179" s="1"/>
  <c r="I179"/>
  <c r="K179"/>
  <c r="H179"/>
  <c r="AY179"/>
  <c r="T179" s="1"/>
  <c r="Q181"/>
  <c r="R181"/>
  <c r="S181"/>
  <c r="U258"/>
  <c r="W258"/>
  <c r="V258"/>
  <c r="Z207"/>
  <c r="AA207"/>
  <c r="Y207"/>
  <c r="Y156"/>
  <c r="AA156"/>
  <c r="Z156"/>
  <c r="AD283"/>
  <c r="AC283"/>
  <c r="AE283"/>
  <c r="U18"/>
  <c r="V18"/>
  <c r="W18"/>
  <c r="Y44"/>
  <c r="Z44"/>
  <c r="AA44"/>
  <c r="Y166"/>
  <c r="Z166"/>
  <c r="AA166"/>
  <c r="Y64"/>
  <c r="Z64"/>
  <c r="AA64"/>
  <c r="AC273"/>
  <c r="AD273"/>
  <c r="AE273"/>
  <c r="V73"/>
  <c r="W73"/>
  <c r="U73"/>
  <c r="V301"/>
  <c r="U301"/>
  <c r="W301"/>
  <c r="V252"/>
  <c r="W252"/>
  <c r="U252"/>
  <c r="Y108"/>
  <c r="Z108"/>
  <c r="AA108"/>
  <c r="AC330"/>
  <c r="AE330"/>
  <c r="AD330"/>
  <c r="Y123"/>
  <c r="AA123"/>
  <c r="Z123"/>
  <c r="AC181"/>
  <c r="AD181"/>
  <c r="AE181"/>
  <c r="AA266"/>
  <c r="Y266"/>
  <c r="Z266"/>
  <c r="Y259"/>
  <c r="Z259"/>
  <c r="AA259"/>
  <c r="U12"/>
  <c r="V12"/>
  <c r="W12"/>
  <c r="AE307"/>
  <c r="AC307"/>
  <c r="AD307"/>
  <c r="AC217"/>
  <c r="AE217"/>
  <c r="AD217"/>
  <c r="U245"/>
  <c r="V245"/>
  <c r="W245"/>
  <c r="V9"/>
  <c r="U9"/>
  <c r="W9"/>
  <c r="AC140"/>
  <c r="AD140"/>
  <c r="AE140"/>
  <c r="V224"/>
  <c r="U224"/>
  <c r="W224"/>
  <c r="V231"/>
  <c r="U231"/>
  <c r="W231"/>
  <c r="U329"/>
  <c r="V329"/>
  <c r="W329"/>
  <c r="AE213"/>
  <c r="AC213"/>
  <c r="AD213"/>
  <c r="U284"/>
  <c r="W284"/>
  <c r="V284"/>
  <c r="Z260"/>
  <c r="Y260"/>
  <c r="AA260"/>
  <c r="Z253"/>
  <c r="Y253"/>
  <c r="AA253"/>
  <c r="AE20"/>
  <c r="AC20"/>
  <c r="AD20"/>
  <c r="AE291"/>
  <c r="AC291"/>
  <c r="AD291"/>
  <c r="Z257"/>
  <c r="Y257"/>
  <c r="AA257"/>
  <c r="V239"/>
  <c r="W239"/>
  <c r="U239"/>
  <c r="U237"/>
  <c r="V237"/>
  <c r="W237"/>
  <c r="AD99"/>
  <c r="AC99"/>
  <c r="AE99"/>
  <c r="AC199"/>
  <c r="AD199"/>
  <c r="AE199"/>
  <c r="AC316"/>
  <c r="AD316"/>
  <c r="AE316"/>
  <c r="Y103"/>
  <c r="AA103"/>
  <c r="Z103"/>
  <c r="Y345"/>
  <c r="Z345"/>
  <c r="AA345"/>
  <c r="Y10"/>
  <c r="Z10"/>
  <c r="AA10"/>
  <c r="AA227"/>
  <c r="Y227"/>
  <c r="Z227"/>
  <c r="Z93"/>
  <c r="Y93"/>
  <c r="AA93"/>
  <c r="O115" i="8"/>
  <c r="J79"/>
  <c r="J23"/>
  <c r="BA52"/>
  <c r="AB52" s="1"/>
  <c r="AY54"/>
  <c r="T54" s="1"/>
  <c r="BA138"/>
  <c r="AB138" s="1"/>
  <c r="AZ134"/>
  <c r="X134" s="1"/>
  <c r="AY308"/>
  <c r="T308" s="1"/>
  <c r="AZ130"/>
  <c r="X130" s="1"/>
  <c r="AY215"/>
  <c r="T215" s="1"/>
  <c r="AY307"/>
  <c r="T307" s="1"/>
  <c r="AZ307"/>
  <c r="X307" s="1"/>
  <c r="AY324"/>
  <c r="T324" s="1"/>
  <c r="J21"/>
  <c r="O278" i="7"/>
  <c r="BA15"/>
  <c r="AB15" s="1"/>
  <c r="AZ256"/>
  <c r="X256" s="1"/>
  <c r="AZ214"/>
  <c r="X214" s="1"/>
  <c r="AZ75"/>
  <c r="X75" s="1"/>
  <c r="BA265"/>
  <c r="AB265" s="1"/>
  <c r="AZ128"/>
  <c r="X128" s="1"/>
  <c r="AZ119"/>
  <c r="X119" s="1"/>
  <c r="AY30"/>
  <c r="T30" s="1"/>
  <c r="AY59"/>
  <c r="T59" s="1"/>
  <c r="AY339"/>
  <c r="T339" s="1"/>
  <c r="AY238"/>
  <c r="T238" s="1"/>
  <c r="BA238"/>
  <c r="AB238" s="1"/>
  <c r="AZ172"/>
  <c r="X172" s="1"/>
  <c r="S256" i="8"/>
  <c r="Q256"/>
  <c r="R256"/>
  <c r="O241"/>
  <c r="J241"/>
  <c r="AI244"/>
  <c r="AG244"/>
  <c r="AH244"/>
  <c r="AG85"/>
  <c r="AH85"/>
  <c r="AI85"/>
  <c r="J86"/>
  <c r="O86"/>
  <c r="AH62"/>
  <c r="AI62"/>
  <c r="AG62"/>
  <c r="Q58"/>
  <c r="R58"/>
  <c r="S58"/>
  <c r="J106"/>
  <c r="O106"/>
  <c r="AG8"/>
  <c r="AH8"/>
  <c r="AI8"/>
  <c r="V58"/>
  <c r="W58"/>
  <c r="U58"/>
  <c r="U205"/>
  <c r="W205"/>
  <c r="V205"/>
  <c r="AE66"/>
  <c r="AC66"/>
  <c r="AD66"/>
  <c r="Y63"/>
  <c r="Z63"/>
  <c r="AA63"/>
  <c r="AE26"/>
  <c r="AC26"/>
  <c r="AD26"/>
  <c r="U8"/>
  <c r="V8"/>
  <c r="W8"/>
  <c r="Y32"/>
  <c r="Z32"/>
  <c r="AA32"/>
  <c r="Y76"/>
  <c r="Z76"/>
  <c r="AA76"/>
  <c r="V28"/>
  <c r="W28"/>
  <c r="U28"/>
  <c r="AC101"/>
  <c r="AD101"/>
  <c r="AE101"/>
  <c r="V71"/>
  <c r="W71"/>
  <c r="U71"/>
  <c r="AC13"/>
  <c r="AD13"/>
  <c r="AE13"/>
  <c r="AC64"/>
  <c r="AD64"/>
  <c r="AE64"/>
  <c r="AA33"/>
  <c r="Y33"/>
  <c r="Z33"/>
  <c r="AA58"/>
  <c r="Y58"/>
  <c r="Z58"/>
  <c r="Y89"/>
  <c r="Z89"/>
  <c r="AA89"/>
  <c r="Y101"/>
  <c r="Z101"/>
  <c r="AA101"/>
  <c r="U75"/>
  <c r="V75"/>
  <c r="W75"/>
  <c r="U87"/>
  <c r="V87"/>
  <c r="W87"/>
  <c r="U133"/>
  <c r="V133"/>
  <c r="W133"/>
  <c r="V192"/>
  <c r="U192"/>
  <c r="W192"/>
  <c r="U267"/>
  <c r="V267"/>
  <c r="W267"/>
  <c r="AC329"/>
  <c r="AD329"/>
  <c r="AE329"/>
  <c r="AA129"/>
  <c r="Y129"/>
  <c r="Z129"/>
  <c r="Y243"/>
  <c r="AA243"/>
  <c r="Z243"/>
  <c r="Y264"/>
  <c r="Z264"/>
  <c r="AA264"/>
  <c r="AA211"/>
  <c r="Y211"/>
  <c r="Z211"/>
  <c r="U292"/>
  <c r="V292"/>
  <c r="W292"/>
  <c r="Y295"/>
  <c r="Z295"/>
  <c r="AA295"/>
  <c r="AE260"/>
  <c r="AD260"/>
  <c r="AC260"/>
  <c r="Y302"/>
  <c r="Z302"/>
  <c r="AA302"/>
  <c r="U269"/>
  <c r="V269"/>
  <c r="W269"/>
  <c r="U305"/>
  <c r="V305"/>
  <c r="W305"/>
  <c r="U270"/>
  <c r="V270"/>
  <c r="W270"/>
  <c r="AD205"/>
  <c r="AE205"/>
  <c r="AC205"/>
  <c r="AD217"/>
  <c r="AE217"/>
  <c r="AC217"/>
  <c r="Y288"/>
  <c r="Z288"/>
  <c r="AA288"/>
  <c r="AD271"/>
  <c r="AC271"/>
  <c r="AE271"/>
  <c r="AD306"/>
  <c r="AC306"/>
  <c r="AE306"/>
  <c r="W312"/>
  <c r="U312"/>
  <c r="V312"/>
  <c r="W335"/>
  <c r="U335"/>
  <c r="V335"/>
  <c r="V29"/>
  <c r="W29"/>
  <c r="U29"/>
  <c r="H192" i="7"/>
  <c r="I192"/>
  <c r="AX192"/>
  <c r="P192" s="1"/>
  <c r="K192"/>
  <c r="BB192"/>
  <c r="AF192" s="1"/>
  <c r="AX348"/>
  <c r="P348" s="1"/>
  <c r="I348"/>
  <c r="H348"/>
  <c r="K348"/>
  <c r="BB348"/>
  <c r="AF348" s="1"/>
  <c r="AX62"/>
  <c r="P62" s="1"/>
  <c r="BB62"/>
  <c r="AF62" s="1"/>
  <c r="H62"/>
  <c r="K62"/>
  <c r="I62"/>
  <c r="AX102"/>
  <c r="P102" s="1"/>
  <c r="BB102"/>
  <c r="AF102" s="1"/>
  <c r="H102"/>
  <c r="K102"/>
  <c r="I102"/>
  <c r="AX149"/>
  <c r="P149" s="1"/>
  <c r="BB149"/>
  <c r="AF149" s="1"/>
  <c r="H149"/>
  <c r="I149"/>
  <c r="K149"/>
  <c r="AX289"/>
  <c r="P289" s="1"/>
  <c r="H289"/>
  <c r="BB289"/>
  <c r="AF289" s="1"/>
  <c r="I289"/>
  <c r="K289"/>
  <c r="AH193"/>
  <c r="AG193"/>
  <c r="AI193"/>
  <c r="O12"/>
  <c r="J12"/>
  <c r="O159"/>
  <c r="J159"/>
  <c r="Q352"/>
  <c r="R352"/>
  <c r="S352"/>
  <c r="R276"/>
  <c r="Q276"/>
  <c r="S276"/>
  <c r="AX241"/>
  <c r="P241" s="1"/>
  <c r="H241"/>
  <c r="BB241"/>
  <c r="AF241" s="1"/>
  <c r="I241"/>
  <c r="K241"/>
  <c r="AC255"/>
  <c r="AE255"/>
  <c r="AD255"/>
  <c r="AC29"/>
  <c r="AE29"/>
  <c r="AD29"/>
  <c r="O120"/>
  <c r="J120"/>
  <c r="AC306"/>
  <c r="AE306"/>
  <c r="AD306"/>
  <c r="AE225"/>
  <c r="AC225"/>
  <c r="AD225"/>
  <c r="AC122"/>
  <c r="AE122"/>
  <c r="AD122"/>
  <c r="Y137"/>
  <c r="Z137"/>
  <c r="AA137"/>
  <c r="Z269"/>
  <c r="Y269"/>
  <c r="AA269"/>
  <c r="AD156"/>
  <c r="AE156"/>
  <c r="AC156"/>
  <c r="U225"/>
  <c r="V225"/>
  <c r="W225"/>
  <c r="Y74"/>
  <c r="Z74"/>
  <c r="AA74"/>
  <c r="Y183"/>
  <c r="Z183"/>
  <c r="AA183"/>
  <c r="V141"/>
  <c r="W141"/>
  <c r="U141"/>
  <c r="V194"/>
  <c r="W194"/>
  <c r="U194"/>
  <c r="V44"/>
  <c r="U44"/>
  <c r="W44"/>
  <c r="V166"/>
  <c r="W166"/>
  <c r="U166"/>
  <c r="V64"/>
  <c r="W64"/>
  <c r="U64"/>
  <c r="Y193"/>
  <c r="AA193"/>
  <c r="Z193"/>
  <c r="U99"/>
  <c r="V99"/>
  <c r="W99"/>
  <c r="U159"/>
  <c r="V159"/>
  <c r="W159"/>
  <c r="AA201"/>
  <c r="Y201"/>
  <c r="Z201"/>
  <c r="U185"/>
  <c r="V185"/>
  <c r="W185"/>
  <c r="U220"/>
  <c r="V220"/>
  <c r="W220"/>
  <c r="AC239"/>
  <c r="AE239"/>
  <c r="AD239"/>
  <c r="AE69"/>
  <c r="AC69"/>
  <c r="AD69"/>
  <c r="AC260"/>
  <c r="AE260"/>
  <c r="AD260"/>
  <c r="U162"/>
  <c r="V162"/>
  <c r="W162"/>
  <c r="Y150"/>
  <c r="Z150"/>
  <c r="AA150"/>
  <c r="Y53"/>
  <c r="Z53"/>
  <c r="AA53"/>
  <c r="AD234"/>
  <c r="AE234"/>
  <c r="AC234"/>
  <c r="AE101"/>
  <c r="AC101"/>
  <c r="AD101"/>
  <c r="U204"/>
  <c r="V204"/>
  <c r="W204"/>
  <c r="U260"/>
  <c r="V260"/>
  <c r="W260"/>
  <c r="AE237"/>
  <c r="AC237"/>
  <c r="AD237"/>
  <c r="AC264"/>
  <c r="AD264"/>
  <c r="AE264"/>
  <c r="AE104"/>
  <c r="AC104"/>
  <c r="AD104"/>
  <c r="U325"/>
  <c r="V325"/>
  <c r="W325"/>
  <c r="AC351"/>
  <c r="AD351"/>
  <c r="AE351"/>
  <c r="AC220"/>
  <c r="AD220"/>
  <c r="AE220"/>
  <c r="AC355"/>
  <c r="AD355"/>
  <c r="AE355"/>
  <c r="AC229"/>
  <c r="AD229"/>
  <c r="AE229"/>
  <c r="U219"/>
  <c r="V219"/>
  <c r="W219"/>
  <c r="Y92"/>
  <c r="Z92"/>
  <c r="AA92"/>
  <c r="AA226"/>
  <c r="Y226"/>
  <c r="Z226"/>
  <c r="AE259"/>
  <c r="AC259"/>
  <c r="AD259"/>
  <c r="AY52" i="8"/>
  <c r="T52" s="1"/>
  <c r="AZ113"/>
  <c r="X113" s="1"/>
  <c r="BA144"/>
  <c r="AB144" s="1"/>
  <c r="AY132"/>
  <c r="T132" s="1"/>
  <c r="AZ173"/>
  <c r="X173" s="1"/>
  <c r="AY156"/>
  <c r="T156" s="1"/>
  <c r="BA176"/>
  <c r="AB176" s="1"/>
  <c r="BA233"/>
  <c r="AB233" s="1"/>
  <c r="O69" i="7"/>
  <c r="AY296"/>
  <c r="T296" s="1"/>
  <c r="AZ17"/>
  <c r="X17" s="1"/>
  <c r="AY118"/>
  <c r="T118" s="1"/>
  <c r="AZ54"/>
  <c r="X54" s="1"/>
  <c r="AZ339"/>
  <c r="X339" s="1"/>
  <c r="AY214"/>
  <c r="T214" s="1"/>
  <c r="AY147"/>
  <c r="T147" s="1"/>
  <c r="AY338"/>
  <c r="T338" s="1"/>
  <c r="AY350"/>
  <c r="T350" s="1"/>
  <c r="AY175"/>
  <c r="T175" s="1"/>
  <c r="BA154"/>
  <c r="AB154" s="1"/>
  <c r="AZ160"/>
  <c r="X160" s="1"/>
  <c r="AZ344"/>
  <c r="X344" s="1"/>
  <c r="O211" i="8"/>
  <c r="J211"/>
  <c r="AH207"/>
  <c r="AI207"/>
  <c r="AG207"/>
  <c r="J62"/>
  <c r="O62"/>
  <c r="Q247"/>
  <c r="R247"/>
  <c r="S247"/>
  <c r="AI241"/>
  <c r="AH241"/>
  <c r="AG241"/>
  <c r="J230"/>
  <c r="O230"/>
  <c r="R207"/>
  <c r="S207"/>
  <c r="Q207"/>
  <c r="AH73"/>
  <c r="AI73"/>
  <c r="AG73"/>
  <c r="AH47"/>
  <c r="AI47"/>
  <c r="AG47"/>
  <c r="J122"/>
  <c r="O122"/>
  <c r="J65"/>
  <c r="O65"/>
  <c r="S44"/>
  <c r="Q44"/>
  <c r="R44"/>
  <c r="S32"/>
  <c r="Q32"/>
  <c r="R32"/>
  <c r="J98"/>
  <c r="O98"/>
  <c r="Q63"/>
  <c r="R63"/>
  <c r="S63"/>
  <c r="J108"/>
  <c r="O108"/>
  <c r="AH60"/>
  <c r="AI60"/>
  <c r="AG60"/>
  <c r="BB203"/>
  <c r="AF203" s="1"/>
  <c r="AX203"/>
  <c r="P203" s="1"/>
  <c r="I203"/>
  <c r="K203"/>
  <c r="H203"/>
  <c r="V21"/>
  <c r="W21"/>
  <c r="U21"/>
  <c r="AH25"/>
  <c r="AI25"/>
  <c r="AG25"/>
  <c r="AH11"/>
  <c r="AI11"/>
  <c r="AG11"/>
  <c r="AE63"/>
  <c r="AC63"/>
  <c r="AD63"/>
  <c r="Y60"/>
  <c r="Z60"/>
  <c r="AA60"/>
  <c r="AE24"/>
  <c r="AD24"/>
  <c r="AC24"/>
  <c r="V26"/>
  <c r="W26"/>
  <c r="U26"/>
  <c r="AC92"/>
  <c r="AD92"/>
  <c r="AE92"/>
  <c r="AC11"/>
  <c r="AD11"/>
  <c r="AE11"/>
  <c r="AC35"/>
  <c r="AD35"/>
  <c r="AE35"/>
  <c r="AC61"/>
  <c r="AD61"/>
  <c r="AE61"/>
  <c r="Y100"/>
  <c r="Z100"/>
  <c r="AA100"/>
  <c r="U74"/>
  <c r="V74"/>
  <c r="W74"/>
  <c r="U86"/>
  <c r="V86"/>
  <c r="W86"/>
  <c r="U98"/>
  <c r="V98"/>
  <c r="W98"/>
  <c r="AC110"/>
  <c r="AD110"/>
  <c r="AE110"/>
  <c r="AC133"/>
  <c r="AE133"/>
  <c r="AD133"/>
  <c r="U207"/>
  <c r="W207"/>
  <c r="V207"/>
  <c r="U131"/>
  <c r="V131"/>
  <c r="W131"/>
  <c r="Y231"/>
  <c r="Z231"/>
  <c r="AA231"/>
  <c r="AE255"/>
  <c r="AC255"/>
  <c r="AD255"/>
  <c r="Y248"/>
  <c r="Z248"/>
  <c r="AA248"/>
  <c r="U266"/>
  <c r="V266"/>
  <c r="W266"/>
  <c r="U297"/>
  <c r="V297"/>
  <c r="W297"/>
  <c r="Y292"/>
  <c r="Z292"/>
  <c r="AA292"/>
  <c r="Y299"/>
  <c r="Z299"/>
  <c r="AA299"/>
  <c r="AE261"/>
  <c r="AC261"/>
  <c r="AD261"/>
  <c r="U302"/>
  <c r="V302"/>
  <c r="W302"/>
  <c r="Y270"/>
  <c r="Z270"/>
  <c r="AA270"/>
  <c r="Y285"/>
  <c r="Z285"/>
  <c r="AA285"/>
  <c r="AD270"/>
  <c r="AC270"/>
  <c r="AE270"/>
  <c r="AD305"/>
  <c r="AC305"/>
  <c r="AE305"/>
  <c r="W311"/>
  <c r="U311"/>
  <c r="V311"/>
  <c r="W242"/>
  <c r="U242"/>
  <c r="V242"/>
  <c r="W251"/>
  <c r="U251"/>
  <c r="V251"/>
  <c r="V35"/>
  <c r="W35"/>
  <c r="U35"/>
  <c r="S327" i="7"/>
  <c r="Q327"/>
  <c r="R327"/>
  <c r="H221"/>
  <c r="I221"/>
  <c r="AX221"/>
  <c r="P221" s="1"/>
  <c r="K221"/>
  <c r="BB221"/>
  <c r="AF221" s="1"/>
  <c r="AX349"/>
  <c r="P349" s="1"/>
  <c r="I349"/>
  <c r="H349"/>
  <c r="K349"/>
  <c r="BB349"/>
  <c r="AF349" s="1"/>
  <c r="AX334"/>
  <c r="P334" s="1"/>
  <c r="H334"/>
  <c r="I334"/>
  <c r="K334"/>
  <c r="BB334"/>
  <c r="AF334" s="1"/>
  <c r="BA334"/>
  <c r="AB334" s="1"/>
  <c r="AX121"/>
  <c r="P121" s="1"/>
  <c r="H121"/>
  <c r="I121"/>
  <c r="K121"/>
  <c r="BB121"/>
  <c r="AF121" s="1"/>
  <c r="AX133"/>
  <c r="P133" s="1"/>
  <c r="H133"/>
  <c r="I133"/>
  <c r="K133"/>
  <c r="BB133"/>
  <c r="AF133" s="1"/>
  <c r="BA133"/>
  <c r="AB133" s="1"/>
  <c r="AG315"/>
  <c r="AH315"/>
  <c r="AI315"/>
  <c r="AH165"/>
  <c r="AG165"/>
  <c r="AI165"/>
  <c r="J15" i="8"/>
  <c r="O15"/>
  <c r="S340" i="7"/>
  <c r="Q340"/>
  <c r="R340"/>
  <c r="AH20" i="8"/>
  <c r="AI20"/>
  <c r="AG20"/>
  <c r="S52" i="7"/>
  <c r="R52"/>
  <c r="Q52"/>
  <c r="AI156"/>
  <c r="AG156"/>
  <c r="AH156"/>
  <c r="O220"/>
  <c r="J220"/>
  <c r="AX267"/>
  <c r="P267" s="1"/>
  <c r="H267"/>
  <c r="K267"/>
  <c r="I267"/>
  <c r="BB267"/>
  <c r="AF267" s="1"/>
  <c r="AH123"/>
  <c r="AI123"/>
  <c r="AG123"/>
  <c r="O31"/>
  <c r="J31"/>
  <c r="O351"/>
  <c r="J351"/>
  <c r="AG199"/>
  <c r="AH199"/>
  <c r="AI199"/>
  <c r="AG120"/>
  <c r="AH120"/>
  <c r="AI120"/>
  <c r="AC117"/>
  <c r="AE117"/>
  <c r="AD117"/>
  <c r="Y141"/>
  <c r="Z141"/>
  <c r="AA141"/>
  <c r="AX235"/>
  <c r="P235" s="1"/>
  <c r="BB235"/>
  <c r="AF235" s="1"/>
  <c r="I235"/>
  <c r="K235"/>
  <c r="H235"/>
  <c r="AG201"/>
  <c r="AH201"/>
  <c r="AI201"/>
  <c r="AC183"/>
  <c r="AE183"/>
  <c r="AD183"/>
  <c r="U266"/>
  <c r="W266"/>
  <c r="V266"/>
  <c r="U298"/>
  <c r="W298"/>
  <c r="V298"/>
  <c r="Y300"/>
  <c r="Z300"/>
  <c r="AA300"/>
  <c r="Y122"/>
  <c r="Z122"/>
  <c r="AA122"/>
  <c r="AC190"/>
  <c r="AD190"/>
  <c r="AE190"/>
  <c r="AC280"/>
  <c r="AD280"/>
  <c r="AE280"/>
  <c r="V113"/>
  <c r="U113"/>
  <c r="W113"/>
  <c r="V74"/>
  <c r="U74"/>
  <c r="W74"/>
  <c r="V183"/>
  <c r="U183"/>
  <c r="W183"/>
  <c r="V157"/>
  <c r="W157"/>
  <c r="U157"/>
  <c r="W295"/>
  <c r="U295"/>
  <c r="V295"/>
  <c r="AC258"/>
  <c r="AD258"/>
  <c r="AE258"/>
  <c r="U10"/>
  <c r="V10"/>
  <c r="W10"/>
  <c r="W249"/>
  <c r="U249"/>
  <c r="V249"/>
  <c r="U199"/>
  <c r="V199"/>
  <c r="W199"/>
  <c r="Y69"/>
  <c r="Z69"/>
  <c r="AA69"/>
  <c r="Z185"/>
  <c r="Y185"/>
  <c r="AA185"/>
  <c r="AC251"/>
  <c r="AD251"/>
  <c r="AE251"/>
  <c r="AE333"/>
  <c r="AD333"/>
  <c r="AC333"/>
  <c r="V253"/>
  <c r="W253"/>
  <c r="U253"/>
  <c r="AE325"/>
  <c r="AC325"/>
  <c r="AD325"/>
  <c r="Z263"/>
  <c r="Y263"/>
  <c r="AA263"/>
  <c r="AE52"/>
  <c r="AC52"/>
  <c r="AD52"/>
  <c r="AC39"/>
  <c r="AD39"/>
  <c r="AE39"/>
  <c r="AD342"/>
  <c r="AC342"/>
  <c r="AE342"/>
  <c r="AC228"/>
  <c r="AD228"/>
  <c r="AE228"/>
  <c r="Z39"/>
  <c r="Y39"/>
  <c r="AA39"/>
  <c r="Y120"/>
  <c r="Z120"/>
  <c r="AA120"/>
  <c r="Y346"/>
  <c r="Z346"/>
  <c r="AA346"/>
  <c r="AA353"/>
  <c r="Y353"/>
  <c r="Z353"/>
  <c r="AA294"/>
  <c r="Y294"/>
  <c r="Z294"/>
  <c r="AE242"/>
  <c r="AC242"/>
  <c r="AD242"/>
  <c r="J32" i="8"/>
  <c r="BA48"/>
  <c r="AB48" s="1"/>
  <c r="AZ141"/>
  <c r="X141" s="1"/>
  <c r="AZ54"/>
  <c r="X54" s="1"/>
  <c r="AY50"/>
  <c r="T50" s="1"/>
  <c r="AZ138"/>
  <c r="X138" s="1"/>
  <c r="AZ139"/>
  <c r="X139" s="1"/>
  <c r="AY141"/>
  <c r="T141" s="1"/>
  <c r="AZ142"/>
  <c r="X142" s="1"/>
  <c r="AY130"/>
  <c r="T130" s="1"/>
  <c r="AZ168"/>
  <c r="X168" s="1"/>
  <c r="BA324"/>
  <c r="AB324" s="1"/>
  <c r="AZ128"/>
  <c r="X128" s="1"/>
  <c r="AY317"/>
  <c r="T317" s="1"/>
  <c r="AZ133" i="7"/>
  <c r="X133" s="1"/>
  <c r="AY336"/>
  <c r="T336" s="1"/>
  <c r="BA282"/>
  <c r="AB282" s="1"/>
  <c r="AY322"/>
  <c r="T322" s="1"/>
  <c r="AZ293"/>
  <c r="X293" s="1"/>
  <c r="BA348"/>
  <c r="AB348" s="1"/>
  <c r="BA241"/>
  <c r="AB241" s="1"/>
  <c r="AZ265"/>
  <c r="X265" s="1"/>
  <c r="BA62"/>
  <c r="AB62" s="1"/>
  <c r="AZ338"/>
  <c r="X338" s="1"/>
  <c r="AY303"/>
  <c r="T303" s="1"/>
  <c r="AY58"/>
  <c r="T58" s="1"/>
  <c r="AY209"/>
  <c r="T209" s="1"/>
  <c r="AY160"/>
  <c r="T160" s="1"/>
  <c r="AY131"/>
  <c r="T131" s="1"/>
  <c r="BA350"/>
  <c r="AB350" s="1"/>
  <c r="BA192"/>
  <c r="AB192" s="1"/>
  <c r="H329" i="5"/>
  <c r="H315"/>
  <c r="H7"/>
  <c r="I7"/>
  <c r="K7"/>
  <c r="BB7"/>
  <c r="AF7" s="1"/>
  <c r="AX7"/>
  <c r="P7" s="1"/>
  <c r="AY7"/>
  <c r="T7" s="1"/>
  <c r="AZ7"/>
  <c r="X7" s="1"/>
  <c r="BA7"/>
  <c r="AB7" s="1"/>
  <c r="H134"/>
  <c r="I134"/>
  <c r="AY134"/>
  <c r="T134" s="1"/>
  <c r="K134"/>
  <c r="AX134"/>
  <c r="P134" s="1"/>
  <c r="AZ134"/>
  <c r="X134" s="1"/>
  <c r="BA134"/>
  <c r="AB134" s="1"/>
  <c r="BB134"/>
  <c r="AF134" s="1"/>
  <c r="J9"/>
  <c r="U9"/>
  <c r="V9"/>
  <c r="S9"/>
  <c r="R9"/>
  <c r="Y9"/>
  <c r="AA9"/>
  <c r="O9"/>
  <c r="AG9"/>
  <c r="AH9"/>
  <c r="AI9"/>
  <c r="AC9"/>
  <c r="AD9"/>
  <c r="AE9"/>
  <c r="AY19"/>
  <c r="T19" s="1"/>
  <c r="AZ19"/>
  <c r="X19" s="1"/>
  <c r="Z19" s="1"/>
  <c r="I19"/>
  <c r="AX19"/>
  <c r="P19" s="1"/>
  <c r="H19"/>
  <c r="AZ236"/>
  <c r="X236" s="1"/>
  <c r="AA236" s="1"/>
  <c r="BB19"/>
  <c r="AF19" s="1"/>
  <c r="AG19" s="1"/>
  <c r="H278"/>
  <c r="H172"/>
  <c r="I172"/>
  <c r="AY172"/>
  <c r="T172" s="1"/>
  <c r="K172"/>
  <c r="AX172"/>
  <c r="P172" s="1"/>
  <c r="AZ172"/>
  <c r="X172" s="1"/>
  <c r="BA172"/>
  <c r="AB172" s="1"/>
  <c r="BB172"/>
  <c r="AF172" s="1"/>
  <c r="BA51"/>
  <c r="AB51" s="1"/>
  <c r="AE51" s="1"/>
  <c r="I51"/>
  <c r="H33"/>
  <c r="I33"/>
  <c r="K33"/>
  <c r="AX33"/>
  <c r="P33" s="1"/>
  <c r="AY33"/>
  <c r="T33" s="1"/>
  <c r="AZ33"/>
  <c r="X33" s="1"/>
  <c r="BA33"/>
  <c r="AB33" s="1"/>
  <c r="BB33"/>
  <c r="AF33" s="1"/>
  <c r="H34"/>
  <c r="AY34"/>
  <c r="T34" s="1"/>
  <c r="I34"/>
  <c r="K34"/>
  <c r="AX34"/>
  <c r="P34" s="1"/>
  <c r="AZ34"/>
  <c r="X34" s="1"/>
  <c r="BA34"/>
  <c r="AB34" s="1"/>
  <c r="BB34"/>
  <c r="AF34" s="1"/>
  <c r="AD19"/>
  <c r="AC19"/>
  <c r="H12"/>
  <c r="AX12"/>
  <c r="P12" s="1"/>
  <c r="AY12"/>
  <c r="T12" s="1"/>
  <c r="AZ12"/>
  <c r="X12" s="1"/>
  <c r="BA12"/>
  <c r="AB12" s="1"/>
  <c r="BB12"/>
  <c r="AF12" s="1"/>
  <c r="AG12" s="1"/>
  <c r="I12"/>
  <c r="AX51"/>
  <c r="P51" s="1"/>
  <c r="S51" s="1"/>
  <c r="AY51"/>
  <c r="T51" s="1"/>
  <c r="W51" s="1"/>
  <c r="H51"/>
  <c r="AZ51"/>
  <c r="X51" s="1"/>
  <c r="Y51" s="1"/>
  <c r="I329"/>
  <c r="AY58"/>
  <c r="T58" s="1"/>
  <c r="W58" s="1"/>
  <c r="H281"/>
  <c r="I281"/>
  <c r="BA329"/>
  <c r="AB329" s="1"/>
  <c r="AE329" s="1"/>
  <c r="AZ315"/>
  <c r="X315" s="1"/>
  <c r="AA315" s="1"/>
  <c r="AY329"/>
  <c r="T329" s="1"/>
  <c r="W329" s="1"/>
  <c r="BA332"/>
  <c r="AB332" s="1"/>
  <c r="AC332" s="1"/>
  <c r="AZ329"/>
  <c r="X329" s="1"/>
  <c r="AA329" s="1"/>
  <c r="I332"/>
  <c r="AZ238"/>
  <c r="X238" s="1"/>
  <c r="Y238" s="1"/>
  <c r="I331"/>
  <c r="AY331"/>
  <c r="T331" s="1"/>
  <c r="U331" s="1"/>
  <c r="H331"/>
  <c r="AY270"/>
  <c r="T270" s="1"/>
  <c r="W270" s="1"/>
  <c r="AZ270"/>
  <c r="X270" s="1"/>
  <c r="AA270" s="1"/>
  <c r="BA281"/>
  <c r="AB281" s="1"/>
  <c r="AD281" s="1"/>
  <c r="AY332"/>
  <c r="T332" s="1"/>
  <c r="V332" s="1"/>
  <c r="BB313"/>
  <c r="AF313" s="1"/>
  <c r="AI313" s="1"/>
  <c r="AY281"/>
  <c r="T281" s="1"/>
  <c r="W281" s="1"/>
  <c r="AZ8"/>
  <c r="X8" s="1"/>
  <c r="Z8" s="1"/>
  <c r="AZ331"/>
  <c r="X331" s="1"/>
  <c r="Y331" s="1"/>
  <c r="AZ330"/>
  <c r="X330" s="1"/>
  <c r="Z330" s="1"/>
  <c r="AY238"/>
  <c r="T238" s="1"/>
  <c r="W238" s="1"/>
  <c r="AY315"/>
  <c r="T315" s="1"/>
  <c r="W315" s="1"/>
  <c r="AY42"/>
  <c r="T42" s="1"/>
  <c r="W42" s="1"/>
  <c r="BB130"/>
  <c r="AF130" s="1"/>
  <c r="AI130" s="1"/>
  <c r="BA323"/>
  <c r="AB323" s="1"/>
  <c r="AE323" s="1"/>
  <c r="BA212"/>
  <c r="AB212" s="1"/>
  <c r="AE212" s="1"/>
  <c r="H323"/>
  <c r="H130"/>
  <c r="BA130"/>
  <c r="AB130" s="1"/>
  <c r="AC130" s="1"/>
  <c r="H282"/>
  <c r="I315"/>
  <c r="BB323"/>
  <c r="AF323" s="1"/>
  <c r="AG323" s="1"/>
  <c r="AZ282"/>
  <c r="X282" s="1"/>
  <c r="AA282" s="1"/>
  <c r="BA315"/>
  <c r="AB315" s="1"/>
  <c r="AE315" s="1"/>
  <c r="AZ39"/>
  <c r="X39" s="1"/>
  <c r="Z39" s="1"/>
  <c r="AX244"/>
  <c r="P244" s="1"/>
  <c r="Q244" s="1"/>
  <c r="H333"/>
  <c r="I212"/>
  <c r="BA238"/>
  <c r="AB238" s="1"/>
  <c r="AC238" s="1"/>
  <c r="I264"/>
  <c r="AF337"/>
  <c r="BB213"/>
  <c r="AF213" s="1"/>
  <c r="AG213" s="1"/>
  <c r="BA128"/>
  <c r="AB128" s="1"/>
  <c r="AE128" s="1"/>
  <c r="AX333"/>
  <c r="P333" s="1"/>
  <c r="Q333" s="1"/>
  <c r="BB315"/>
  <c r="AF315" s="1"/>
  <c r="AI315" s="1"/>
  <c r="H217"/>
  <c r="AX264"/>
  <c r="P264" s="1"/>
  <c r="Q264" s="1"/>
  <c r="I278"/>
  <c r="AY251"/>
  <c r="T251" s="1"/>
  <c r="W251" s="1"/>
  <c r="AY278"/>
  <c r="T278" s="1"/>
  <c r="V278" s="1"/>
  <c r="AX231"/>
  <c r="P231" s="1"/>
  <c r="Q231" s="1"/>
  <c r="AY35"/>
  <c r="T35" s="1"/>
  <c r="V35" s="1"/>
  <c r="BA35"/>
  <c r="AB35" s="1"/>
  <c r="AE35" s="1"/>
  <c r="BA251"/>
  <c r="AB251" s="1"/>
  <c r="AE251" s="1"/>
  <c r="AZ231"/>
  <c r="X231" s="1"/>
  <c r="AA231" s="1"/>
  <c r="AZ130"/>
  <c r="X130" s="1"/>
  <c r="AA130" s="1"/>
  <c r="AZ278"/>
  <c r="X278" s="1"/>
  <c r="Z278" s="1"/>
  <c r="H258"/>
  <c r="H272"/>
  <c r="BB278"/>
  <c r="AF278" s="1"/>
  <c r="AI278" s="1"/>
  <c r="BB258"/>
  <c r="AF258" s="1"/>
  <c r="AI258" s="1"/>
  <c r="BA278"/>
  <c r="AB278" s="1"/>
  <c r="AD278" s="1"/>
  <c r="I130"/>
  <c r="AY130"/>
  <c r="T130" s="1"/>
  <c r="W130" s="1"/>
  <c r="AY231"/>
  <c r="T231" s="1"/>
  <c r="W231" s="1"/>
  <c r="BB231"/>
  <c r="AF231" s="1"/>
  <c r="AG231" s="1"/>
  <c r="H264"/>
  <c r="BA257"/>
  <c r="AB257" s="1"/>
  <c r="AE257" s="1"/>
  <c r="I257"/>
  <c r="AX283"/>
  <c r="P283" s="1"/>
  <c r="S283" s="1"/>
  <c r="AY317"/>
  <c r="T317" s="1"/>
  <c r="W317" s="1"/>
  <c r="AZ244"/>
  <c r="X244" s="1"/>
  <c r="AA244" s="1"/>
  <c r="AX247"/>
  <c r="P247" s="1"/>
  <c r="S247" s="1"/>
  <c r="I272"/>
  <c r="AY217"/>
  <c r="T217" s="1"/>
  <c r="W217" s="1"/>
  <c r="I258"/>
  <c r="AZ247"/>
  <c r="X247" s="1"/>
  <c r="Y247" s="1"/>
  <c r="AZ217"/>
  <c r="X217" s="1"/>
  <c r="AA217" s="1"/>
  <c r="BA58"/>
  <c r="AB58" s="1"/>
  <c r="AD58" s="1"/>
  <c r="AY258"/>
  <c r="T258" s="1"/>
  <c r="W258" s="1"/>
  <c r="AY333"/>
  <c r="T333" s="1"/>
  <c r="U333" s="1"/>
  <c r="AY247"/>
  <c r="T247" s="1"/>
  <c r="W247" s="1"/>
  <c r="AZ250"/>
  <c r="X250" s="1"/>
  <c r="Y250" s="1"/>
  <c r="AX56"/>
  <c r="P56" s="1"/>
  <c r="S56" s="1"/>
  <c r="AX249"/>
  <c r="P249" s="1"/>
  <c r="R249" s="1"/>
  <c r="I283"/>
  <c r="AY244"/>
  <c r="T244" s="1"/>
  <c r="W244" s="1"/>
  <c r="I131"/>
  <c r="H253"/>
  <c r="AY56"/>
  <c r="T56" s="1"/>
  <c r="U56" s="1"/>
  <c r="AY131"/>
  <c r="T131" s="1"/>
  <c r="U131" s="1"/>
  <c r="BA233"/>
  <c r="AB233" s="1"/>
  <c r="AE233" s="1"/>
  <c r="BA313"/>
  <c r="AB313" s="1"/>
  <c r="AD313" s="1"/>
  <c r="BB233"/>
  <c r="AF233" s="1"/>
  <c r="AI233" s="1"/>
  <c r="BB270"/>
  <c r="AF270" s="1"/>
  <c r="AI270" s="1"/>
  <c r="BA336"/>
  <c r="AB336" s="1"/>
  <c r="AE336" s="1"/>
  <c r="H267"/>
  <c r="I253"/>
  <c r="AY283"/>
  <c r="T283" s="1"/>
  <c r="W283" s="1"/>
  <c r="AX217"/>
  <c r="P217" s="1"/>
  <c r="R217" s="1"/>
  <c r="AZ258"/>
  <c r="X258" s="1"/>
  <c r="Z258" s="1"/>
  <c r="AZ131"/>
  <c r="X131" s="1"/>
  <c r="AA131" s="1"/>
  <c r="AZ333"/>
  <c r="X333" s="1"/>
  <c r="Y333" s="1"/>
  <c r="AX267"/>
  <c r="P267" s="1"/>
  <c r="S267" s="1"/>
  <c r="AZ283"/>
  <c r="X283" s="1"/>
  <c r="Z283" s="1"/>
  <c r="BA258"/>
  <c r="AB258" s="1"/>
  <c r="AD258" s="1"/>
  <c r="AZ264"/>
  <c r="X264" s="1"/>
  <c r="Z264" s="1"/>
  <c r="AZ253"/>
  <c r="X253" s="1"/>
  <c r="Z253" s="1"/>
  <c r="BB212"/>
  <c r="AF212" s="1"/>
  <c r="AI212" s="1"/>
  <c r="AY128"/>
  <c r="T128" s="1"/>
  <c r="U128" s="1"/>
  <c r="BA333"/>
  <c r="AB333" s="1"/>
  <c r="AC333" s="1"/>
  <c r="AZ267"/>
  <c r="X267" s="1"/>
  <c r="Z267" s="1"/>
  <c r="BA253"/>
  <c r="AB253" s="1"/>
  <c r="AC253" s="1"/>
  <c r="H250"/>
  <c r="AX256"/>
  <c r="P256" s="1"/>
  <c r="R256" s="1"/>
  <c r="BB128"/>
  <c r="AF128" s="1"/>
  <c r="AI128" s="1"/>
  <c r="BA131"/>
  <c r="AB131" s="1"/>
  <c r="AE131" s="1"/>
  <c r="AY313"/>
  <c r="T313" s="1"/>
  <c r="W313" s="1"/>
  <c r="BA331"/>
  <c r="AB331" s="1"/>
  <c r="AC331" s="1"/>
  <c r="H313"/>
  <c r="I313"/>
  <c r="AX331"/>
  <c r="P331" s="1"/>
  <c r="Q331" s="1"/>
  <c r="BA267"/>
  <c r="AB267" s="1"/>
  <c r="AC267" s="1"/>
  <c r="BB253"/>
  <c r="AF253" s="1"/>
  <c r="AI253" s="1"/>
  <c r="AX250"/>
  <c r="P250" s="1"/>
  <c r="R250" s="1"/>
  <c r="BA217"/>
  <c r="AB217" s="1"/>
  <c r="AD217" s="1"/>
  <c r="H128"/>
  <c r="AZ213"/>
  <c r="X213" s="1"/>
  <c r="Y213" s="1"/>
  <c r="BB267"/>
  <c r="AF267" s="1"/>
  <c r="AH267" s="1"/>
  <c r="H247"/>
  <c r="AY250"/>
  <c r="T250" s="1"/>
  <c r="U250" s="1"/>
  <c r="BB217"/>
  <c r="AF217" s="1"/>
  <c r="AI217" s="1"/>
  <c r="H268"/>
  <c r="AX272"/>
  <c r="P272" s="1"/>
  <c r="R272" s="1"/>
  <c r="AY60"/>
  <c r="T60" s="1"/>
  <c r="V60" s="1"/>
  <c r="I333"/>
  <c r="AZ56"/>
  <c r="X56" s="1"/>
  <c r="Y56" s="1"/>
  <c r="BA56"/>
  <c r="AB56" s="1"/>
  <c r="AE56" s="1"/>
  <c r="AZ212"/>
  <c r="X212" s="1"/>
  <c r="Y212" s="1"/>
  <c r="AZ313"/>
  <c r="X313" s="1"/>
  <c r="AA313" s="1"/>
  <c r="AX233"/>
  <c r="P233" s="1"/>
  <c r="R233" s="1"/>
  <c r="H263"/>
  <c r="I247"/>
  <c r="I250"/>
  <c r="H42"/>
  <c r="I244"/>
  <c r="AZ272"/>
  <c r="X272" s="1"/>
  <c r="Z272" s="1"/>
  <c r="BB335"/>
  <c r="AF335" s="1"/>
  <c r="AI335" s="1"/>
  <c r="AY246"/>
  <c r="T246" s="1"/>
  <c r="W246" s="1"/>
  <c r="I209"/>
  <c r="I317"/>
  <c r="AZ241"/>
  <c r="X241" s="1"/>
  <c r="Z241" s="1"/>
  <c r="I240"/>
  <c r="AZ135"/>
  <c r="X135" s="1"/>
  <c r="Z135" s="1"/>
  <c r="BB256"/>
  <c r="AF256" s="1"/>
  <c r="AH256" s="1"/>
  <c r="AZ245"/>
  <c r="X245" s="1"/>
  <c r="Z245" s="1"/>
  <c r="I284"/>
  <c r="AZ127"/>
  <c r="X127" s="1"/>
  <c r="Y127" s="1"/>
  <c r="I125"/>
  <c r="AY336"/>
  <c r="T336" s="1"/>
  <c r="W336" s="1"/>
  <c r="I246"/>
  <c r="AX209"/>
  <c r="P209" s="1"/>
  <c r="R209" s="1"/>
  <c r="AX317"/>
  <c r="P317" s="1"/>
  <c r="S317" s="1"/>
  <c r="BA241"/>
  <c r="AB241" s="1"/>
  <c r="AE241" s="1"/>
  <c r="AX240"/>
  <c r="P240" s="1"/>
  <c r="R240" s="1"/>
  <c r="BA135"/>
  <c r="AB135" s="1"/>
  <c r="AC135" s="1"/>
  <c r="I256"/>
  <c r="BA245"/>
  <c r="AB245" s="1"/>
  <c r="AD245" s="1"/>
  <c r="BA127"/>
  <c r="AB127" s="1"/>
  <c r="AD127" s="1"/>
  <c r="BA60"/>
  <c r="AB60" s="1"/>
  <c r="AE60" s="1"/>
  <c r="BA213"/>
  <c r="AB213" s="1"/>
  <c r="AE213" s="1"/>
  <c r="AY266"/>
  <c r="T266" s="1"/>
  <c r="W266" s="1"/>
  <c r="BA236"/>
  <c r="AB236" s="1"/>
  <c r="AC236" s="1"/>
  <c r="I323"/>
  <c r="AZ336"/>
  <c r="X336" s="1"/>
  <c r="Z336" s="1"/>
  <c r="AX246"/>
  <c r="P246" s="1"/>
  <c r="S246" s="1"/>
  <c r="AY209"/>
  <c r="T209" s="1"/>
  <c r="W209" s="1"/>
  <c r="BB241"/>
  <c r="AF241" s="1"/>
  <c r="AI241" s="1"/>
  <c r="AY240"/>
  <c r="T240" s="1"/>
  <c r="V240" s="1"/>
  <c r="BB135"/>
  <c r="AF135" s="1"/>
  <c r="AI135" s="1"/>
  <c r="BB245"/>
  <c r="AF245" s="1"/>
  <c r="AI245" s="1"/>
  <c r="AX284"/>
  <c r="P284" s="1"/>
  <c r="S284" s="1"/>
  <c r="BB127"/>
  <c r="AF127" s="1"/>
  <c r="AI127" s="1"/>
  <c r="AY125"/>
  <c r="T125" s="1"/>
  <c r="W125" s="1"/>
  <c r="AY284"/>
  <c r="T284" s="1"/>
  <c r="W284" s="1"/>
  <c r="AX125"/>
  <c r="P125" s="1"/>
  <c r="Q125" s="1"/>
  <c r="BB336"/>
  <c r="AF336" s="1"/>
  <c r="AI336" s="1"/>
  <c r="AZ246"/>
  <c r="X246" s="1"/>
  <c r="Z246" s="1"/>
  <c r="I263"/>
  <c r="AZ209"/>
  <c r="X209" s="1"/>
  <c r="Y209" s="1"/>
  <c r="AZ317"/>
  <c r="X317" s="1"/>
  <c r="Z317" s="1"/>
  <c r="I42"/>
  <c r="AX282"/>
  <c r="P282" s="1"/>
  <c r="Q282" s="1"/>
  <c r="AZ240"/>
  <c r="X240" s="1"/>
  <c r="AA240" s="1"/>
  <c r="I268"/>
  <c r="AY256"/>
  <c r="T256" s="1"/>
  <c r="W256" s="1"/>
  <c r="AZ284"/>
  <c r="X284" s="1"/>
  <c r="Z284" s="1"/>
  <c r="AZ125"/>
  <c r="X125" s="1"/>
  <c r="Y125" s="1"/>
  <c r="AZ58"/>
  <c r="X58" s="1"/>
  <c r="Y58" s="1"/>
  <c r="AY257"/>
  <c r="T257" s="1"/>
  <c r="W257" s="1"/>
  <c r="I231"/>
  <c r="O231" s="1"/>
  <c r="I233"/>
  <c r="J233" s="1"/>
  <c r="H58"/>
  <c r="I270"/>
  <c r="O270" s="1"/>
  <c r="AX323"/>
  <c r="P323" s="1"/>
  <c r="S323" s="1"/>
  <c r="H335"/>
  <c r="BA246"/>
  <c r="AB246" s="1"/>
  <c r="AC246" s="1"/>
  <c r="AY263"/>
  <c r="T263" s="1"/>
  <c r="W263" s="1"/>
  <c r="BA209"/>
  <c r="AB209" s="1"/>
  <c r="AC209" s="1"/>
  <c r="BA317"/>
  <c r="AB317" s="1"/>
  <c r="AE317" s="1"/>
  <c r="BA283"/>
  <c r="AB283" s="1"/>
  <c r="AE283" s="1"/>
  <c r="AX42"/>
  <c r="P42" s="1"/>
  <c r="S42" s="1"/>
  <c r="BA244"/>
  <c r="AB244" s="1"/>
  <c r="AE244" s="1"/>
  <c r="I282"/>
  <c r="BA240"/>
  <c r="AB240" s="1"/>
  <c r="AE240" s="1"/>
  <c r="AX268"/>
  <c r="P268" s="1"/>
  <c r="R268" s="1"/>
  <c r="AZ256"/>
  <c r="X256" s="1"/>
  <c r="AA256" s="1"/>
  <c r="AY264"/>
  <c r="T264" s="1"/>
  <c r="W264" s="1"/>
  <c r="BA284"/>
  <c r="AB284" s="1"/>
  <c r="AE284" s="1"/>
  <c r="AY272"/>
  <c r="T272" s="1"/>
  <c r="V272" s="1"/>
  <c r="BA125"/>
  <c r="AB125" s="1"/>
  <c r="AE125" s="1"/>
  <c r="BA249"/>
  <c r="AB249" s="1"/>
  <c r="AE249" s="1"/>
  <c r="I128"/>
  <c r="AZ60"/>
  <c r="X60" s="1"/>
  <c r="Y60" s="1"/>
  <c r="AZ128"/>
  <c r="X128" s="1"/>
  <c r="Y128" s="1"/>
  <c r="AZ233"/>
  <c r="X233" s="1"/>
  <c r="AA233" s="1"/>
  <c r="AY233"/>
  <c r="T233" s="1"/>
  <c r="W233" s="1"/>
  <c r="BA330"/>
  <c r="AB330" s="1"/>
  <c r="AC330" s="1"/>
  <c r="I56"/>
  <c r="AX238"/>
  <c r="P238" s="1"/>
  <c r="R238" s="1"/>
  <c r="AZ323"/>
  <c r="X323" s="1"/>
  <c r="AA323" s="1"/>
  <c r="I335"/>
  <c r="BB246"/>
  <c r="AF246" s="1"/>
  <c r="AI246" s="1"/>
  <c r="BB209"/>
  <c r="AF209" s="1"/>
  <c r="AI209" s="1"/>
  <c r="BB317"/>
  <c r="AF317" s="1"/>
  <c r="AI317" s="1"/>
  <c r="BB283"/>
  <c r="AF283" s="1"/>
  <c r="AG283" s="1"/>
  <c r="BB42"/>
  <c r="AF42" s="1"/>
  <c r="AH42" s="1"/>
  <c r="BB244"/>
  <c r="AF244" s="1"/>
  <c r="AH244" s="1"/>
  <c r="BB240"/>
  <c r="AF240" s="1"/>
  <c r="AI240" s="1"/>
  <c r="AY268"/>
  <c r="T268" s="1"/>
  <c r="W268" s="1"/>
  <c r="BA256"/>
  <c r="AB256" s="1"/>
  <c r="AD256" s="1"/>
  <c r="BB284"/>
  <c r="AF284" s="1"/>
  <c r="AH284" s="1"/>
  <c r="BB125"/>
  <c r="AF125" s="1"/>
  <c r="AI125" s="1"/>
  <c r="I249"/>
  <c r="AY323"/>
  <c r="T323" s="1"/>
  <c r="W323" s="1"/>
  <c r="AX335"/>
  <c r="P335" s="1"/>
  <c r="S335" s="1"/>
  <c r="AX263"/>
  <c r="P263" s="1"/>
  <c r="Q263" s="1"/>
  <c r="H241"/>
  <c r="AY282"/>
  <c r="T282" s="1"/>
  <c r="W282" s="1"/>
  <c r="H135"/>
  <c r="H245"/>
  <c r="H127"/>
  <c r="AZ249"/>
  <c r="X249" s="1"/>
  <c r="Y249" s="1"/>
  <c r="AZ263"/>
  <c r="X263" s="1"/>
  <c r="Y263" s="1"/>
  <c r="AX241"/>
  <c r="P241" s="1"/>
  <c r="Q241" s="1"/>
  <c r="AZ268"/>
  <c r="X268" s="1"/>
  <c r="Z268" s="1"/>
  <c r="I135"/>
  <c r="I245"/>
  <c r="I127"/>
  <c r="H249"/>
  <c r="BA231"/>
  <c r="AB231" s="1"/>
  <c r="AE231" s="1"/>
  <c r="AZ257"/>
  <c r="X257" s="1"/>
  <c r="AA257" s="1"/>
  <c r="AZ266"/>
  <c r="X266" s="1"/>
  <c r="AA266" s="1"/>
  <c r="AY330"/>
  <c r="T330" s="1"/>
  <c r="U330" s="1"/>
  <c r="I58"/>
  <c r="AY335"/>
  <c r="T335" s="1"/>
  <c r="W335" s="1"/>
  <c r="H336"/>
  <c r="BA263"/>
  <c r="AB263" s="1"/>
  <c r="AC263" s="1"/>
  <c r="I267"/>
  <c r="BA247"/>
  <c r="AB247" s="1"/>
  <c r="AE247" s="1"/>
  <c r="AX253"/>
  <c r="P253" s="1"/>
  <c r="S253" s="1"/>
  <c r="BA250"/>
  <c r="AB250" s="1"/>
  <c r="AE250" s="1"/>
  <c r="I241"/>
  <c r="AZ42"/>
  <c r="X42" s="1"/>
  <c r="Z42" s="1"/>
  <c r="I217"/>
  <c r="BA282"/>
  <c r="AB282" s="1"/>
  <c r="AE282" s="1"/>
  <c r="AX258"/>
  <c r="P258" s="1"/>
  <c r="R258" s="1"/>
  <c r="BA268"/>
  <c r="AB268" s="1"/>
  <c r="AE268" s="1"/>
  <c r="AX135"/>
  <c r="P135" s="1"/>
  <c r="S135" s="1"/>
  <c r="BA264"/>
  <c r="AB264" s="1"/>
  <c r="AE264" s="1"/>
  <c r="BA272"/>
  <c r="AB272" s="1"/>
  <c r="AC272" s="1"/>
  <c r="AY127"/>
  <c r="T127" s="1"/>
  <c r="V127" s="1"/>
  <c r="AY249"/>
  <c r="T249" s="1"/>
  <c r="U249" s="1"/>
  <c r="AZ31"/>
  <c r="X31" s="1"/>
  <c r="AA31" s="1"/>
  <c r="AY213"/>
  <c r="T213" s="1"/>
  <c r="U213" s="1"/>
  <c r="BB238"/>
  <c r="AF238" s="1"/>
  <c r="AH238" s="1"/>
  <c r="AX270"/>
  <c r="P270" s="1"/>
  <c r="S270" s="1"/>
  <c r="AZ335"/>
  <c r="X335" s="1"/>
  <c r="Y335" s="1"/>
  <c r="AX336"/>
  <c r="P336" s="1"/>
  <c r="S336" s="1"/>
  <c r="BB263"/>
  <c r="AF263" s="1"/>
  <c r="AI263" s="1"/>
  <c r="BB247"/>
  <c r="AF247" s="1"/>
  <c r="AI247" s="1"/>
  <c r="AY253"/>
  <c r="T253" s="1"/>
  <c r="W253" s="1"/>
  <c r="BB250"/>
  <c r="AF250" s="1"/>
  <c r="AI250" s="1"/>
  <c r="AY241"/>
  <c r="T241" s="1"/>
  <c r="W241" s="1"/>
  <c r="BA42"/>
  <c r="AB42" s="1"/>
  <c r="AD42" s="1"/>
  <c r="BB282"/>
  <c r="AF282" s="1"/>
  <c r="AG282" s="1"/>
  <c r="BB268"/>
  <c r="AF268" s="1"/>
  <c r="AH268" s="1"/>
  <c r="AY135"/>
  <c r="T135" s="1"/>
  <c r="V135" s="1"/>
  <c r="BB264"/>
  <c r="AF264" s="1"/>
  <c r="AG264" s="1"/>
  <c r="AX245"/>
  <c r="P245" s="1"/>
  <c r="S245" s="1"/>
  <c r="BB272"/>
  <c r="AF272" s="1"/>
  <c r="AI272" s="1"/>
  <c r="AX127"/>
  <c r="P127" s="1"/>
  <c r="S127" s="1"/>
  <c r="BB249"/>
  <c r="AF249" s="1"/>
  <c r="AG249" s="1"/>
  <c r="I213"/>
  <c r="AY212"/>
  <c r="T212" s="1"/>
  <c r="W212" s="1"/>
  <c r="BA270"/>
  <c r="AB270" s="1"/>
  <c r="AE270" s="1"/>
  <c r="AX58"/>
  <c r="P58" s="1"/>
  <c r="Q58" s="1"/>
  <c r="BA335"/>
  <c r="AB335" s="1"/>
  <c r="AD335" s="1"/>
  <c r="I336"/>
  <c r="H246"/>
  <c r="AY267"/>
  <c r="T267" s="1"/>
  <c r="W267" s="1"/>
  <c r="H209"/>
  <c r="H317"/>
  <c r="H283"/>
  <c r="H244"/>
  <c r="H240"/>
  <c r="H256"/>
  <c r="AY245"/>
  <c r="T245" s="1"/>
  <c r="V245" s="1"/>
  <c r="H284"/>
  <c r="H125"/>
  <c r="H144"/>
  <c r="AX265"/>
  <c r="P265" s="1"/>
  <c r="S265" s="1"/>
  <c r="BB265"/>
  <c r="AF265" s="1"/>
  <c r="AG265" s="1"/>
  <c r="H22"/>
  <c r="O22" s="1"/>
  <c r="I265"/>
  <c r="AZ22"/>
  <c r="X22" s="1"/>
  <c r="Z22" s="1"/>
  <c r="AZ265"/>
  <c r="X265" s="1"/>
  <c r="AA265" s="1"/>
  <c r="H265"/>
  <c r="AY242"/>
  <c r="T242" s="1"/>
  <c r="U242" s="1"/>
  <c r="AX22"/>
  <c r="P22" s="1"/>
  <c r="S22" s="1"/>
  <c r="AX242"/>
  <c r="P242" s="1"/>
  <c r="R242" s="1"/>
  <c r="AY265"/>
  <c r="T265" s="1"/>
  <c r="U265" s="1"/>
  <c r="AY22"/>
  <c r="T22" s="1"/>
  <c r="V22" s="1"/>
  <c r="AZ163"/>
  <c r="X163" s="1"/>
  <c r="Y163" s="1"/>
  <c r="BA265"/>
  <c r="AB265" s="1"/>
  <c r="AC265" s="1"/>
  <c r="I163"/>
  <c r="AX163"/>
  <c r="P163" s="1"/>
  <c r="S163" s="1"/>
  <c r="AY163"/>
  <c r="T163" s="1"/>
  <c r="U163" s="1"/>
  <c r="H242"/>
  <c r="BB163"/>
  <c r="AF163" s="1"/>
  <c r="AG163" s="1"/>
  <c r="BA242"/>
  <c r="AB242" s="1"/>
  <c r="AC242" s="1"/>
  <c r="H163"/>
  <c r="I242"/>
  <c r="BA163"/>
  <c r="AB163" s="1"/>
  <c r="AC163" s="1"/>
  <c r="BA129"/>
  <c r="AB129" s="1"/>
  <c r="AE129" s="1"/>
  <c r="AZ242"/>
  <c r="X242" s="1"/>
  <c r="AA242" s="1"/>
  <c r="BB242"/>
  <c r="AF242" s="1"/>
  <c r="BA47"/>
  <c r="AB47" s="1"/>
  <c r="AD47" s="1"/>
  <c r="I44"/>
  <c r="AX144"/>
  <c r="P144" s="1"/>
  <c r="Q144" s="1"/>
  <c r="BA304"/>
  <c r="AB304" s="1"/>
  <c r="AD304" s="1"/>
  <c r="AY65"/>
  <c r="T65" s="1"/>
  <c r="W65" s="1"/>
  <c r="AX304"/>
  <c r="P304" s="1"/>
  <c r="Q304" s="1"/>
  <c r="AY47"/>
  <c r="T47" s="1"/>
  <c r="U47" s="1"/>
  <c r="BB47"/>
  <c r="AF47" s="1"/>
  <c r="AG47" s="1"/>
  <c r="BB288"/>
  <c r="AF288" s="1"/>
  <c r="AG288" s="1"/>
  <c r="BA178"/>
  <c r="AB178" s="1"/>
  <c r="AD178" s="1"/>
  <c r="AX302"/>
  <c r="P302" s="1"/>
  <c r="R302" s="1"/>
  <c r="AY178"/>
  <c r="T178" s="1"/>
  <c r="W178" s="1"/>
  <c r="AZ165"/>
  <c r="X165" s="1"/>
  <c r="AA165" s="1"/>
  <c r="AZ178"/>
  <c r="X178" s="1"/>
  <c r="AA178" s="1"/>
  <c r="BA144"/>
  <c r="AB144" s="1"/>
  <c r="AC144" s="1"/>
  <c r="I144"/>
  <c r="BB144"/>
  <c r="AF144" s="1"/>
  <c r="AG144" s="1"/>
  <c r="H310"/>
  <c r="I310"/>
  <c r="AX147"/>
  <c r="P147" s="1"/>
  <c r="Q147" s="1"/>
  <c r="BB310"/>
  <c r="AF310" s="1"/>
  <c r="AI310" s="1"/>
  <c r="H147"/>
  <c r="H165"/>
  <c r="AY108"/>
  <c r="T108" s="1"/>
  <c r="W108" s="1"/>
  <c r="I136"/>
  <c r="K278"/>
  <c r="AX310"/>
  <c r="P310" s="1"/>
  <c r="Q310" s="1"/>
  <c r="K51"/>
  <c r="I165"/>
  <c r="AY165"/>
  <c r="T165" s="1"/>
  <c r="U165" s="1"/>
  <c r="H232"/>
  <c r="AX165"/>
  <c r="P165" s="1"/>
  <c r="Q165" s="1"/>
  <c r="BB165"/>
  <c r="AF165" s="1"/>
  <c r="AI165" s="1"/>
  <c r="BA165"/>
  <c r="AB165" s="1"/>
  <c r="AE165" s="1"/>
  <c r="BB22"/>
  <c r="AF22" s="1"/>
  <c r="AH22" s="1"/>
  <c r="I279"/>
  <c r="I64"/>
  <c r="AZ64"/>
  <c r="X64" s="1"/>
  <c r="AA64" s="1"/>
  <c r="AZ109"/>
  <c r="X109" s="1"/>
  <c r="Z109" s="1"/>
  <c r="AY76"/>
  <c r="T76" s="1"/>
  <c r="W76" s="1"/>
  <c r="I255"/>
  <c r="BB158"/>
  <c r="AF158" s="1"/>
  <c r="AG158" s="1"/>
  <c r="AY64"/>
  <c r="T64" s="1"/>
  <c r="W64" s="1"/>
  <c r="BA108"/>
  <c r="AB108" s="1"/>
  <c r="AC108" s="1"/>
  <c r="BB108"/>
  <c r="AF108" s="1"/>
  <c r="AI108" s="1"/>
  <c r="AY145"/>
  <c r="T145" s="1"/>
  <c r="W145" s="1"/>
  <c r="AX21"/>
  <c r="P21" s="1"/>
  <c r="Q21" s="1"/>
  <c r="BB65"/>
  <c r="AF65" s="1"/>
  <c r="AI65" s="1"/>
  <c r="I65"/>
  <c r="AX145"/>
  <c r="P145" s="1"/>
  <c r="Q145" s="1"/>
  <c r="BA65"/>
  <c r="AB65" s="1"/>
  <c r="AC65" s="1"/>
  <c r="AZ65"/>
  <c r="X65" s="1"/>
  <c r="AA65" s="1"/>
  <c r="H64"/>
  <c r="AX290"/>
  <c r="P290" s="1"/>
  <c r="S290" s="1"/>
  <c r="BA41"/>
  <c r="AB41" s="1"/>
  <c r="AD41" s="1"/>
  <c r="AZ108"/>
  <c r="X108" s="1"/>
  <c r="Y108" s="1"/>
  <c r="BA64"/>
  <c r="AB64" s="1"/>
  <c r="AE64" s="1"/>
  <c r="H108"/>
  <c r="H293"/>
  <c r="AX150"/>
  <c r="P150" s="1"/>
  <c r="S150" s="1"/>
  <c r="AY44"/>
  <c r="T44" s="1"/>
  <c r="V44" s="1"/>
  <c r="AZ44"/>
  <c r="X44" s="1"/>
  <c r="AA44" s="1"/>
  <c r="BA44"/>
  <c r="AB44" s="1"/>
  <c r="AE44" s="1"/>
  <c r="AZ150"/>
  <c r="X150" s="1"/>
  <c r="Z150" s="1"/>
  <c r="AZ226"/>
  <c r="X226" s="1"/>
  <c r="Z226" s="1"/>
  <c r="BB293"/>
  <c r="AF293" s="1"/>
  <c r="AI293" s="1"/>
  <c r="H150"/>
  <c r="H143"/>
  <c r="BA21"/>
  <c r="AB21" s="1"/>
  <c r="AE21" s="1"/>
  <c r="AY41"/>
  <c r="T41" s="1"/>
  <c r="W41" s="1"/>
  <c r="AY226"/>
  <c r="T226" s="1"/>
  <c r="W226" s="1"/>
  <c r="AZ216"/>
  <c r="X216" s="1"/>
  <c r="Z216" s="1"/>
  <c r="I150"/>
  <c r="BB162"/>
  <c r="AF162" s="1"/>
  <c r="AI162" s="1"/>
  <c r="AY304"/>
  <c r="T304" s="1"/>
  <c r="U304" s="1"/>
  <c r="I41"/>
  <c r="H304"/>
  <c r="BB150"/>
  <c r="AF150" s="1"/>
  <c r="AH150" s="1"/>
  <c r="BA119"/>
  <c r="AB119" s="1"/>
  <c r="AC119" s="1"/>
  <c r="BA162"/>
  <c r="AB162" s="1"/>
  <c r="AD162" s="1"/>
  <c r="AY302"/>
  <c r="T302" s="1"/>
  <c r="V302" s="1"/>
  <c r="AZ162"/>
  <c r="X162" s="1"/>
  <c r="Z162" s="1"/>
  <c r="I304"/>
  <c r="BA150"/>
  <c r="AB150" s="1"/>
  <c r="AC150" s="1"/>
  <c r="BA226"/>
  <c r="AB226" s="1"/>
  <c r="AD226" s="1"/>
  <c r="AZ293"/>
  <c r="X293" s="1"/>
  <c r="AA293" s="1"/>
  <c r="H21"/>
  <c r="BB298"/>
  <c r="AF298" s="1"/>
  <c r="AI298" s="1"/>
  <c r="I316"/>
  <c r="BB304"/>
  <c r="AF304" s="1"/>
  <c r="AI304" s="1"/>
  <c r="AY150"/>
  <c r="T150" s="1"/>
  <c r="V150" s="1"/>
  <c r="AZ21"/>
  <c r="X21" s="1"/>
  <c r="AA21" s="1"/>
  <c r="AX108"/>
  <c r="P108" s="1"/>
  <c r="Q108" s="1"/>
  <c r="I108"/>
  <c r="AX316"/>
  <c r="P316" s="1"/>
  <c r="S316" s="1"/>
  <c r="BA140"/>
  <c r="AB140" s="1"/>
  <c r="AC140" s="1"/>
  <c r="AY144"/>
  <c r="T144" s="1"/>
  <c r="U144" s="1"/>
  <c r="BB21"/>
  <c r="AF21" s="1"/>
  <c r="AI21" s="1"/>
  <c r="I259"/>
  <c r="H145"/>
  <c r="I49"/>
  <c r="BB279"/>
  <c r="AF279" s="1"/>
  <c r="AH279" s="1"/>
  <c r="BA72"/>
  <c r="AB72" s="1"/>
  <c r="AC72" s="1"/>
  <c r="AY21"/>
  <c r="T21" s="1"/>
  <c r="V21" s="1"/>
  <c r="BB232"/>
  <c r="AF232" s="1"/>
  <c r="AH232" s="1"/>
  <c r="BB159"/>
  <c r="AF159" s="1"/>
  <c r="AG159" s="1"/>
  <c r="BB136"/>
  <c r="AF136" s="1"/>
  <c r="AI136" s="1"/>
  <c r="AX47"/>
  <c r="P47" s="1"/>
  <c r="S47" s="1"/>
  <c r="AZ49"/>
  <c r="X49" s="1"/>
  <c r="Y49" s="1"/>
  <c r="BA25"/>
  <c r="AB25" s="1"/>
  <c r="AD25" s="1"/>
  <c r="AY216"/>
  <c r="T216" s="1"/>
  <c r="U216" s="1"/>
  <c r="AY293"/>
  <c r="T293" s="1"/>
  <c r="U293" s="1"/>
  <c r="I21"/>
  <c r="AY72"/>
  <c r="T72" s="1"/>
  <c r="W72" s="1"/>
  <c r="I293"/>
  <c r="BA145"/>
  <c r="AB145" s="1"/>
  <c r="AE145" s="1"/>
  <c r="BA216"/>
  <c r="AB216" s="1"/>
  <c r="AC216" s="1"/>
  <c r="H44"/>
  <c r="AX44"/>
  <c r="P44" s="1"/>
  <c r="S44" s="1"/>
  <c r="AX162"/>
  <c r="P162" s="1"/>
  <c r="Q162" s="1"/>
  <c r="BB44"/>
  <c r="AF44" s="1"/>
  <c r="AI44" s="1"/>
  <c r="AY162"/>
  <c r="T162" s="1"/>
  <c r="V162" s="1"/>
  <c r="AX293"/>
  <c r="P293" s="1"/>
  <c r="S293" s="1"/>
  <c r="BB145"/>
  <c r="AF145" s="1"/>
  <c r="AH145" s="1"/>
  <c r="H162"/>
  <c r="AZ47"/>
  <c r="X47" s="1"/>
  <c r="Y47" s="1"/>
  <c r="AZ145"/>
  <c r="X145" s="1"/>
  <c r="Y145" s="1"/>
  <c r="AZ25"/>
  <c r="X25" s="1"/>
  <c r="Z25" s="1"/>
  <c r="I47"/>
  <c r="I260"/>
  <c r="AX279"/>
  <c r="P279" s="1"/>
  <c r="Q279" s="1"/>
  <c r="I162"/>
  <c r="BA15"/>
  <c r="AB15" s="1"/>
  <c r="AC15" s="1"/>
  <c r="AZ137"/>
  <c r="X137" s="1"/>
  <c r="Y137" s="1"/>
  <c r="AX129"/>
  <c r="P129" s="1"/>
  <c r="R129" s="1"/>
  <c r="I290"/>
  <c r="H300"/>
  <c r="AZ119"/>
  <c r="X119" s="1"/>
  <c r="Y119" s="1"/>
  <c r="BB290"/>
  <c r="AF290" s="1"/>
  <c r="AI290" s="1"/>
  <c r="AX254"/>
  <c r="P254" s="1"/>
  <c r="S254" s="1"/>
  <c r="K130"/>
  <c r="AX140"/>
  <c r="P140" s="1"/>
  <c r="R140" s="1"/>
  <c r="I254"/>
  <c r="H140"/>
  <c r="H243"/>
  <c r="BA293"/>
  <c r="AB293" s="1"/>
  <c r="AC293" s="1"/>
  <c r="AY183"/>
  <c r="T183" s="1"/>
  <c r="W183" s="1"/>
  <c r="BA169"/>
  <c r="AB169" s="1"/>
  <c r="AC169" s="1"/>
  <c r="AZ144"/>
  <c r="X144" s="1"/>
  <c r="Y144" s="1"/>
  <c r="AY254"/>
  <c r="T254" s="1"/>
  <c r="V254" s="1"/>
  <c r="AZ167"/>
  <c r="X167" s="1"/>
  <c r="Z167" s="1"/>
  <c r="AX142"/>
  <c r="P142" s="1"/>
  <c r="Q142" s="1"/>
  <c r="I158"/>
  <c r="AZ147"/>
  <c r="X147" s="1"/>
  <c r="Y147" s="1"/>
  <c r="AX239"/>
  <c r="P239" s="1"/>
  <c r="R239" s="1"/>
  <c r="K333"/>
  <c r="AY147"/>
  <c r="T147" s="1"/>
  <c r="U147" s="1"/>
  <c r="AZ237"/>
  <c r="X237" s="1"/>
  <c r="Y237" s="1"/>
  <c r="AX296"/>
  <c r="P296" s="1"/>
  <c r="S296" s="1"/>
  <c r="AY167"/>
  <c r="T167" s="1"/>
  <c r="W167" s="1"/>
  <c r="BA147"/>
  <c r="AB147" s="1"/>
  <c r="AC147" s="1"/>
  <c r="BB132"/>
  <c r="AF132" s="1"/>
  <c r="AI132" s="1"/>
  <c r="AY220"/>
  <c r="T220" s="1"/>
  <c r="W220" s="1"/>
  <c r="AZ304"/>
  <c r="X304" s="1"/>
  <c r="Y304" s="1"/>
  <c r="BA123"/>
  <c r="AB123" s="1"/>
  <c r="AD123" s="1"/>
  <c r="H296"/>
  <c r="AZ230"/>
  <c r="X230" s="1"/>
  <c r="Y230" s="1"/>
  <c r="BB147"/>
  <c r="AF147" s="1"/>
  <c r="AG147" s="1"/>
  <c r="AX306"/>
  <c r="P306" s="1"/>
  <c r="S306" s="1"/>
  <c r="AX300"/>
  <c r="P300" s="1"/>
  <c r="S300" s="1"/>
  <c r="H139"/>
  <c r="AX159"/>
  <c r="P159" s="1"/>
  <c r="Q159" s="1"/>
  <c r="BA139"/>
  <c r="AB139" s="1"/>
  <c r="AE139" s="1"/>
  <c r="H183"/>
  <c r="H159"/>
  <c r="I159"/>
  <c r="AZ183"/>
  <c r="X183" s="1"/>
  <c r="AA183" s="1"/>
  <c r="BB139"/>
  <c r="AF139" s="1"/>
  <c r="AI139" s="1"/>
  <c r="AY159"/>
  <c r="T159" s="1"/>
  <c r="V159" s="1"/>
  <c r="BA183"/>
  <c r="AB183" s="1"/>
  <c r="AE183" s="1"/>
  <c r="I183"/>
  <c r="AX139"/>
  <c r="P139" s="1"/>
  <c r="S139" s="1"/>
  <c r="AY139"/>
  <c r="T139" s="1"/>
  <c r="U139" s="1"/>
  <c r="AZ139"/>
  <c r="X139" s="1"/>
  <c r="AA139" s="1"/>
  <c r="AZ159"/>
  <c r="X159" s="1"/>
  <c r="Z159" s="1"/>
  <c r="I139"/>
  <c r="BA159"/>
  <c r="AB159" s="1"/>
  <c r="AE159" s="1"/>
  <c r="H254"/>
  <c r="AZ169"/>
  <c r="X169" s="1"/>
  <c r="Y169" s="1"/>
  <c r="BB254"/>
  <c r="AF254" s="1"/>
  <c r="AI254" s="1"/>
  <c r="H255"/>
  <c r="BA254"/>
  <c r="AB254" s="1"/>
  <c r="AC254" s="1"/>
  <c r="H129"/>
  <c r="AX152"/>
  <c r="P152" s="1"/>
  <c r="R152" s="1"/>
  <c r="AZ232"/>
  <c r="X232" s="1"/>
  <c r="Y232" s="1"/>
  <c r="BB129"/>
  <c r="AF129" s="1"/>
  <c r="AI129" s="1"/>
  <c r="AZ129"/>
  <c r="X129" s="1"/>
  <c r="AA129" s="1"/>
  <c r="BA148"/>
  <c r="AB148" s="1"/>
  <c r="AD148" s="1"/>
  <c r="AY169"/>
  <c r="T169" s="1"/>
  <c r="U169" s="1"/>
  <c r="BB183"/>
  <c r="AF183" s="1"/>
  <c r="AH183" s="1"/>
  <c r="BA243"/>
  <c r="AB243" s="1"/>
  <c r="AC243" s="1"/>
  <c r="I234"/>
  <c r="I169"/>
  <c r="O169" s="1"/>
  <c r="BA220"/>
  <c r="AB220" s="1"/>
  <c r="AC220" s="1"/>
  <c r="BA232"/>
  <c r="AB232" s="1"/>
  <c r="AE232" s="1"/>
  <c r="I129"/>
  <c r="AX160"/>
  <c r="P160" s="1"/>
  <c r="Q160" s="1"/>
  <c r="AY129"/>
  <c r="T129" s="1"/>
  <c r="U129" s="1"/>
  <c r="AY232"/>
  <c r="T232" s="1"/>
  <c r="W232" s="1"/>
  <c r="AX334"/>
  <c r="P334" s="1"/>
  <c r="R334" s="1"/>
  <c r="AX148"/>
  <c r="P148" s="1"/>
  <c r="S148" s="1"/>
  <c r="AZ254"/>
  <c r="X254" s="1"/>
  <c r="Z254" s="1"/>
  <c r="K231"/>
  <c r="AG51"/>
  <c r="R130"/>
  <c r="BB308"/>
  <c r="AF308" s="1"/>
  <c r="AH308" s="1"/>
  <c r="AX308"/>
  <c r="P308" s="1"/>
  <c r="Q308" s="1"/>
  <c r="H122"/>
  <c r="AX41"/>
  <c r="P41" s="1"/>
  <c r="R41" s="1"/>
  <c r="H308"/>
  <c r="BA308"/>
  <c r="AB308" s="1"/>
  <c r="AC308" s="1"/>
  <c r="I308"/>
  <c r="AZ74"/>
  <c r="X74" s="1"/>
  <c r="Y74" s="1"/>
  <c r="K313"/>
  <c r="AY123"/>
  <c r="T123" s="1"/>
  <c r="V123" s="1"/>
  <c r="BA109"/>
  <c r="AB109" s="1"/>
  <c r="AE109" s="1"/>
  <c r="AY136"/>
  <c r="T136" s="1"/>
  <c r="V136" s="1"/>
  <c r="AY180"/>
  <c r="T180" s="1"/>
  <c r="W180" s="1"/>
  <c r="AY300"/>
  <c r="T300" s="1"/>
  <c r="W300" s="1"/>
  <c r="BB216"/>
  <c r="AF216" s="1"/>
  <c r="AI216" s="1"/>
  <c r="H230"/>
  <c r="Q130"/>
  <c r="BB137"/>
  <c r="AF137" s="1"/>
  <c r="AH137" s="1"/>
  <c r="I132"/>
  <c r="AZ132"/>
  <c r="X132" s="1"/>
  <c r="AA132" s="1"/>
  <c r="BA300"/>
  <c r="AB300" s="1"/>
  <c r="AE300" s="1"/>
  <c r="AZ123"/>
  <c r="X123" s="1"/>
  <c r="AA123" s="1"/>
  <c r="AZ182"/>
  <c r="X182" s="1"/>
  <c r="Y182" s="1"/>
  <c r="AZ136"/>
  <c r="X136" s="1"/>
  <c r="AA136" s="1"/>
  <c r="BA230"/>
  <c r="AB230" s="1"/>
  <c r="AD230" s="1"/>
  <c r="BB97"/>
  <c r="AF97" s="1"/>
  <c r="AH97" s="1"/>
  <c r="H302"/>
  <c r="I300"/>
  <c r="I230"/>
  <c r="AX137"/>
  <c r="P137" s="1"/>
  <c r="S137" s="1"/>
  <c r="BA137"/>
  <c r="AB137" s="1"/>
  <c r="AE137" s="1"/>
  <c r="AZ220"/>
  <c r="X220" s="1"/>
  <c r="AA220" s="1"/>
  <c r="AY230"/>
  <c r="T230" s="1"/>
  <c r="W230" s="1"/>
  <c r="AZ300"/>
  <c r="X300" s="1"/>
  <c r="AA300" s="1"/>
  <c r="AX123"/>
  <c r="P123" s="1"/>
  <c r="R123" s="1"/>
  <c r="BA277"/>
  <c r="AB277" s="1"/>
  <c r="AC277" s="1"/>
  <c r="BB230"/>
  <c r="AF230" s="1"/>
  <c r="AI230" s="1"/>
  <c r="I302"/>
  <c r="BB300"/>
  <c r="AF300" s="1"/>
  <c r="AH300" s="1"/>
  <c r="H277"/>
  <c r="AX136"/>
  <c r="P136" s="1"/>
  <c r="S136" s="1"/>
  <c r="AY68"/>
  <c r="T68" s="1"/>
  <c r="W68" s="1"/>
  <c r="BA181"/>
  <c r="AB181" s="1"/>
  <c r="AE181" s="1"/>
  <c r="BA136"/>
  <c r="AB136" s="1"/>
  <c r="AC136" s="1"/>
  <c r="BB302"/>
  <c r="AF302" s="1"/>
  <c r="AG302" s="1"/>
  <c r="BB123"/>
  <c r="AF123" s="1"/>
  <c r="AG123" s="1"/>
  <c r="H136"/>
  <c r="H67"/>
  <c r="S128"/>
  <c r="AY109"/>
  <c r="T109" s="1"/>
  <c r="W109" s="1"/>
  <c r="AX232"/>
  <c r="P232" s="1"/>
  <c r="Q232" s="1"/>
  <c r="H334"/>
  <c r="H146"/>
  <c r="AZ68"/>
  <c r="X68" s="1"/>
  <c r="Z68" s="1"/>
  <c r="BA53"/>
  <c r="AB53" s="1"/>
  <c r="AE53" s="1"/>
  <c r="BA176"/>
  <c r="AB176" s="1"/>
  <c r="AE176" s="1"/>
  <c r="BA74"/>
  <c r="AB74" s="1"/>
  <c r="AE74" s="1"/>
  <c r="BA146"/>
  <c r="AB146" s="1"/>
  <c r="AC146" s="1"/>
  <c r="AY243"/>
  <c r="T243" s="1"/>
  <c r="V243" s="1"/>
  <c r="AZ334"/>
  <c r="X334" s="1"/>
  <c r="Z334" s="1"/>
  <c r="H53"/>
  <c r="AY53"/>
  <c r="T53" s="1"/>
  <c r="W53" s="1"/>
  <c r="AX298"/>
  <c r="P298" s="1"/>
  <c r="R298" s="1"/>
  <c r="I334"/>
  <c r="AZ176"/>
  <c r="X176" s="1"/>
  <c r="AA176" s="1"/>
  <c r="BA180"/>
  <c r="AB180" s="1"/>
  <c r="AC180" s="1"/>
  <c r="BA182"/>
  <c r="AB182" s="1"/>
  <c r="AC182" s="1"/>
  <c r="BA260"/>
  <c r="AB260" s="1"/>
  <c r="AC260" s="1"/>
  <c r="BA237"/>
  <c r="AB237" s="1"/>
  <c r="AC237" s="1"/>
  <c r="I53"/>
  <c r="AY146"/>
  <c r="T146" s="1"/>
  <c r="U146" s="1"/>
  <c r="H132"/>
  <c r="BB334"/>
  <c r="AF334" s="1"/>
  <c r="AH334" s="1"/>
  <c r="BB260"/>
  <c r="AF260" s="1"/>
  <c r="AH260" s="1"/>
  <c r="BB91"/>
  <c r="AF91" s="1"/>
  <c r="AG91" s="1"/>
  <c r="BB146"/>
  <c r="AF146" s="1"/>
  <c r="AG146" s="1"/>
  <c r="I114"/>
  <c r="H141"/>
  <c r="AY132"/>
  <c r="T132" s="1"/>
  <c r="U132" s="1"/>
  <c r="AY141"/>
  <c r="T141" s="1"/>
  <c r="W141" s="1"/>
  <c r="BA68"/>
  <c r="AB68" s="1"/>
  <c r="AE68" s="1"/>
  <c r="BA132"/>
  <c r="AB132" s="1"/>
  <c r="AD132" s="1"/>
  <c r="AZ180"/>
  <c r="X180" s="1"/>
  <c r="AA180" s="1"/>
  <c r="BA255"/>
  <c r="AB255" s="1"/>
  <c r="AE255" s="1"/>
  <c r="AY237"/>
  <c r="T237" s="1"/>
  <c r="W237" s="1"/>
  <c r="BB226"/>
  <c r="AF226" s="1"/>
  <c r="AI226" s="1"/>
  <c r="AX237"/>
  <c r="P237" s="1"/>
  <c r="R237" s="1"/>
  <c r="BA141"/>
  <c r="AB141" s="1"/>
  <c r="AC141" s="1"/>
  <c r="BB53"/>
  <c r="AF53" s="1"/>
  <c r="I248"/>
  <c r="BB255"/>
  <c r="AF255" s="1"/>
  <c r="AI255" s="1"/>
  <c r="BB105"/>
  <c r="AF105" s="1"/>
  <c r="AI105" s="1"/>
  <c r="AZ141"/>
  <c r="X141" s="1"/>
  <c r="Y141" s="1"/>
  <c r="AY74"/>
  <c r="T74" s="1"/>
  <c r="U74" s="1"/>
  <c r="AZ243"/>
  <c r="X243" s="1"/>
  <c r="Y243" s="1"/>
  <c r="AY260"/>
  <c r="T260" s="1"/>
  <c r="U260" s="1"/>
  <c r="AX146"/>
  <c r="P146" s="1"/>
  <c r="Q146" s="1"/>
  <c r="BB141"/>
  <c r="AF141" s="1"/>
  <c r="AI141" s="1"/>
  <c r="AX141"/>
  <c r="P141" s="1"/>
  <c r="R141" s="1"/>
  <c r="AZ53"/>
  <c r="X53" s="1"/>
  <c r="AA53" s="1"/>
  <c r="H298"/>
  <c r="AX260"/>
  <c r="P260" s="1"/>
  <c r="Q260" s="1"/>
  <c r="I180"/>
  <c r="K128"/>
  <c r="H52"/>
  <c r="J52" s="1"/>
  <c r="Q128"/>
  <c r="AZ260"/>
  <c r="X260" s="1"/>
  <c r="Z260" s="1"/>
  <c r="H41"/>
  <c r="BB237"/>
  <c r="AF237" s="1"/>
  <c r="AH237" s="1"/>
  <c r="AX121"/>
  <c r="P121" s="1"/>
  <c r="R121" s="1"/>
  <c r="AY176"/>
  <c r="T176" s="1"/>
  <c r="W176" s="1"/>
  <c r="I146"/>
  <c r="R313"/>
  <c r="I298"/>
  <c r="H260"/>
  <c r="BB243"/>
  <c r="AF243" s="1"/>
  <c r="AI243" s="1"/>
  <c r="AX255"/>
  <c r="P255" s="1"/>
  <c r="R255" s="1"/>
  <c r="H182"/>
  <c r="K58"/>
  <c r="AY70"/>
  <c r="T70" s="1"/>
  <c r="W70" s="1"/>
  <c r="AY182"/>
  <c r="T182" s="1"/>
  <c r="W182" s="1"/>
  <c r="AZ146"/>
  <c r="X146" s="1"/>
  <c r="Y146" s="1"/>
  <c r="AY181"/>
  <c r="T181" s="1"/>
  <c r="U181" s="1"/>
  <c r="AY156"/>
  <c r="T156" s="1"/>
  <c r="W156" s="1"/>
  <c r="AZ255"/>
  <c r="X255" s="1"/>
  <c r="AA255" s="1"/>
  <c r="AY279"/>
  <c r="T279" s="1"/>
  <c r="V279" s="1"/>
  <c r="BB41"/>
  <c r="AF41" s="1"/>
  <c r="AH41" s="1"/>
  <c r="I237"/>
  <c r="BB252"/>
  <c r="AF252" s="1"/>
  <c r="AG252" s="1"/>
  <c r="AI51"/>
  <c r="R315"/>
  <c r="Q278"/>
  <c r="S313"/>
  <c r="I203"/>
  <c r="H59"/>
  <c r="AX25"/>
  <c r="P25" s="1"/>
  <c r="Q25" s="1"/>
  <c r="BA190"/>
  <c r="AB190" s="1"/>
  <c r="AD190" s="1"/>
  <c r="I232"/>
  <c r="H148"/>
  <c r="H111"/>
  <c r="AZ154"/>
  <c r="X154" s="1"/>
  <c r="Z154" s="1"/>
  <c r="AY148"/>
  <c r="T148" s="1"/>
  <c r="U148" s="1"/>
  <c r="AZ262"/>
  <c r="X262" s="1"/>
  <c r="Z262" s="1"/>
  <c r="AY15"/>
  <c r="T15" s="1"/>
  <c r="V15" s="1"/>
  <c r="BB316"/>
  <c r="AF316" s="1"/>
  <c r="AH316" s="1"/>
  <c r="H314"/>
  <c r="BB262"/>
  <c r="AF262" s="1"/>
  <c r="AG262" s="1"/>
  <c r="H118"/>
  <c r="I148"/>
  <c r="H69"/>
  <c r="AZ173"/>
  <c r="X173" s="1"/>
  <c r="Z173" s="1"/>
  <c r="AZ239"/>
  <c r="X239" s="1"/>
  <c r="Y239" s="1"/>
  <c r="AY239"/>
  <c r="T239" s="1"/>
  <c r="U239" s="1"/>
  <c r="AZ316"/>
  <c r="X316" s="1"/>
  <c r="AA316" s="1"/>
  <c r="H15"/>
  <c r="I314"/>
  <c r="BB87"/>
  <c r="AF87" s="1"/>
  <c r="AG87" s="1"/>
  <c r="BB148"/>
  <c r="AF148" s="1"/>
  <c r="AG148" s="1"/>
  <c r="BA173"/>
  <c r="AB173" s="1"/>
  <c r="AE173" s="1"/>
  <c r="BA70"/>
  <c r="AB70" s="1"/>
  <c r="AE70" s="1"/>
  <c r="AZ148"/>
  <c r="X148" s="1"/>
  <c r="Y148" s="1"/>
  <c r="AY173"/>
  <c r="T173" s="1"/>
  <c r="W173" s="1"/>
  <c r="BA316"/>
  <c r="AB316" s="1"/>
  <c r="AE316" s="1"/>
  <c r="AZ314"/>
  <c r="X314" s="1"/>
  <c r="AA314" s="1"/>
  <c r="AZ15"/>
  <c r="X15" s="1"/>
  <c r="AA15" s="1"/>
  <c r="AX262"/>
  <c r="P262" s="1"/>
  <c r="S262" s="1"/>
  <c r="AY170"/>
  <c r="T170" s="1"/>
  <c r="W170" s="1"/>
  <c r="BA314"/>
  <c r="AB314" s="1"/>
  <c r="AE314" s="1"/>
  <c r="AZ312"/>
  <c r="X312" s="1"/>
  <c r="AA312" s="1"/>
  <c r="AY316"/>
  <c r="T316" s="1"/>
  <c r="V316" s="1"/>
  <c r="I15"/>
  <c r="BB239"/>
  <c r="AF239" s="1"/>
  <c r="BB314"/>
  <c r="AF314" s="1"/>
  <c r="AG314" s="1"/>
  <c r="H262"/>
  <c r="AY222"/>
  <c r="T222" s="1"/>
  <c r="U222" s="1"/>
  <c r="AZ222"/>
  <c r="X222" s="1"/>
  <c r="Y222" s="1"/>
  <c r="BA239"/>
  <c r="AB239" s="1"/>
  <c r="AC239" s="1"/>
  <c r="AY262"/>
  <c r="T262" s="1"/>
  <c r="W262" s="1"/>
  <c r="AZ310"/>
  <c r="X310" s="1"/>
  <c r="AA310" s="1"/>
  <c r="AY314"/>
  <c r="T314" s="1"/>
  <c r="W314" s="1"/>
  <c r="BB15"/>
  <c r="AF15" s="1"/>
  <c r="AI15" s="1"/>
  <c r="AX314"/>
  <c r="P314" s="1"/>
  <c r="R314" s="1"/>
  <c r="I262"/>
  <c r="AX154"/>
  <c r="P154" s="1"/>
  <c r="Q154" s="1"/>
  <c r="AZ70"/>
  <c r="X70" s="1"/>
  <c r="AA70" s="1"/>
  <c r="I239"/>
  <c r="I170"/>
  <c r="H261"/>
  <c r="AZ181"/>
  <c r="X181" s="1"/>
  <c r="AA181" s="1"/>
  <c r="BA262"/>
  <c r="AB262" s="1"/>
  <c r="AE262" s="1"/>
  <c r="BA222"/>
  <c r="AB222" s="1"/>
  <c r="AC222" s="1"/>
  <c r="AX15"/>
  <c r="P15" s="1"/>
  <c r="Q15" s="1"/>
  <c r="AH58"/>
  <c r="AG58"/>
  <c r="S278"/>
  <c r="I296"/>
  <c r="I261"/>
  <c r="BB85"/>
  <c r="AF85" s="1"/>
  <c r="AG85" s="1"/>
  <c r="BB116"/>
  <c r="AF116" s="1"/>
  <c r="AG116" s="1"/>
  <c r="H160"/>
  <c r="AY116"/>
  <c r="T116" s="1"/>
  <c r="V116" s="1"/>
  <c r="AY152"/>
  <c r="T152" s="1"/>
  <c r="U152" s="1"/>
  <c r="BA234"/>
  <c r="AB234" s="1"/>
  <c r="AE234" s="1"/>
  <c r="AY255"/>
  <c r="T255" s="1"/>
  <c r="W255" s="1"/>
  <c r="AY275"/>
  <c r="T275" s="1"/>
  <c r="U275" s="1"/>
  <c r="AY234"/>
  <c r="T234" s="1"/>
  <c r="U234" s="1"/>
  <c r="AY334"/>
  <c r="T334" s="1"/>
  <c r="W334" s="1"/>
  <c r="BB296"/>
  <c r="AF296" s="1"/>
  <c r="AH296" s="1"/>
  <c r="I160"/>
  <c r="AZ77"/>
  <c r="X77" s="1"/>
  <c r="Y77" s="1"/>
  <c r="AZ62"/>
  <c r="X62" s="1"/>
  <c r="AA62" s="1"/>
  <c r="AZ80"/>
  <c r="X80" s="1"/>
  <c r="AA80" s="1"/>
  <c r="BA275"/>
  <c r="AB275" s="1"/>
  <c r="AD275" s="1"/>
  <c r="AY25"/>
  <c r="T25" s="1"/>
  <c r="W25" s="1"/>
  <c r="I288"/>
  <c r="AX80"/>
  <c r="P80" s="1"/>
  <c r="H80"/>
  <c r="BB275"/>
  <c r="AF275" s="1"/>
  <c r="AH275" s="1"/>
  <c r="BB160"/>
  <c r="AF160" s="1"/>
  <c r="AG160" s="1"/>
  <c r="AZ116"/>
  <c r="X116" s="1"/>
  <c r="Y116" s="1"/>
  <c r="BA160"/>
  <c r="AB160" s="1"/>
  <c r="AC160" s="1"/>
  <c r="AZ160"/>
  <c r="X160" s="1"/>
  <c r="Y160" s="1"/>
  <c r="AZ288"/>
  <c r="X288" s="1"/>
  <c r="Y288" s="1"/>
  <c r="H25"/>
  <c r="BB80"/>
  <c r="AF80" s="1"/>
  <c r="AZ72"/>
  <c r="X72" s="1"/>
  <c r="Y72" s="1"/>
  <c r="AY62"/>
  <c r="T62" s="1"/>
  <c r="U62" s="1"/>
  <c r="AY261"/>
  <c r="T261" s="1"/>
  <c r="V261" s="1"/>
  <c r="AZ296"/>
  <c r="X296" s="1"/>
  <c r="Z296" s="1"/>
  <c r="AY296"/>
  <c r="T296" s="1"/>
  <c r="U296" s="1"/>
  <c r="BA62"/>
  <c r="AB62" s="1"/>
  <c r="AC62" s="1"/>
  <c r="BB289"/>
  <c r="AF289" s="1"/>
  <c r="AG289" s="1"/>
  <c r="AX275"/>
  <c r="P275" s="1"/>
  <c r="R275" s="1"/>
  <c r="H184"/>
  <c r="H152"/>
  <c r="AX55"/>
  <c r="P55" s="1"/>
  <c r="S55" s="1"/>
  <c r="I69"/>
  <c r="AY80"/>
  <c r="T80" s="1"/>
  <c r="W80" s="1"/>
  <c r="AZ152"/>
  <c r="X152" s="1"/>
  <c r="AA152" s="1"/>
  <c r="AZ275"/>
  <c r="X275" s="1"/>
  <c r="Z275" s="1"/>
  <c r="BA334"/>
  <c r="AB334" s="1"/>
  <c r="AD334" s="1"/>
  <c r="BA296"/>
  <c r="AB296" s="1"/>
  <c r="AC296" s="1"/>
  <c r="I25"/>
  <c r="H234"/>
  <c r="BA167"/>
  <c r="AB167" s="1"/>
  <c r="AE167" s="1"/>
  <c r="AX288"/>
  <c r="P288" s="1"/>
  <c r="R288" s="1"/>
  <c r="H275"/>
  <c r="I152"/>
  <c r="BB122"/>
  <c r="AF122" s="1"/>
  <c r="AG122" s="1"/>
  <c r="BA80"/>
  <c r="AB80" s="1"/>
  <c r="AE80" s="1"/>
  <c r="AZ234"/>
  <c r="X234" s="1"/>
  <c r="AA234" s="1"/>
  <c r="AY288"/>
  <c r="T288" s="1"/>
  <c r="W288" s="1"/>
  <c r="BB25"/>
  <c r="AF25" s="1"/>
  <c r="AI25" s="1"/>
  <c r="AX234"/>
  <c r="P234" s="1"/>
  <c r="Q234" s="1"/>
  <c r="H72"/>
  <c r="I275"/>
  <c r="BB152"/>
  <c r="AF152" s="1"/>
  <c r="AI152" s="1"/>
  <c r="BB110"/>
  <c r="AF110" s="1"/>
  <c r="AG110" s="1"/>
  <c r="AY160"/>
  <c r="T160" s="1"/>
  <c r="U160" s="1"/>
  <c r="BA288"/>
  <c r="AB288" s="1"/>
  <c r="AE288" s="1"/>
  <c r="BB234"/>
  <c r="AF234" s="1"/>
  <c r="AI234" s="1"/>
  <c r="I80"/>
  <c r="S62"/>
  <c r="Q62"/>
  <c r="R62"/>
  <c r="AX126"/>
  <c r="P126" s="1"/>
  <c r="R126" s="1"/>
  <c r="H105"/>
  <c r="H50"/>
  <c r="O50" s="1"/>
  <c r="I67"/>
  <c r="AZ90"/>
  <c r="X90" s="1"/>
  <c r="AA90" s="1"/>
  <c r="AZ112"/>
  <c r="X112" s="1"/>
  <c r="AA112" s="1"/>
  <c r="H167"/>
  <c r="H316"/>
  <c r="I87"/>
  <c r="AZ59"/>
  <c r="X59" s="1"/>
  <c r="Z59" s="1"/>
  <c r="AY100"/>
  <c r="T100" s="1"/>
  <c r="W100" s="1"/>
  <c r="H116"/>
  <c r="H47"/>
  <c r="H229"/>
  <c r="I91"/>
  <c r="BA50"/>
  <c r="AB50" s="1"/>
  <c r="AD50" s="1"/>
  <c r="AY50"/>
  <c r="T50" s="1"/>
  <c r="V50" s="1"/>
  <c r="BA89"/>
  <c r="AB89" s="1"/>
  <c r="AC89" s="1"/>
  <c r="AX83"/>
  <c r="P83" s="1"/>
  <c r="Q83" s="1"/>
  <c r="I97"/>
  <c r="BA114"/>
  <c r="AB114" s="1"/>
  <c r="AE114" s="1"/>
  <c r="H85"/>
  <c r="BB69"/>
  <c r="AF69" s="1"/>
  <c r="AI69" s="1"/>
  <c r="BA63"/>
  <c r="AB63" s="1"/>
  <c r="AC63" s="1"/>
  <c r="AX122"/>
  <c r="P122" s="1"/>
  <c r="R122" s="1"/>
  <c r="H91"/>
  <c r="AY107"/>
  <c r="T107" s="1"/>
  <c r="W107" s="1"/>
  <c r="AX69"/>
  <c r="P69" s="1"/>
  <c r="Q69" s="1"/>
  <c r="H97"/>
  <c r="AX97"/>
  <c r="P97" s="1"/>
  <c r="S97" s="1"/>
  <c r="Q65"/>
  <c r="S65"/>
  <c r="R65"/>
  <c r="I115"/>
  <c r="BB138"/>
  <c r="AF138" s="1"/>
  <c r="AI138" s="1"/>
  <c r="BA48"/>
  <c r="AB48" s="1"/>
  <c r="AD48" s="1"/>
  <c r="BA117"/>
  <c r="AB117" s="1"/>
  <c r="AD117" s="1"/>
  <c r="AY154"/>
  <c r="T154" s="1"/>
  <c r="U154" s="1"/>
  <c r="AY223"/>
  <c r="T223" s="1"/>
  <c r="U223" s="1"/>
  <c r="AZ277"/>
  <c r="X277" s="1"/>
  <c r="AA277" s="1"/>
  <c r="AY252"/>
  <c r="T252" s="1"/>
  <c r="U252" s="1"/>
  <c r="AY259"/>
  <c r="T259" s="1"/>
  <c r="U259" s="1"/>
  <c r="BA306"/>
  <c r="AB306" s="1"/>
  <c r="AE306" s="1"/>
  <c r="BB235"/>
  <c r="AF235" s="1"/>
  <c r="AG235" s="1"/>
  <c r="I252"/>
  <c r="H170"/>
  <c r="BB259"/>
  <c r="AF259" s="1"/>
  <c r="AH259" s="1"/>
  <c r="I277"/>
  <c r="BB149"/>
  <c r="AF149" s="1"/>
  <c r="AG149" s="1"/>
  <c r="AZ78"/>
  <c r="X78" s="1"/>
  <c r="AA78" s="1"/>
  <c r="H55"/>
  <c r="AZ115"/>
  <c r="X115" s="1"/>
  <c r="Z115" s="1"/>
  <c r="I312"/>
  <c r="I292"/>
  <c r="BB99"/>
  <c r="AF99" s="1"/>
  <c r="AI99" s="1"/>
  <c r="I140"/>
  <c r="I154"/>
  <c r="AY49"/>
  <c r="T49" s="1"/>
  <c r="W49" s="1"/>
  <c r="AX57"/>
  <c r="P57" s="1"/>
  <c r="Q57" s="1"/>
  <c r="AX48"/>
  <c r="P48" s="1"/>
  <c r="S48" s="1"/>
  <c r="AY114"/>
  <c r="T114" s="1"/>
  <c r="W114" s="1"/>
  <c r="AZ121"/>
  <c r="X121" s="1"/>
  <c r="Y121" s="1"/>
  <c r="AY55"/>
  <c r="T55" s="1"/>
  <c r="U55" s="1"/>
  <c r="AZ103"/>
  <c r="X103" s="1"/>
  <c r="AA103" s="1"/>
  <c r="AZ149"/>
  <c r="X149" s="1"/>
  <c r="Z149" s="1"/>
  <c r="BA99"/>
  <c r="AB99" s="1"/>
  <c r="AE99" s="1"/>
  <c r="BA158"/>
  <c r="AB158" s="1"/>
  <c r="AC158" s="1"/>
  <c r="AZ184"/>
  <c r="X184" s="1"/>
  <c r="AA184" s="1"/>
  <c r="AY269"/>
  <c r="T269" s="1"/>
  <c r="W269" s="1"/>
  <c r="AY277"/>
  <c r="T277" s="1"/>
  <c r="U277" s="1"/>
  <c r="AZ269"/>
  <c r="X269" s="1"/>
  <c r="Y269" s="1"/>
  <c r="AZ308"/>
  <c r="X308" s="1"/>
  <c r="Y308" s="1"/>
  <c r="BB176"/>
  <c r="AF176" s="1"/>
  <c r="AI176" s="1"/>
  <c r="AX78"/>
  <c r="P78" s="1"/>
  <c r="Q78" s="1"/>
  <c r="BB78"/>
  <c r="AF78" s="1"/>
  <c r="BB170"/>
  <c r="AF170" s="1"/>
  <c r="AH170" s="1"/>
  <c r="H312"/>
  <c r="AY196"/>
  <c r="T196" s="1"/>
  <c r="W196" s="1"/>
  <c r="H154"/>
  <c r="BB312"/>
  <c r="AF312" s="1"/>
  <c r="AG312" s="1"/>
  <c r="AX285"/>
  <c r="P285" s="1"/>
  <c r="Q285" s="1"/>
  <c r="H279"/>
  <c r="AX261"/>
  <c r="P261" s="1"/>
  <c r="R261" s="1"/>
  <c r="AZ189"/>
  <c r="X189" s="1"/>
  <c r="AA189" s="1"/>
  <c r="BB114"/>
  <c r="AF114" s="1"/>
  <c r="AG114" s="1"/>
  <c r="AX149"/>
  <c r="P149" s="1"/>
  <c r="R149" s="1"/>
  <c r="BB140"/>
  <c r="AF140" s="1"/>
  <c r="AH140" s="1"/>
  <c r="AX85"/>
  <c r="P85" s="1"/>
  <c r="S85" s="1"/>
  <c r="AX156"/>
  <c r="P156" s="1"/>
  <c r="S156" s="1"/>
  <c r="I98"/>
  <c r="BB154"/>
  <c r="AF154" s="1"/>
  <c r="AI154" s="1"/>
  <c r="H57"/>
  <c r="I61"/>
  <c r="AZ66"/>
  <c r="X66" s="1"/>
  <c r="AA66" s="1"/>
  <c r="AY98"/>
  <c r="T98" s="1"/>
  <c r="W98" s="1"/>
  <c r="AZ117"/>
  <c r="X117" s="1"/>
  <c r="AA117" s="1"/>
  <c r="AY52"/>
  <c r="T52" s="1"/>
  <c r="V52" s="1"/>
  <c r="AZ97"/>
  <c r="X97" s="1"/>
  <c r="AA97" s="1"/>
  <c r="BA105"/>
  <c r="AB105" s="1"/>
  <c r="AD105" s="1"/>
  <c r="BA66"/>
  <c r="AB66" s="1"/>
  <c r="AE66" s="1"/>
  <c r="BA82"/>
  <c r="AB82" s="1"/>
  <c r="AE82" s="1"/>
  <c r="BA156"/>
  <c r="AB156" s="1"/>
  <c r="AD156" s="1"/>
  <c r="BA184"/>
  <c r="AB184" s="1"/>
  <c r="AE184" s="1"/>
  <c r="AZ261"/>
  <c r="X261" s="1"/>
  <c r="AA261" s="1"/>
  <c r="BA269"/>
  <c r="AB269" s="1"/>
  <c r="AD269" s="1"/>
  <c r="BA302"/>
  <c r="AB302" s="1"/>
  <c r="AE302" s="1"/>
  <c r="AZ306"/>
  <c r="X306" s="1"/>
  <c r="AA306" s="1"/>
  <c r="AY298"/>
  <c r="T298" s="1"/>
  <c r="U298" s="1"/>
  <c r="I68"/>
  <c r="BB68"/>
  <c r="AF68" s="1"/>
  <c r="AG68" s="1"/>
  <c r="AX269"/>
  <c r="P269" s="1"/>
  <c r="AX183"/>
  <c r="P183" s="1"/>
  <c r="AX61"/>
  <c r="P61" s="1"/>
  <c r="R61" s="1"/>
  <c r="I78"/>
  <c r="BB98"/>
  <c r="AF98" s="1"/>
  <c r="AH98" s="1"/>
  <c r="AZ87"/>
  <c r="X87" s="1"/>
  <c r="AA87" s="1"/>
  <c r="BA149"/>
  <c r="AB149" s="1"/>
  <c r="AE149" s="1"/>
  <c r="BA170"/>
  <c r="AB170" s="1"/>
  <c r="AC170" s="1"/>
  <c r="BA154"/>
  <c r="AB154" s="1"/>
  <c r="AE154" s="1"/>
  <c r="AZ170"/>
  <c r="X170" s="1"/>
  <c r="AA170" s="1"/>
  <c r="AZ252"/>
  <c r="X252" s="1"/>
  <c r="Y252" s="1"/>
  <c r="BA223"/>
  <c r="AB223" s="1"/>
  <c r="AC223" s="1"/>
  <c r="AZ259"/>
  <c r="X259" s="1"/>
  <c r="Y259" s="1"/>
  <c r="AY312"/>
  <c r="T312" s="1"/>
  <c r="W312" s="1"/>
  <c r="AX68"/>
  <c r="P68" s="1"/>
  <c r="L48"/>
  <c r="I48"/>
  <c r="J48" s="1"/>
  <c r="AZ48"/>
  <c r="X48" s="1"/>
  <c r="BB48"/>
  <c r="AF48" s="1"/>
  <c r="AX223"/>
  <c r="P223" s="1"/>
  <c r="H87"/>
  <c r="AY81"/>
  <c r="T81" s="1"/>
  <c r="W81" s="1"/>
  <c r="AX312"/>
  <c r="P312" s="1"/>
  <c r="R312" s="1"/>
  <c r="I306"/>
  <c r="BB277"/>
  <c r="AF277" s="1"/>
  <c r="AH277" s="1"/>
  <c r="H120"/>
  <c r="I149"/>
  <c r="I156"/>
  <c r="BB49"/>
  <c r="AF49" s="1"/>
  <c r="AG49" s="1"/>
  <c r="BA49"/>
  <c r="AB49" s="1"/>
  <c r="AC49" s="1"/>
  <c r="AY69"/>
  <c r="T69" s="1"/>
  <c r="V69" s="1"/>
  <c r="AY121"/>
  <c r="T121" s="1"/>
  <c r="U121" s="1"/>
  <c r="AY66"/>
  <c r="T66" s="1"/>
  <c r="W66" s="1"/>
  <c r="AY84"/>
  <c r="T84" s="1"/>
  <c r="U84" s="1"/>
  <c r="AY48"/>
  <c r="T48" s="1"/>
  <c r="V48" s="1"/>
  <c r="BA87"/>
  <c r="AB87" s="1"/>
  <c r="AE87" s="1"/>
  <c r="AY149"/>
  <c r="T149" s="1"/>
  <c r="W149" s="1"/>
  <c r="AY184"/>
  <c r="T184" s="1"/>
  <c r="U184" s="1"/>
  <c r="AZ223"/>
  <c r="X223" s="1"/>
  <c r="Y223" s="1"/>
  <c r="BA252"/>
  <c r="AB252" s="1"/>
  <c r="AC252" s="1"/>
  <c r="BA261"/>
  <c r="AB261" s="1"/>
  <c r="AD261" s="1"/>
  <c r="BA298"/>
  <c r="AB298" s="1"/>
  <c r="AC298" s="1"/>
  <c r="AZ302"/>
  <c r="X302" s="1"/>
  <c r="AA302" s="1"/>
  <c r="AY310"/>
  <c r="T310" s="1"/>
  <c r="W310" s="1"/>
  <c r="BB117"/>
  <c r="AF117" s="1"/>
  <c r="AG117" s="1"/>
  <c r="BB269"/>
  <c r="AF269" s="1"/>
  <c r="K233"/>
  <c r="BB223"/>
  <c r="AF223" s="1"/>
  <c r="AI223" s="1"/>
  <c r="H306"/>
  <c r="H156"/>
  <c r="BB306"/>
  <c r="AF306" s="1"/>
  <c r="AG306" s="1"/>
  <c r="BB261"/>
  <c r="AF261" s="1"/>
  <c r="AG261" s="1"/>
  <c r="AX259"/>
  <c r="P259" s="1"/>
  <c r="R259" s="1"/>
  <c r="I118"/>
  <c r="BB89"/>
  <c r="AF89" s="1"/>
  <c r="AH89" s="1"/>
  <c r="I106"/>
  <c r="BB121"/>
  <c r="AF121" s="1"/>
  <c r="AI121" s="1"/>
  <c r="AX158"/>
  <c r="P158" s="1"/>
  <c r="S158" s="1"/>
  <c r="BB119"/>
  <c r="AF119" s="1"/>
  <c r="AG119" s="1"/>
  <c r="AX91"/>
  <c r="P91" s="1"/>
  <c r="Q91" s="1"/>
  <c r="BB156"/>
  <c r="AF156" s="1"/>
  <c r="AH156" s="1"/>
  <c r="AX49"/>
  <c r="P49" s="1"/>
  <c r="Q49" s="1"/>
  <c r="AZ76"/>
  <c r="X76" s="1"/>
  <c r="Z76" s="1"/>
  <c r="I63"/>
  <c r="AX52"/>
  <c r="P52" s="1"/>
  <c r="S52" s="1"/>
  <c r="AY67"/>
  <c r="T67" s="1"/>
  <c r="V67" s="1"/>
  <c r="AY117"/>
  <c r="T117" s="1"/>
  <c r="V117" s="1"/>
  <c r="AZ61"/>
  <c r="X61" s="1"/>
  <c r="AA61" s="1"/>
  <c r="BA85"/>
  <c r="AB85" s="1"/>
  <c r="AC85" s="1"/>
  <c r="BA76"/>
  <c r="AB76" s="1"/>
  <c r="AC76" s="1"/>
  <c r="BA118"/>
  <c r="AB118" s="1"/>
  <c r="AE118" s="1"/>
  <c r="AZ140"/>
  <c r="X140" s="1"/>
  <c r="Y140" s="1"/>
  <c r="AZ158"/>
  <c r="X158" s="1"/>
  <c r="AA158" s="1"/>
  <c r="BA259"/>
  <c r="AB259" s="1"/>
  <c r="AD259" s="1"/>
  <c r="BA279"/>
  <c r="AB279" s="1"/>
  <c r="AD279" s="1"/>
  <c r="AZ279"/>
  <c r="X279" s="1"/>
  <c r="Z279" s="1"/>
  <c r="BA312"/>
  <c r="AB312" s="1"/>
  <c r="AE312" s="1"/>
  <c r="AY308"/>
  <c r="T308" s="1"/>
  <c r="U308" s="1"/>
  <c r="AX82"/>
  <c r="P82" s="1"/>
  <c r="AX66"/>
  <c r="P66" s="1"/>
  <c r="BB66"/>
  <c r="AF66" s="1"/>
  <c r="AG66" s="1"/>
  <c r="I74"/>
  <c r="AZ41"/>
  <c r="X41" s="1"/>
  <c r="Y41" s="1"/>
  <c r="H237"/>
  <c r="H252"/>
  <c r="I184"/>
  <c r="H109"/>
  <c r="BB64"/>
  <c r="AF64" s="1"/>
  <c r="AX169"/>
  <c r="P169" s="1"/>
  <c r="Q169" s="1"/>
  <c r="AX67"/>
  <c r="P67" s="1"/>
  <c r="Q67" s="1"/>
  <c r="L78"/>
  <c r="H78"/>
  <c r="H149"/>
  <c r="H259"/>
  <c r="AX277"/>
  <c r="P277" s="1"/>
  <c r="R277" s="1"/>
  <c r="H158"/>
  <c r="AX119"/>
  <c r="P119" s="1"/>
  <c r="Q119" s="1"/>
  <c r="H98"/>
  <c r="AZ106"/>
  <c r="X106" s="1"/>
  <c r="Y106" s="1"/>
  <c r="AY78"/>
  <c r="T78" s="1"/>
  <c r="W78" s="1"/>
  <c r="BA121"/>
  <c r="AB121" s="1"/>
  <c r="AC121" s="1"/>
  <c r="AZ156"/>
  <c r="X156" s="1"/>
  <c r="AA156" s="1"/>
  <c r="AY140"/>
  <c r="T140" s="1"/>
  <c r="V140" s="1"/>
  <c r="AY158"/>
  <c r="T158" s="1"/>
  <c r="V158" s="1"/>
  <c r="AZ276"/>
  <c r="X276" s="1"/>
  <c r="Y276" s="1"/>
  <c r="BA310"/>
  <c r="AB310" s="1"/>
  <c r="AE310" s="1"/>
  <c r="AZ298"/>
  <c r="X298" s="1"/>
  <c r="AA298" s="1"/>
  <c r="AY306"/>
  <c r="T306" s="1"/>
  <c r="W306" s="1"/>
  <c r="H76"/>
  <c r="AX252"/>
  <c r="P252" s="1"/>
  <c r="Q252" s="1"/>
  <c r="AX170"/>
  <c r="P170" s="1"/>
  <c r="Q84"/>
  <c r="S84"/>
  <c r="R84"/>
  <c r="AH106"/>
  <c r="AG106"/>
  <c r="AI106"/>
  <c r="S92"/>
  <c r="Q92"/>
  <c r="R92"/>
  <c r="AG76"/>
  <c r="AH76"/>
  <c r="AI76"/>
  <c r="S117"/>
  <c r="R117"/>
  <c r="Q117"/>
  <c r="L45"/>
  <c r="H45"/>
  <c r="S315"/>
  <c r="BB292"/>
  <c r="AF292" s="1"/>
  <c r="AI292" s="1"/>
  <c r="BB248"/>
  <c r="AF248" s="1"/>
  <c r="AI248" s="1"/>
  <c r="BB201"/>
  <c r="AF201" s="1"/>
  <c r="AH201" s="1"/>
  <c r="BB103"/>
  <c r="AF103" s="1"/>
  <c r="AG103" s="1"/>
  <c r="BB94"/>
  <c r="AF94" s="1"/>
  <c r="AH94" s="1"/>
  <c r="H142"/>
  <c r="BB102"/>
  <c r="AF102" s="1"/>
  <c r="AI102" s="1"/>
  <c r="BB95"/>
  <c r="AF95" s="1"/>
  <c r="AI95" s="1"/>
  <c r="H101"/>
  <c r="H93"/>
  <c r="H46"/>
  <c r="AY94"/>
  <c r="T94" s="1"/>
  <c r="W94" s="1"/>
  <c r="AZ118"/>
  <c r="X118" s="1"/>
  <c r="Y118" s="1"/>
  <c r="AZ88"/>
  <c r="X88" s="1"/>
  <c r="Y88" s="1"/>
  <c r="AZ104"/>
  <c r="X104" s="1"/>
  <c r="AA104" s="1"/>
  <c r="AY82"/>
  <c r="T82" s="1"/>
  <c r="W82" s="1"/>
  <c r="AY99"/>
  <c r="T99" s="1"/>
  <c r="W99" s="1"/>
  <c r="AZ85"/>
  <c r="X85" s="1"/>
  <c r="Y85" s="1"/>
  <c r="AZ101"/>
  <c r="X101" s="1"/>
  <c r="AA101" s="1"/>
  <c r="BA61"/>
  <c r="AB61" s="1"/>
  <c r="AD61" s="1"/>
  <c r="BA103"/>
  <c r="AB103" s="1"/>
  <c r="AE103" s="1"/>
  <c r="BA84"/>
  <c r="AB84" s="1"/>
  <c r="AE84" s="1"/>
  <c r="BA100"/>
  <c r="AB100" s="1"/>
  <c r="AC100" s="1"/>
  <c r="AZ235"/>
  <c r="X235" s="1"/>
  <c r="Y235" s="1"/>
  <c r="AY271"/>
  <c r="T271" s="1"/>
  <c r="W271" s="1"/>
  <c r="BA276"/>
  <c r="AB276" s="1"/>
  <c r="AE276" s="1"/>
  <c r="BA271"/>
  <c r="AB271" s="1"/>
  <c r="AD271" s="1"/>
  <c r="AX86"/>
  <c r="P86" s="1"/>
  <c r="BB86"/>
  <c r="AF86" s="1"/>
  <c r="AI86" s="1"/>
  <c r="BB70"/>
  <c r="AF70" s="1"/>
  <c r="AI70" s="1"/>
  <c r="H106"/>
  <c r="AX53"/>
  <c r="P53" s="1"/>
  <c r="Q53" s="1"/>
  <c r="AX102"/>
  <c r="P102" s="1"/>
  <c r="I86"/>
  <c r="BB74"/>
  <c r="AF74" s="1"/>
  <c r="BA86"/>
  <c r="AB86" s="1"/>
  <c r="AD86" s="1"/>
  <c r="BA102"/>
  <c r="AB102" s="1"/>
  <c r="AC102" s="1"/>
  <c r="AX276"/>
  <c r="P276" s="1"/>
  <c r="R276" s="1"/>
  <c r="BB46"/>
  <c r="AF46" s="1"/>
  <c r="AI46" s="1"/>
  <c r="AY93"/>
  <c r="T93" s="1"/>
  <c r="W93" s="1"/>
  <c r="AY118"/>
  <c r="T118" s="1"/>
  <c r="U118" s="1"/>
  <c r="AZ86"/>
  <c r="X86" s="1"/>
  <c r="AA86" s="1"/>
  <c r="AZ102"/>
  <c r="X102" s="1"/>
  <c r="Z102" s="1"/>
  <c r="BA46"/>
  <c r="AB46" s="1"/>
  <c r="AC46" s="1"/>
  <c r="AY96"/>
  <c r="T96" s="1"/>
  <c r="V96" s="1"/>
  <c r="AZ83"/>
  <c r="X83" s="1"/>
  <c r="AA83" s="1"/>
  <c r="BA101"/>
  <c r="AB101" s="1"/>
  <c r="AC101" s="1"/>
  <c r="BA142"/>
  <c r="AB142" s="1"/>
  <c r="AC142" s="1"/>
  <c r="AY235"/>
  <c r="T235" s="1"/>
  <c r="V235" s="1"/>
  <c r="BA292"/>
  <c r="AB292" s="1"/>
  <c r="AC292" s="1"/>
  <c r="AZ292"/>
  <c r="X292" s="1"/>
  <c r="AA292" s="1"/>
  <c r="AX90"/>
  <c r="P90" s="1"/>
  <c r="S90" s="1"/>
  <c r="H90"/>
  <c r="H113"/>
  <c r="AX63"/>
  <c r="P63" s="1"/>
  <c r="R63" s="1"/>
  <c r="H271"/>
  <c r="AZ55"/>
  <c r="X55" s="1"/>
  <c r="I45"/>
  <c r="I84"/>
  <c r="AX111"/>
  <c r="P111" s="1"/>
  <c r="I92"/>
  <c r="AX72"/>
  <c r="P72" s="1"/>
  <c r="L50"/>
  <c r="AZ50"/>
  <c r="X50" s="1"/>
  <c r="BB50"/>
  <c r="AF50" s="1"/>
  <c r="L109"/>
  <c r="BB109"/>
  <c r="AF109" s="1"/>
  <c r="I109"/>
  <c r="I95"/>
  <c r="AX101"/>
  <c r="P101" s="1"/>
  <c r="Q101" s="1"/>
  <c r="BB321"/>
  <c r="AF321" s="1"/>
  <c r="AI321" s="1"/>
  <c r="AX292"/>
  <c r="P292" s="1"/>
  <c r="S292" s="1"/>
  <c r="H276"/>
  <c r="BB203"/>
  <c r="AF203" s="1"/>
  <c r="AI203" s="1"/>
  <c r="BA194"/>
  <c r="AB194" s="1"/>
  <c r="AC194" s="1"/>
  <c r="BB81"/>
  <c r="AF81" s="1"/>
  <c r="AI81" s="1"/>
  <c r="Q109"/>
  <c r="BB142"/>
  <c r="AF142" s="1"/>
  <c r="AI142" s="1"/>
  <c r="H126"/>
  <c r="BB104"/>
  <c r="AF104" s="1"/>
  <c r="AG104" s="1"/>
  <c r="BB96"/>
  <c r="AF96" s="1"/>
  <c r="AI96" s="1"/>
  <c r="H103"/>
  <c r="H94"/>
  <c r="I103"/>
  <c r="I89"/>
  <c r="I81"/>
  <c r="AZ46"/>
  <c r="X46" s="1"/>
  <c r="AA46" s="1"/>
  <c r="AY91"/>
  <c r="T91" s="1"/>
  <c r="W91" s="1"/>
  <c r="AY113"/>
  <c r="T113" s="1"/>
  <c r="U113" s="1"/>
  <c r="AZ84"/>
  <c r="X84" s="1"/>
  <c r="AA84" s="1"/>
  <c r="AZ100"/>
  <c r="X100" s="1"/>
  <c r="AA100" s="1"/>
  <c r="AY95"/>
  <c r="T95" s="1"/>
  <c r="W95" s="1"/>
  <c r="AZ111"/>
  <c r="X111" s="1"/>
  <c r="Z111" s="1"/>
  <c r="AZ81"/>
  <c r="X81" s="1"/>
  <c r="AA81" s="1"/>
  <c r="AZ98"/>
  <c r="X98" s="1"/>
  <c r="AA98" s="1"/>
  <c r="AZ114"/>
  <c r="X114" s="1"/>
  <c r="Z114" s="1"/>
  <c r="BA83"/>
  <c r="AB83" s="1"/>
  <c r="AC83" s="1"/>
  <c r="BA97"/>
  <c r="AB97" s="1"/>
  <c r="AC97" s="1"/>
  <c r="BA115"/>
  <c r="AB115" s="1"/>
  <c r="AC115" s="1"/>
  <c r="BA96"/>
  <c r="AB96" s="1"/>
  <c r="AC96" s="1"/>
  <c r="BA112"/>
  <c r="AB112" s="1"/>
  <c r="AC112" s="1"/>
  <c r="BA235"/>
  <c r="AB235" s="1"/>
  <c r="AE235" s="1"/>
  <c r="BA290"/>
  <c r="AB290" s="1"/>
  <c r="AC290" s="1"/>
  <c r="AZ290"/>
  <c r="X290" s="1"/>
  <c r="Z290" s="1"/>
  <c r="AX104"/>
  <c r="P104" s="1"/>
  <c r="S104" s="1"/>
  <c r="BB90"/>
  <c r="AF90" s="1"/>
  <c r="AI90" s="1"/>
  <c r="BB113"/>
  <c r="AF113" s="1"/>
  <c r="AH113" s="1"/>
  <c r="H70"/>
  <c r="AX271"/>
  <c r="P271" s="1"/>
  <c r="H88"/>
  <c r="AZ57"/>
  <c r="X57" s="1"/>
  <c r="I173"/>
  <c r="H68"/>
  <c r="I96"/>
  <c r="AX113"/>
  <c r="P113" s="1"/>
  <c r="I90"/>
  <c r="I55"/>
  <c r="L106"/>
  <c r="AX106"/>
  <c r="P106" s="1"/>
  <c r="L99"/>
  <c r="AX99"/>
  <c r="P99" s="1"/>
  <c r="H99"/>
  <c r="L52"/>
  <c r="BB52"/>
  <c r="AF52" s="1"/>
  <c r="L116"/>
  <c r="AX116"/>
  <c r="P116" s="1"/>
  <c r="I201"/>
  <c r="I224"/>
  <c r="AX93"/>
  <c r="P93" s="1"/>
  <c r="R93" s="1"/>
  <c r="K331"/>
  <c r="H221"/>
  <c r="I276"/>
  <c r="I120"/>
  <c r="I126"/>
  <c r="BB112"/>
  <c r="AF112" s="1"/>
  <c r="AI112" s="1"/>
  <c r="AX103"/>
  <c r="P103" s="1"/>
  <c r="Q103" s="1"/>
  <c r="AX94"/>
  <c r="P94" s="1"/>
  <c r="S94" s="1"/>
  <c r="AX87"/>
  <c r="P87" s="1"/>
  <c r="S87" s="1"/>
  <c r="I105"/>
  <c r="AZ79"/>
  <c r="X79" s="1"/>
  <c r="AA79" s="1"/>
  <c r="AX59"/>
  <c r="P59" s="1"/>
  <c r="S59" s="1"/>
  <c r="AX50"/>
  <c r="P50" s="1"/>
  <c r="S50" s="1"/>
  <c r="BB45"/>
  <c r="AF45" s="1"/>
  <c r="AI45" s="1"/>
  <c r="AY63"/>
  <c r="T63" s="1"/>
  <c r="W63" s="1"/>
  <c r="AY89"/>
  <c r="T89" s="1"/>
  <c r="W89" s="1"/>
  <c r="AY105"/>
  <c r="T105" s="1"/>
  <c r="W105" s="1"/>
  <c r="AY115"/>
  <c r="T115" s="1"/>
  <c r="U115" s="1"/>
  <c r="AZ143"/>
  <c r="X143" s="1"/>
  <c r="Y143" s="1"/>
  <c r="AZ82"/>
  <c r="X82" s="1"/>
  <c r="Y82" s="1"/>
  <c r="AZ99"/>
  <c r="X99" s="1"/>
  <c r="Y99" s="1"/>
  <c r="BA59"/>
  <c r="AB59" s="1"/>
  <c r="AD59" s="1"/>
  <c r="AY92"/>
  <c r="T92" s="1"/>
  <c r="W92" s="1"/>
  <c r="AZ107"/>
  <c r="X107" s="1"/>
  <c r="AA107" s="1"/>
  <c r="AY46"/>
  <c r="T46" s="1"/>
  <c r="U46" s="1"/>
  <c r="AY110"/>
  <c r="T110" s="1"/>
  <c r="W110" s="1"/>
  <c r="AZ69"/>
  <c r="X69" s="1"/>
  <c r="AA69" s="1"/>
  <c r="AZ94"/>
  <c r="X94" s="1"/>
  <c r="AA94" s="1"/>
  <c r="AZ113"/>
  <c r="X113" s="1"/>
  <c r="AA113" s="1"/>
  <c r="BA81"/>
  <c r="AB81" s="1"/>
  <c r="AC81" s="1"/>
  <c r="BA98"/>
  <c r="AB98" s="1"/>
  <c r="AE98" s="1"/>
  <c r="BA113"/>
  <c r="AB113" s="1"/>
  <c r="AC113" s="1"/>
  <c r="BA95"/>
  <c r="AB95" s="1"/>
  <c r="AE95" s="1"/>
  <c r="BA110"/>
  <c r="AB110" s="1"/>
  <c r="AE110" s="1"/>
  <c r="AY292"/>
  <c r="T292" s="1"/>
  <c r="U292" s="1"/>
  <c r="AY248"/>
  <c r="T248" s="1"/>
  <c r="W248" s="1"/>
  <c r="I112"/>
  <c r="H100"/>
  <c r="BB59"/>
  <c r="AF59" s="1"/>
  <c r="H104"/>
  <c r="AX100"/>
  <c r="P100" s="1"/>
  <c r="S100" s="1"/>
  <c r="H235"/>
  <c r="BB271"/>
  <c r="AF271" s="1"/>
  <c r="AH271" s="1"/>
  <c r="K270"/>
  <c r="H114"/>
  <c r="H228"/>
  <c r="H66"/>
  <c r="I88"/>
  <c r="AX115"/>
  <c r="P115" s="1"/>
  <c r="I116"/>
  <c r="I104"/>
  <c r="I59"/>
  <c r="L62"/>
  <c r="H62"/>
  <c r="L65"/>
  <c r="H65"/>
  <c r="H224"/>
  <c r="BB276"/>
  <c r="AF276" s="1"/>
  <c r="AH276" s="1"/>
  <c r="AG257"/>
  <c r="BB83"/>
  <c r="AF83" s="1"/>
  <c r="AG83" s="1"/>
  <c r="BB143"/>
  <c r="AF143" s="1"/>
  <c r="AG143" s="1"/>
  <c r="BB126"/>
  <c r="AF126" s="1"/>
  <c r="AI126" s="1"/>
  <c r="H89"/>
  <c r="H81"/>
  <c r="I83"/>
  <c r="BA45"/>
  <c r="AB45" s="1"/>
  <c r="AC45" s="1"/>
  <c r="AY61"/>
  <c r="T61" s="1"/>
  <c r="U61" s="1"/>
  <c r="AY87"/>
  <c r="T87" s="1"/>
  <c r="W87" s="1"/>
  <c r="AY103"/>
  <c r="T103" s="1"/>
  <c r="U103" s="1"/>
  <c r="AY90"/>
  <c r="T90" s="1"/>
  <c r="V90" s="1"/>
  <c r="AY106"/>
  <c r="T106" s="1"/>
  <c r="V106" s="1"/>
  <c r="AZ110"/>
  <c r="X110" s="1"/>
  <c r="AA110" s="1"/>
  <c r="AZ67"/>
  <c r="X67" s="1"/>
  <c r="AA67" s="1"/>
  <c r="AZ93"/>
  <c r="X93" s="1"/>
  <c r="Z93" s="1"/>
  <c r="AY112"/>
  <c r="T112" s="1"/>
  <c r="W112" s="1"/>
  <c r="BA69"/>
  <c r="AB69" s="1"/>
  <c r="AC69" s="1"/>
  <c r="BA94"/>
  <c r="AB94" s="1"/>
  <c r="AC94" s="1"/>
  <c r="BA111"/>
  <c r="AB111" s="1"/>
  <c r="AC111" s="1"/>
  <c r="BA92"/>
  <c r="AB92" s="1"/>
  <c r="AE92" s="1"/>
  <c r="BA152"/>
  <c r="AB152" s="1"/>
  <c r="AD152" s="1"/>
  <c r="AZ142"/>
  <c r="X142" s="1"/>
  <c r="AA142" s="1"/>
  <c r="AY142"/>
  <c r="T142" s="1"/>
  <c r="U142" s="1"/>
  <c r="AY228"/>
  <c r="T228" s="1"/>
  <c r="W228" s="1"/>
  <c r="BB62"/>
  <c r="AF62" s="1"/>
  <c r="H180"/>
  <c r="I182"/>
  <c r="H226"/>
  <c r="BB107"/>
  <c r="AF107" s="1"/>
  <c r="AZ52"/>
  <c r="X52" s="1"/>
  <c r="AA52" s="1"/>
  <c r="I235"/>
  <c r="I271"/>
  <c r="BB72"/>
  <c r="AF72" s="1"/>
  <c r="I72"/>
  <c r="H74"/>
  <c r="H239"/>
  <c r="I102"/>
  <c r="I62"/>
  <c r="H49"/>
  <c r="AX118"/>
  <c r="P118" s="1"/>
  <c r="L92"/>
  <c r="H92"/>
  <c r="L84"/>
  <c r="H84"/>
  <c r="BB84"/>
  <c r="AF84" s="1"/>
  <c r="L110"/>
  <c r="H110"/>
  <c r="AX110"/>
  <c r="P110" s="1"/>
  <c r="L57"/>
  <c r="BB57"/>
  <c r="AF57" s="1"/>
  <c r="L117"/>
  <c r="I117"/>
  <c r="H86"/>
  <c r="AX46"/>
  <c r="P46" s="1"/>
  <c r="K315"/>
  <c r="I142"/>
  <c r="I286"/>
  <c r="AY291"/>
  <c r="T291" s="1"/>
  <c r="U291" s="1"/>
  <c r="BB285"/>
  <c r="AF285" s="1"/>
  <c r="AG285" s="1"/>
  <c r="H227"/>
  <c r="AH257"/>
  <c r="AZ191"/>
  <c r="X191" s="1"/>
  <c r="AA191" s="1"/>
  <c r="BB118"/>
  <c r="AF118" s="1"/>
  <c r="AI118" s="1"/>
  <c r="H112"/>
  <c r="S109"/>
  <c r="AX105"/>
  <c r="P105" s="1"/>
  <c r="S105" s="1"/>
  <c r="AX98"/>
  <c r="P98" s="1"/>
  <c r="Q98" s="1"/>
  <c r="AX89"/>
  <c r="P89" s="1"/>
  <c r="S89" s="1"/>
  <c r="AX81"/>
  <c r="P81" s="1"/>
  <c r="S81" s="1"/>
  <c r="I93"/>
  <c r="AZ73"/>
  <c r="X73" s="1"/>
  <c r="AA73" s="1"/>
  <c r="BB61"/>
  <c r="AF61" s="1"/>
  <c r="AG61" s="1"/>
  <c r="AY85"/>
  <c r="T85" s="1"/>
  <c r="W85" s="1"/>
  <c r="AY101"/>
  <c r="T101" s="1"/>
  <c r="W101" s="1"/>
  <c r="AZ95"/>
  <c r="X95" s="1"/>
  <c r="Z95" s="1"/>
  <c r="BA55"/>
  <c r="AB55" s="1"/>
  <c r="AC55" s="1"/>
  <c r="AY88"/>
  <c r="T88" s="1"/>
  <c r="W88" s="1"/>
  <c r="AY104"/>
  <c r="T104" s="1"/>
  <c r="W104" s="1"/>
  <c r="AY59"/>
  <c r="T59" s="1"/>
  <c r="U59" s="1"/>
  <c r="AZ91"/>
  <c r="X91" s="1"/>
  <c r="AA91" s="1"/>
  <c r="BA67"/>
  <c r="AB67" s="1"/>
  <c r="AD67" s="1"/>
  <c r="BA93"/>
  <c r="AB93" s="1"/>
  <c r="AC93" s="1"/>
  <c r="BA90"/>
  <c r="AB90" s="1"/>
  <c r="AD90" s="1"/>
  <c r="BA106"/>
  <c r="AB106" s="1"/>
  <c r="AD106" s="1"/>
  <c r="AY290"/>
  <c r="T290" s="1"/>
  <c r="U290" s="1"/>
  <c r="BA248"/>
  <c r="AB248" s="1"/>
  <c r="AE248" s="1"/>
  <c r="AZ271"/>
  <c r="X271" s="1"/>
  <c r="AA271" s="1"/>
  <c r="H223"/>
  <c r="H115"/>
  <c r="H82"/>
  <c r="BB180"/>
  <c r="AF180" s="1"/>
  <c r="AG180" s="1"/>
  <c r="AX88"/>
  <c r="P88" s="1"/>
  <c r="BB115"/>
  <c r="AF115" s="1"/>
  <c r="BB55"/>
  <c r="AF55" s="1"/>
  <c r="AX235"/>
  <c r="P235" s="1"/>
  <c r="Q235" s="1"/>
  <c r="AX74"/>
  <c r="P74" s="1"/>
  <c r="H173"/>
  <c r="H95"/>
  <c r="AX112"/>
  <c r="P112" s="1"/>
  <c r="I100"/>
  <c r="AX64"/>
  <c r="P64" s="1"/>
  <c r="AX114"/>
  <c r="P114" s="1"/>
  <c r="L96"/>
  <c r="H96"/>
  <c r="L111"/>
  <c r="I111"/>
  <c r="BB111"/>
  <c r="AF111" s="1"/>
  <c r="L70"/>
  <c r="I70"/>
  <c r="L76"/>
  <c r="I76"/>
  <c r="I46"/>
  <c r="AX95"/>
  <c r="P95" s="1"/>
  <c r="I101"/>
  <c r="H248"/>
  <c r="BB101"/>
  <c r="AF101" s="1"/>
  <c r="AI101" s="1"/>
  <c r="BB93"/>
  <c r="AF93" s="1"/>
  <c r="AG93" s="1"/>
  <c r="I113"/>
  <c r="AX143"/>
  <c r="P143" s="1"/>
  <c r="Q143" s="1"/>
  <c r="AX120"/>
  <c r="P120" s="1"/>
  <c r="Q120" s="1"/>
  <c r="BB100"/>
  <c r="AF100" s="1"/>
  <c r="AI100" s="1"/>
  <c r="BB92"/>
  <c r="AF92" s="1"/>
  <c r="AI92" s="1"/>
  <c r="I107"/>
  <c r="H83"/>
  <c r="I94"/>
  <c r="I85"/>
  <c r="AX45"/>
  <c r="P45" s="1"/>
  <c r="Q45" s="1"/>
  <c r="H61"/>
  <c r="AZ45"/>
  <c r="X45" s="1"/>
  <c r="Y45" s="1"/>
  <c r="BB63"/>
  <c r="AF63" s="1"/>
  <c r="AG63" s="1"/>
  <c r="BB67"/>
  <c r="AF67" s="1"/>
  <c r="AI67" s="1"/>
  <c r="AY83"/>
  <c r="T83" s="1"/>
  <c r="U83" s="1"/>
  <c r="AY97"/>
  <c r="T97" s="1"/>
  <c r="U97" s="1"/>
  <c r="AZ92"/>
  <c r="X92" s="1"/>
  <c r="Z92" s="1"/>
  <c r="BA52"/>
  <c r="AB52" s="1"/>
  <c r="AC52" s="1"/>
  <c r="AY86"/>
  <c r="T86" s="1"/>
  <c r="W86" s="1"/>
  <c r="AY102"/>
  <c r="T102" s="1"/>
  <c r="W102" s="1"/>
  <c r="AY57"/>
  <c r="T57" s="1"/>
  <c r="U57" s="1"/>
  <c r="AZ63"/>
  <c r="X63" s="1"/>
  <c r="AA63" s="1"/>
  <c r="AZ89"/>
  <c r="X89" s="1"/>
  <c r="Z89" s="1"/>
  <c r="AZ105"/>
  <c r="X105" s="1"/>
  <c r="AA105" s="1"/>
  <c r="BA91"/>
  <c r="AB91" s="1"/>
  <c r="AE91" s="1"/>
  <c r="BA107"/>
  <c r="AB107" s="1"/>
  <c r="AC107" s="1"/>
  <c r="BA143"/>
  <c r="AB143" s="1"/>
  <c r="AD143" s="1"/>
  <c r="AY143"/>
  <c r="T143" s="1"/>
  <c r="V143" s="1"/>
  <c r="BA88"/>
  <c r="AB88" s="1"/>
  <c r="AE88" s="1"/>
  <c r="BA104"/>
  <c r="AB104" s="1"/>
  <c r="AE104" s="1"/>
  <c r="AZ228"/>
  <c r="X228" s="1"/>
  <c r="Y228" s="1"/>
  <c r="BA228"/>
  <c r="AB228" s="1"/>
  <c r="AC228" s="1"/>
  <c r="AZ248"/>
  <c r="X248" s="1"/>
  <c r="Z248" s="1"/>
  <c r="AY276"/>
  <c r="T276" s="1"/>
  <c r="V276" s="1"/>
  <c r="BB82"/>
  <c r="AF82" s="1"/>
  <c r="AI82" s="1"/>
  <c r="H107"/>
  <c r="AX96"/>
  <c r="P96" s="1"/>
  <c r="BB228"/>
  <c r="AF228" s="1"/>
  <c r="AI228" s="1"/>
  <c r="H117"/>
  <c r="AX76"/>
  <c r="P76" s="1"/>
  <c r="Q76" s="1"/>
  <c r="BB88"/>
  <c r="AF88" s="1"/>
  <c r="H102"/>
  <c r="AX107"/>
  <c r="P107" s="1"/>
  <c r="I66"/>
  <c r="I82"/>
  <c r="H63"/>
  <c r="I57"/>
  <c r="AI178"/>
  <c r="AH178"/>
  <c r="AG178"/>
  <c r="L119"/>
  <c r="I119"/>
  <c r="L137"/>
  <c r="H137"/>
  <c r="AX287"/>
  <c r="P287" s="1"/>
  <c r="Q287" s="1"/>
  <c r="BB328"/>
  <c r="AF328" s="1"/>
  <c r="AG328" s="1"/>
  <c r="AX319"/>
  <c r="P319" s="1"/>
  <c r="S319" s="1"/>
  <c r="AX326"/>
  <c r="P326" s="1"/>
  <c r="S326" s="1"/>
  <c r="AX174"/>
  <c r="P174" s="1"/>
  <c r="S174" s="1"/>
  <c r="BA138"/>
  <c r="AB138" s="1"/>
  <c r="AC138" s="1"/>
  <c r="AZ168"/>
  <c r="X168" s="1"/>
  <c r="AA168" s="1"/>
  <c r="AZ175"/>
  <c r="X175" s="1"/>
  <c r="Y175" s="1"/>
  <c r="AY179"/>
  <c r="T179" s="1"/>
  <c r="U179" s="1"/>
  <c r="AY286"/>
  <c r="T286" s="1"/>
  <c r="U286" s="1"/>
  <c r="BA324"/>
  <c r="AB324" s="1"/>
  <c r="AC324" s="1"/>
  <c r="AY324"/>
  <c r="T324" s="1"/>
  <c r="W324" s="1"/>
  <c r="H222"/>
  <c r="I121"/>
  <c r="H292"/>
  <c r="AX132"/>
  <c r="P132" s="1"/>
  <c r="I145"/>
  <c r="H121"/>
  <c r="I122"/>
  <c r="I223"/>
  <c r="BB287"/>
  <c r="AF287" s="1"/>
  <c r="AG287" s="1"/>
  <c r="H319"/>
  <c r="H326"/>
  <c r="BB218"/>
  <c r="AF218" s="1"/>
  <c r="AI218" s="1"/>
  <c r="BA193"/>
  <c r="AB193" s="1"/>
  <c r="AE193" s="1"/>
  <c r="AX207"/>
  <c r="P207" s="1"/>
  <c r="Q207" s="1"/>
  <c r="BB174"/>
  <c r="AF174" s="1"/>
  <c r="AH174" s="1"/>
  <c r="AZ122"/>
  <c r="X122" s="1"/>
  <c r="Y122" s="1"/>
  <c r="AY185"/>
  <c r="T185" s="1"/>
  <c r="U185" s="1"/>
  <c r="BA179"/>
  <c r="AB179" s="1"/>
  <c r="AE179" s="1"/>
  <c r="BA210"/>
  <c r="AB210" s="1"/>
  <c r="AE210" s="1"/>
  <c r="AZ229"/>
  <c r="X229" s="1"/>
  <c r="Z229" s="1"/>
  <c r="AZ210"/>
  <c r="X210" s="1"/>
  <c r="AA210" s="1"/>
  <c r="AY229"/>
  <c r="T229" s="1"/>
  <c r="U229" s="1"/>
  <c r="BA321"/>
  <c r="AB321" s="1"/>
  <c r="AC321" s="1"/>
  <c r="AZ328"/>
  <c r="X328" s="1"/>
  <c r="AA328" s="1"/>
  <c r="AY321"/>
  <c r="T321" s="1"/>
  <c r="W321" s="1"/>
  <c r="I181"/>
  <c r="BB222"/>
  <c r="AF222" s="1"/>
  <c r="AG222" s="1"/>
  <c r="I222"/>
  <c r="I147"/>
  <c r="AX167"/>
  <c r="P167" s="1"/>
  <c r="I143"/>
  <c r="H119"/>
  <c r="L169"/>
  <c r="BB169"/>
  <c r="AF169" s="1"/>
  <c r="AX324"/>
  <c r="P324" s="1"/>
  <c r="S324" s="1"/>
  <c r="I319"/>
  <c r="I326"/>
  <c r="I227"/>
  <c r="BB221"/>
  <c r="AF221" s="1"/>
  <c r="AI221" s="1"/>
  <c r="H207"/>
  <c r="H185"/>
  <c r="AX179"/>
  <c r="P179" s="1"/>
  <c r="S179" s="1"/>
  <c r="AX168"/>
  <c r="P168" s="1"/>
  <c r="S168" s="1"/>
  <c r="AX175"/>
  <c r="P175" s="1"/>
  <c r="S175" s="1"/>
  <c r="H174"/>
  <c r="AZ166"/>
  <c r="X166" s="1"/>
  <c r="Y166" s="1"/>
  <c r="AZ174"/>
  <c r="X174" s="1"/>
  <c r="AA174" s="1"/>
  <c r="AZ138"/>
  <c r="X138" s="1"/>
  <c r="AA138" s="1"/>
  <c r="AY168"/>
  <c r="T168" s="1"/>
  <c r="W168" s="1"/>
  <c r="AY175"/>
  <c r="T175" s="1"/>
  <c r="U175" s="1"/>
  <c r="AY201"/>
  <c r="T201" s="1"/>
  <c r="W201" s="1"/>
  <c r="BA175"/>
  <c r="AB175" s="1"/>
  <c r="AE175" s="1"/>
  <c r="BA207"/>
  <c r="AB207" s="1"/>
  <c r="AC207" s="1"/>
  <c r="AZ227"/>
  <c r="X227" s="1"/>
  <c r="Y227" s="1"/>
  <c r="AZ207"/>
  <c r="X207" s="1"/>
  <c r="Y207" s="1"/>
  <c r="AY227"/>
  <c r="T227" s="1"/>
  <c r="U227" s="1"/>
  <c r="BA229"/>
  <c r="AB229" s="1"/>
  <c r="AC229" s="1"/>
  <c r="AZ286"/>
  <c r="X286" s="1"/>
  <c r="AA286" s="1"/>
  <c r="AZ287"/>
  <c r="X287" s="1"/>
  <c r="AA287" s="1"/>
  <c r="BA319"/>
  <c r="AB319" s="1"/>
  <c r="AC319" s="1"/>
  <c r="AZ326"/>
  <c r="X326" s="1"/>
  <c r="Z326" s="1"/>
  <c r="AY319"/>
  <c r="T319" s="1"/>
  <c r="U319" s="1"/>
  <c r="AX185"/>
  <c r="P185" s="1"/>
  <c r="H181"/>
  <c r="H285"/>
  <c r="H178"/>
  <c r="I167"/>
  <c r="H269"/>
  <c r="AX182"/>
  <c r="P182" s="1"/>
  <c r="AX227"/>
  <c r="P227" s="1"/>
  <c r="AX184"/>
  <c r="P184" s="1"/>
  <c r="I176"/>
  <c r="H324"/>
  <c r="AX286"/>
  <c r="P286" s="1"/>
  <c r="S286" s="1"/>
  <c r="BB319"/>
  <c r="AF319" s="1"/>
  <c r="AI319" s="1"/>
  <c r="BB326"/>
  <c r="AF326" s="1"/>
  <c r="AH326" s="1"/>
  <c r="I218"/>
  <c r="BB225"/>
  <c r="AF225" s="1"/>
  <c r="AI225" s="1"/>
  <c r="AX210"/>
  <c r="P210" s="1"/>
  <c r="S210" s="1"/>
  <c r="I207"/>
  <c r="AX205"/>
  <c r="P205" s="1"/>
  <c r="S205" s="1"/>
  <c r="AX171"/>
  <c r="P171" s="1"/>
  <c r="S171" s="1"/>
  <c r="BB179"/>
  <c r="AF179" s="1"/>
  <c r="AI179" s="1"/>
  <c r="BB168"/>
  <c r="AF168" s="1"/>
  <c r="AI168" s="1"/>
  <c r="BB175"/>
  <c r="AF175" s="1"/>
  <c r="AI175" s="1"/>
  <c r="I174"/>
  <c r="AX166"/>
  <c r="P166" s="1"/>
  <c r="Q166" s="1"/>
  <c r="AZ120"/>
  <c r="X120" s="1"/>
  <c r="Y120" s="1"/>
  <c r="BA174"/>
  <c r="AB174" s="1"/>
  <c r="AE174" s="1"/>
  <c r="BA205"/>
  <c r="AB205" s="1"/>
  <c r="AC205" s="1"/>
  <c r="AZ224"/>
  <c r="X224" s="1"/>
  <c r="Y224" s="1"/>
  <c r="AZ205"/>
  <c r="X205" s="1"/>
  <c r="AA205" s="1"/>
  <c r="AY224"/>
  <c r="T224" s="1"/>
  <c r="U224" s="1"/>
  <c r="BA227"/>
  <c r="AB227" s="1"/>
  <c r="AC227" s="1"/>
  <c r="BA289"/>
  <c r="AB289" s="1"/>
  <c r="AE289" s="1"/>
  <c r="AZ324"/>
  <c r="X324" s="1"/>
  <c r="AA324" s="1"/>
  <c r="BA285"/>
  <c r="AB285" s="1"/>
  <c r="AC285" s="1"/>
  <c r="BB181"/>
  <c r="AF181" s="1"/>
  <c r="H176"/>
  <c r="BB173"/>
  <c r="AF173" s="1"/>
  <c r="I269"/>
  <c r="AX181"/>
  <c r="P181" s="1"/>
  <c r="I185"/>
  <c r="AX225"/>
  <c r="P225" s="1"/>
  <c r="AX180"/>
  <c r="P180" s="1"/>
  <c r="AX221"/>
  <c r="P221" s="1"/>
  <c r="L243"/>
  <c r="I243"/>
  <c r="L178"/>
  <c r="I178"/>
  <c r="I324"/>
  <c r="I287"/>
  <c r="BB286"/>
  <c r="AF286" s="1"/>
  <c r="AI286" s="1"/>
  <c r="AX321"/>
  <c r="P321" s="1"/>
  <c r="S321" s="1"/>
  <c r="H218"/>
  <c r="I229"/>
  <c r="BB224"/>
  <c r="AF224" s="1"/>
  <c r="AG224" s="1"/>
  <c r="H210"/>
  <c r="BB207"/>
  <c r="AF207" s="1"/>
  <c r="AG207" s="1"/>
  <c r="H205"/>
  <c r="BA186"/>
  <c r="AB186" s="1"/>
  <c r="AE186" s="1"/>
  <c r="BB171"/>
  <c r="AF171" s="1"/>
  <c r="AI171" s="1"/>
  <c r="H179"/>
  <c r="H168"/>
  <c r="H175"/>
  <c r="AX138"/>
  <c r="P138" s="1"/>
  <c r="S138" s="1"/>
  <c r="BB166"/>
  <c r="AF166" s="1"/>
  <c r="AG166" s="1"/>
  <c r="AZ171"/>
  <c r="X171" s="1"/>
  <c r="AA171" s="1"/>
  <c r="AZ126"/>
  <c r="X126" s="1"/>
  <c r="Z126" s="1"/>
  <c r="AY166"/>
  <c r="T166" s="1"/>
  <c r="U166" s="1"/>
  <c r="AY174"/>
  <c r="T174" s="1"/>
  <c r="W174" s="1"/>
  <c r="AY126"/>
  <c r="T126" s="1"/>
  <c r="W126" s="1"/>
  <c r="BA171"/>
  <c r="AB171" s="1"/>
  <c r="AE171" s="1"/>
  <c r="BA203"/>
  <c r="AB203" s="1"/>
  <c r="AC203" s="1"/>
  <c r="AZ225"/>
  <c r="X225" s="1"/>
  <c r="Z225" s="1"/>
  <c r="AZ203"/>
  <c r="X203" s="1"/>
  <c r="AA203" s="1"/>
  <c r="AY225"/>
  <c r="T225" s="1"/>
  <c r="V225" s="1"/>
  <c r="AY210"/>
  <c r="T210" s="1"/>
  <c r="U210" s="1"/>
  <c r="BA224"/>
  <c r="AB224" s="1"/>
  <c r="AC224" s="1"/>
  <c r="AY285"/>
  <c r="T285" s="1"/>
  <c r="U285" s="1"/>
  <c r="AZ289"/>
  <c r="X289" s="1"/>
  <c r="Y289" s="1"/>
  <c r="AY289"/>
  <c r="T289" s="1"/>
  <c r="W289" s="1"/>
  <c r="BA287"/>
  <c r="AB287" s="1"/>
  <c r="AD287" s="1"/>
  <c r="AZ321"/>
  <c r="X321" s="1"/>
  <c r="AA321" s="1"/>
  <c r="AX176"/>
  <c r="P176" s="1"/>
  <c r="S176" s="1"/>
  <c r="I289"/>
  <c r="BB182"/>
  <c r="AF182" s="1"/>
  <c r="H216"/>
  <c r="AX216"/>
  <c r="P216" s="1"/>
  <c r="R216" s="1"/>
  <c r="AX226"/>
  <c r="P226" s="1"/>
  <c r="BB167"/>
  <c r="AF167" s="1"/>
  <c r="AX218"/>
  <c r="P218" s="1"/>
  <c r="H287"/>
  <c r="AX224"/>
  <c r="P224" s="1"/>
  <c r="H201"/>
  <c r="AX248"/>
  <c r="P248" s="1"/>
  <c r="I216"/>
  <c r="I226"/>
  <c r="BB324"/>
  <c r="AF324" s="1"/>
  <c r="AH324" s="1"/>
  <c r="H321"/>
  <c r="AX328"/>
  <c r="P328" s="1"/>
  <c r="R328" s="1"/>
  <c r="I221"/>
  <c r="BB227"/>
  <c r="AF227" s="1"/>
  <c r="AG227" s="1"/>
  <c r="AX203"/>
  <c r="P203" s="1"/>
  <c r="S203" s="1"/>
  <c r="I210"/>
  <c r="I205"/>
  <c r="H171"/>
  <c r="I179"/>
  <c r="I168"/>
  <c r="I175"/>
  <c r="H138"/>
  <c r="H166"/>
  <c r="BA126"/>
  <c r="AB126" s="1"/>
  <c r="AC126" s="1"/>
  <c r="AY122"/>
  <c r="T122" s="1"/>
  <c r="U122" s="1"/>
  <c r="BA201"/>
  <c r="AB201" s="1"/>
  <c r="AC201" s="1"/>
  <c r="AZ221"/>
  <c r="X221" s="1"/>
  <c r="Z221" s="1"/>
  <c r="AZ201"/>
  <c r="X201" s="1"/>
  <c r="AA201" s="1"/>
  <c r="AY221"/>
  <c r="T221" s="1"/>
  <c r="U221" s="1"/>
  <c r="AY207"/>
  <c r="T207" s="1"/>
  <c r="U207" s="1"/>
  <c r="BA225"/>
  <c r="AB225" s="1"/>
  <c r="AC225" s="1"/>
  <c r="AZ285"/>
  <c r="X285" s="1"/>
  <c r="Y285" s="1"/>
  <c r="BA286"/>
  <c r="AB286" s="1"/>
  <c r="AE286" s="1"/>
  <c r="AZ319"/>
  <c r="X319" s="1"/>
  <c r="AA319" s="1"/>
  <c r="BB185"/>
  <c r="AF185" s="1"/>
  <c r="AX178"/>
  <c r="P178" s="1"/>
  <c r="AX228"/>
  <c r="P228" s="1"/>
  <c r="AX229"/>
  <c r="P229" s="1"/>
  <c r="H290"/>
  <c r="I220"/>
  <c r="H288"/>
  <c r="I228"/>
  <c r="I321"/>
  <c r="H328"/>
  <c r="AX289"/>
  <c r="P289" s="1"/>
  <c r="R289" s="1"/>
  <c r="H225"/>
  <c r="I225"/>
  <c r="BB229"/>
  <c r="AF229" s="1"/>
  <c r="AG229" s="1"/>
  <c r="H203"/>
  <c r="BB210"/>
  <c r="AF210" s="1"/>
  <c r="AI210" s="1"/>
  <c r="BB205"/>
  <c r="AF205" s="1"/>
  <c r="AI205" s="1"/>
  <c r="I171"/>
  <c r="BB120"/>
  <c r="AF120" s="1"/>
  <c r="AI120" s="1"/>
  <c r="I138"/>
  <c r="I166"/>
  <c r="BA122"/>
  <c r="AB122" s="1"/>
  <c r="AC122" s="1"/>
  <c r="AZ179"/>
  <c r="X179" s="1"/>
  <c r="AA179" s="1"/>
  <c r="AY171"/>
  <c r="T171" s="1"/>
  <c r="V171" s="1"/>
  <c r="AY120"/>
  <c r="T120" s="1"/>
  <c r="U120" s="1"/>
  <c r="BA168"/>
  <c r="AB168" s="1"/>
  <c r="AE168" s="1"/>
  <c r="BA185"/>
  <c r="AB185" s="1"/>
  <c r="AE185" s="1"/>
  <c r="AZ218"/>
  <c r="X218" s="1"/>
  <c r="AA218" s="1"/>
  <c r="AZ185"/>
  <c r="X185" s="1"/>
  <c r="Z185" s="1"/>
  <c r="AY218"/>
  <c r="T218" s="1"/>
  <c r="W218" s="1"/>
  <c r="AY205"/>
  <c r="T205" s="1"/>
  <c r="V205" s="1"/>
  <c r="BA221"/>
  <c r="AB221" s="1"/>
  <c r="AC221" s="1"/>
  <c r="AY287"/>
  <c r="T287" s="1"/>
  <c r="V287" s="1"/>
  <c r="BA328"/>
  <c r="AB328" s="1"/>
  <c r="AC328" s="1"/>
  <c r="AY328"/>
  <c r="T328" s="1"/>
  <c r="U328" s="1"/>
  <c r="AX222"/>
  <c r="P222" s="1"/>
  <c r="Q222" s="1"/>
  <c r="BB220"/>
  <c r="AF220" s="1"/>
  <c r="AI220" s="1"/>
  <c r="BB184"/>
  <c r="AF184" s="1"/>
  <c r="AX230"/>
  <c r="P230" s="1"/>
  <c r="I141"/>
  <c r="AX173"/>
  <c r="P173" s="1"/>
  <c r="L123"/>
  <c r="H123"/>
  <c r="I328"/>
  <c r="AY187"/>
  <c r="T187" s="1"/>
  <c r="U187" s="1"/>
  <c r="AX201"/>
  <c r="P201" s="1"/>
  <c r="S201" s="1"/>
  <c r="BA120"/>
  <c r="AB120" s="1"/>
  <c r="AC120" s="1"/>
  <c r="AY138"/>
  <c r="T138" s="1"/>
  <c r="V138" s="1"/>
  <c r="BA166"/>
  <c r="AB166" s="1"/>
  <c r="AD166" s="1"/>
  <c r="AY203"/>
  <c r="T203" s="1"/>
  <c r="U203" s="1"/>
  <c r="BA218"/>
  <c r="AB218" s="1"/>
  <c r="AC218" s="1"/>
  <c r="BA326"/>
  <c r="AB326" s="1"/>
  <c r="AD326" s="1"/>
  <c r="AY326"/>
  <c r="T326" s="1"/>
  <c r="W326" s="1"/>
  <c r="H220"/>
  <c r="AX220"/>
  <c r="P220" s="1"/>
  <c r="H286"/>
  <c r="I137"/>
  <c r="H289"/>
  <c r="I285"/>
  <c r="AI331"/>
  <c r="AH333"/>
  <c r="V119"/>
  <c r="AI333"/>
  <c r="W119"/>
  <c r="AH331"/>
  <c r="H238"/>
  <c r="I238"/>
  <c r="K280"/>
  <c r="BB280"/>
  <c r="AF280" s="1"/>
  <c r="H257"/>
  <c r="AX257"/>
  <c r="P257" s="1"/>
  <c r="K257"/>
  <c r="BB281"/>
  <c r="AF281" s="1"/>
  <c r="AX281"/>
  <c r="P281" s="1"/>
  <c r="K281"/>
  <c r="R70"/>
  <c r="H133"/>
  <c r="BB133"/>
  <c r="AF133" s="1"/>
  <c r="I330"/>
  <c r="AX330"/>
  <c r="P330" s="1"/>
  <c r="BB330"/>
  <c r="AF330" s="1"/>
  <c r="H330"/>
  <c r="H131"/>
  <c r="K131"/>
  <c r="BB131"/>
  <c r="AF131" s="1"/>
  <c r="AZ133"/>
  <c r="X133" s="1"/>
  <c r="AA133" s="1"/>
  <c r="AZ280"/>
  <c r="X280" s="1"/>
  <c r="Z280" s="1"/>
  <c r="Q8"/>
  <c r="AX133"/>
  <c r="P133" s="1"/>
  <c r="R133" s="1"/>
  <c r="S8"/>
  <c r="AX280"/>
  <c r="P280" s="1"/>
  <c r="BB329"/>
  <c r="AF329" s="1"/>
  <c r="AX329"/>
  <c r="P329" s="1"/>
  <c r="I133"/>
  <c r="BA280"/>
  <c r="AB280" s="1"/>
  <c r="AC280" s="1"/>
  <c r="BA133"/>
  <c r="AB133" s="1"/>
  <c r="AE133" s="1"/>
  <c r="AY133"/>
  <c r="T133" s="1"/>
  <c r="U133" s="1"/>
  <c r="AY280"/>
  <c r="T280" s="1"/>
  <c r="V280" s="1"/>
  <c r="I8"/>
  <c r="H280"/>
  <c r="H8"/>
  <c r="K8"/>
  <c r="BB56"/>
  <c r="AF56" s="1"/>
  <c r="H56"/>
  <c r="S70"/>
  <c r="I280"/>
  <c r="AY8"/>
  <c r="T8" s="1"/>
  <c r="W8" s="1"/>
  <c r="BB8"/>
  <c r="AF8" s="1"/>
  <c r="AI8" s="1"/>
  <c r="BA8"/>
  <c r="AB8" s="1"/>
  <c r="AC8" s="1"/>
  <c r="BB60"/>
  <c r="AF60" s="1"/>
  <c r="AX60"/>
  <c r="P60" s="1"/>
  <c r="H60"/>
  <c r="I60"/>
  <c r="H332"/>
  <c r="K332"/>
  <c r="AX332"/>
  <c r="P332" s="1"/>
  <c r="BB332"/>
  <c r="AF332" s="1"/>
  <c r="H337"/>
  <c r="I337"/>
  <c r="H251"/>
  <c r="AX251"/>
  <c r="P251" s="1"/>
  <c r="I251"/>
  <c r="BB251"/>
  <c r="AF251" s="1"/>
  <c r="K251"/>
  <c r="Q131"/>
  <c r="S131"/>
  <c r="AY37"/>
  <c r="T37" s="1"/>
  <c r="W37" s="1"/>
  <c r="H266"/>
  <c r="AX266"/>
  <c r="P266" s="1"/>
  <c r="BB266"/>
  <c r="AF266" s="1"/>
  <c r="I266"/>
  <c r="K266"/>
  <c r="AX212"/>
  <c r="P212" s="1"/>
  <c r="H212"/>
  <c r="H236"/>
  <c r="I236"/>
  <c r="K236"/>
  <c r="AX236"/>
  <c r="P236" s="1"/>
  <c r="BB236"/>
  <c r="AF236" s="1"/>
  <c r="AY39"/>
  <c r="T39" s="1"/>
  <c r="V39" s="1"/>
  <c r="BA37"/>
  <c r="AB37" s="1"/>
  <c r="AC37" s="1"/>
  <c r="AX213"/>
  <c r="P213" s="1"/>
  <c r="H213"/>
  <c r="AC214"/>
  <c r="AD214"/>
  <c r="AE214"/>
  <c r="AC320"/>
  <c r="AD320"/>
  <c r="AE320"/>
  <c r="U299"/>
  <c r="V299"/>
  <c r="W299"/>
  <c r="U322"/>
  <c r="V322"/>
  <c r="W322"/>
  <c r="AC301"/>
  <c r="AD301"/>
  <c r="AE301"/>
  <c r="AC204"/>
  <c r="AD204"/>
  <c r="AE204"/>
  <c r="Z325"/>
  <c r="AA325"/>
  <c r="Y325"/>
  <c r="AC303"/>
  <c r="AD303"/>
  <c r="AE303"/>
  <c r="Z327"/>
  <c r="AA327"/>
  <c r="Y327"/>
  <c r="AC206"/>
  <c r="AD206"/>
  <c r="AE206"/>
  <c r="AC305"/>
  <c r="AD305"/>
  <c r="AE305"/>
  <c r="U151"/>
  <c r="V151"/>
  <c r="W151"/>
  <c r="U307"/>
  <c r="V307"/>
  <c r="W307"/>
  <c r="U211"/>
  <c r="V211"/>
  <c r="W211"/>
  <c r="U153"/>
  <c r="V153"/>
  <c r="W153"/>
  <c r="U155"/>
  <c r="V155"/>
  <c r="W155"/>
  <c r="AX309"/>
  <c r="P309" s="1"/>
  <c r="H309"/>
  <c r="I309"/>
  <c r="BB309"/>
  <c r="AF309" s="1"/>
  <c r="K309"/>
  <c r="AX294"/>
  <c r="P294" s="1"/>
  <c r="H294"/>
  <c r="BB294"/>
  <c r="AF294" s="1"/>
  <c r="K294"/>
  <c r="I294"/>
  <c r="BB208"/>
  <c r="AF208" s="1"/>
  <c r="K208"/>
  <c r="AX208"/>
  <c r="P208" s="1"/>
  <c r="H208"/>
  <c r="I208"/>
  <c r="BB200"/>
  <c r="AF200" s="1"/>
  <c r="K200"/>
  <c r="AX200"/>
  <c r="P200" s="1"/>
  <c r="H200"/>
  <c r="I200"/>
  <c r="AX199"/>
  <c r="P199" s="1"/>
  <c r="I199"/>
  <c r="BB199"/>
  <c r="AF199" s="1"/>
  <c r="K199"/>
  <c r="H199"/>
  <c r="BB157"/>
  <c r="AF157" s="1"/>
  <c r="K157"/>
  <c r="AX157"/>
  <c r="P157" s="1"/>
  <c r="H157"/>
  <c r="I157"/>
  <c r="AX197"/>
  <c r="P197" s="1"/>
  <c r="I197"/>
  <c r="BB197"/>
  <c r="AF197" s="1"/>
  <c r="K197"/>
  <c r="H197"/>
  <c r="AC29"/>
  <c r="AD29"/>
  <c r="AE29"/>
  <c r="K71"/>
  <c r="BB71"/>
  <c r="AF71" s="1"/>
  <c r="I71"/>
  <c r="H71"/>
  <c r="AX71"/>
  <c r="P71" s="1"/>
  <c r="H35"/>
  <c r="I35"/>
  <c r="BB35"/>
  <c r="AF35" s="1"/>
  <c r="K35"/>
  <c r="AX35"/>
  <c r="P35" s="1"/>
  <c r="Z96"/>
  <c r="Y96"/>
  <c r="AA96"/>
  <c r="AY73"/>
  <c r="T73" s="1"/>
  <c r="BA71"/>
  <c r="AB71" s="1"/>
  <c r="BA155"/>
  <c r="AB155" s="1"/>
  <c r="AZ153"/>
  <c r="X153" s="1"/>
  <c r="AY189"/>
  <c r="T189" s="1"/>
  <c r="AZ196"/>
  <c r="X196" s="1"/>
  <c r="AZ214"/>
  <c r="X214" s="1"/>
  <c r="BA187"/>
  <c r="AB187" s="1"/>
  <c r="BA196"/>
  <c r="AB196" s="1"/>
  <c r="BA291"/>
  <c r="AB291" s="1"/>
  <c r="BA307"/>
  <c r="AB307" s="1"/>
  <c r="AY325"/>
  <c r="T325" s="1"/>
  <c r="AZ301"/>
  <c r="X301" s="1"/>
  <c r="AY303"/>
  <c r="T303" s="1"/>
  <c r="AX311"/>
  <c r="P311" s="1"/>
  <c r="H311"/>
  <c r="I311"/>
  <c r="BB311"/>
  <c r="AF311" s="1"/>
  <c r="K311"/>
  <c r="AX295"/>
  <c r="P295" s="1"/>
  <c r="H295"/>
  <c r="BB295"/>
  <c r="AF295" s="1"/>
  <c r="K295"/>
  <c r="I295"/>
  <c r="BB318"/>
  <c r="AF318" s="1"/>
  <c r="K318"/>
  <c r="AX318"/>
  <c r="P318" s="1"/>
  <c r="H318"/>
  <c r="I318"/>
  <c r="BB211"/>
  <c r="AF211" s="1"/>
  <c r="K211"/>
  <c r="AX211"/>
  <c r="P211" s="1"/>
  <c r="H211"/>
  <c r="I211"/>
  <c r="BB188"/>
  <c r="AF188" s="1"/>
  <c r="K188"/>
  <c r="I188"/>
  <c r="AX188"/>
  <c r="P188" s="1"/>
  <c r="H188"/>
  <c r="BB161"/>
  <c r="AF161" s="1"/>
  <c r="K161"/>
  <c r="AX161"/>
  <c r="P161" s="1"/>
  <c r="H161"/>
  <c r="I161"/>
  <c r="AX195"/>
  <c r="P195" s="1"/>
  <c r="I195"/>
  <c r="BB195"/>
  <c r="AF195" s="1"/>
  <c r="K195"/>
  <c r="H195"/>
  <c r="V45"/>
  <c r="U45"/>
  <c r="W45"/>
  <c r="AX36"/>
  <c r="P36" s="1"/>
  <c r="H36"/>
  <c r="AY36"/>
  <c r="T36" s="1"/>
  <c r="AZ36"/>
  <c r="X36" s="1"/>
  <c r="I36"/>
  <c r="BB36"/>
  <c r="AF36" s="1"/>
  <c r="K36"/>
  <c r="AY16"/>
  <c r="T16" s="1"/>
  <c r="AX16"/>
  <c r="P16" s="1"/>
  <c r="I16"/>
  <c r="BA16"/>
  <c r="AB16" s="1"/>
  <c r="H16"/>
  <c r="BB16"/>
  <c r="AF16" s="1"/>
  <c r="K16"/>
  <c r="AZ16"/>
  <c r="X16" s="1"/>
  <c r="AD78"/>
  <c r="AC78"/>
  <c r="AE78"/>
  <c r="Z251"/>
  <c r="AA251"/>
  <c r="Y251"/>
  <c r="BA36"/>
  <c r="AB36" s="1"/>
  <c r="AY71"/>
  <c r="T71" s="1"/>
  <c r="BA153"/>
  <c r="AB153" s="1"/>
  <c r="AZ151"/>
  <c r="X151" s="1"/>
  <c r="AY157"/>
  <c r="T157" s="1"/>
  <c r="AZ194"/>
  <c r="X194" s="1"/>
  <c r="AZ211"/>
  <c r="X211" s="1"/>
  <c r="AY208"/>
  <c r="T208" s="1"/>
  <c r="AZ187"/>
  <c r="X187" s="1"/>
  <c r="BA211"/>
  <c r="AB211" s="1"/>
  <c r="AZ294"/>
  <c r="X294" s="1"/>
  <c r="AY301"/>
  <c r="T301" s="1"/>
  <c r="BA318"/>
  <c r="AB318" s="1"/>
  <c r="AX297"/>
  <c r="P297" s="1"/>
  <c r="H297"/>
  <c r="BB297"/>
  <c r="AF297" s="1"/>
  <c r="K297"/>
  <c r="I297"/>
  <c r="BB320"/>
  <c r="AF320" s="1"/>
  <c r="K320"/>
  <c r="AX320"/>
  <c r="P320" s="1"/>
  <c r="H320"/>
  <c r="I320"/>
  <c r="AX189"/>
  <c r="P189" s="1"/>
  <c r="I189"/>
  <c r="BB189"/>
  <c r="AF189" s="1"/>
  <c r="H189"/>
  <c r="K189"/>
  <c r="BB164"/>
  <c r="AF164" s="1"/>
  <c r="K164"/>
  <c r="AX164"/>
  <c r="P164" s="1"/>
  <c r="H164"/>
  <c r="I164"/>
  <c r="BB198"/>
  <c r="AF198" s="1"/>
  <c r="K198"/>
  <c r="AX198"/>
  <c r="P198" s="1"/>
  <c r="I198"/>
  <c r="H198"/>
  <c r="AC26"/>
  <c r="AD26"/>
  <c r="AE26"/>
  <c r="AC22"/>
  <c r="AD22"/>
  <c r="AE22"/>
  <c r="K75"/>
  <c r="BB75"/>
  <c r="AF75" s="1"/>
  <c r="AX75"/>
  <c r="P75" s="1"/>
  <c r="H75"/>
  <c r="I75"/>
  <c r="H37"/>
  <c r="I37"/>
  <c r="BB37"/>
  <c r="AF37" s="1"/>
  <c r="K37"/>
  <c r="AX37"/>
  <c r="P37" s="1"/>
  <c r="V111"/>
  <c r="W111"/>
  <c r="U111"/>
  <c r="AZ75"/>
  <c r="X75" s="1"/>
  <c r="BA151"/>
  <c r="AB151" s="1"/>
  <c r="AY195"/>
  <c r="T195" s="1"/>
  <c r="AY193"/>
  <c r="T193" s="1"/>
  <c r="AY197"/>
  <c r="T197" s="1"/>
  <c r="AZ193"/>
  <c r="X193" s="1"/>
  <c r="AZ208"/>
  <c r="X208" s="1"/>
  <c r="AY206"/>
  <c r="T206" s="1"/>
  <c r="BA199"/>
  <c r="AB199" s="1"/>
  <c r="BA208"/>
  <c r="AB208" s="1"/>
  <c r="AZ295"/>
  <c r="X295" s="1"/>
  <c r="AY320"/>
  <c r="T320" s="1"/>
  <c r="AX299"/>
  <c r="P299" s="1"/>
  <c r="H299"/>
  <c r="BB299"/>
  <c r="AF299" s="1"/>
  <c r="K299"/>
  <c r="I299"/>
  <c r="BB322"/>
  <c r="AF322" s="1"/>
  <c r="K322"/>
  <c r="AX322"/>
  <c r="P322" s="1"/>
  <c r="H322"/>
  <c r="I322"/>
  <c r="BB214"/>
  <c r="AF214" s="1"/>
  <c r="K214"/>
  <c r="AX214"/>
  <c r="P214" s="1"/>
  <c r="H214"/>
  <c r="I214"/>
  <c r="BB193"/>
  <c r="AF193" s="1"/>
  <c r="K193"/>
  <c r="AX193"/>
  <c r="P193" s="1"/>
  <c r="I193"/>
  <c r="H193"/>
  <c r="Y35"/>
  <c r="Z35"/>
  <c r="AA35"/>
  <c r="K79"/>
  <c r="BB79"/>
  <c r="AF79" s="1"/>
  <c r="AX79"/>
  <c r="P79" s="1"/>
  <c r="H79"/>
  <c r="I79"/>
  <c r="AY38"/>
  <c r="T38" s="1"/>
  <c r="H38"/>
  <c r="AX38"/>
  <c r="P38" s="1"/>
  <c r="AZ38"/>
  <c r="X38" s="1"/>
  <c r="I38"/>
  <c r="BB38"/>
  <c r="AF38" s="1"/>
  <c r="K38"/>
  <c r="AY30"/>
  <c r="T30" s="1"/>
  <c r="AX30"/>
  <c r="P30" s="1"/>
  <c r="AZ30"/>
  <c r="X30" s="1"/>
  <c r="I30"/>
  <c r="BA30"/>
  <c r="AB30" s="1"/>
  <c r="BB30"/>
  <c r="AF30" s="1"/>
  <c r="K30"/>
  <c r="H30"/>
  <c r="H23"/>
  <c r="AX23"/>
  <c r="P23" s="1"/>
  <c r="AY23"/>
  <c r="T23" s="1"/>
  <c r="AZ23"/>
  <c r="X23" s="1"/>
  <c r="I23"/>
  <c r="BA23"/>
  <c r="AB23" s="1"/>
  <c r="BB23"/>
  <c r="AF23" s="1"/>
  <c r="K23"/>
  <c r="AY29"/>
  <c r="T29" s="1"/>
  <c r="H29"/>
  <c r="AZ29"/>
  <c r="X29" s="1"/>
  <c r="I29"/>
  <c r="BB29"/>
  <c r="AF29" s="1"/>
  <c r="K29"/>
  <c r="AX29"/>
  <c r="P29" s="1"/>
  <c r="U137"/>
  <c r="V137"/>
  <c r="W137"/>
  <c r="AC266"/>
  <c r="AD266"/>
  <c r="AE266"/>
  <c r="BA38"/>
  <c r="AB38" s="1"/>
  <c r="AY198"/>
  <c r="T198" s="1"/>
  <c r="AZ164"/>
  <c r="X164" s="1"/>
  <c r="AY188"/>
  <c r="T188" s="1"/>
  <c r="AZ190"/>
  <c r="X190" s="1"/>
  <c r="AZ206"/>
  <c r="X206" s="1"/>
  <c r="AY204"/>
  <c r="T204" s="1"/>
  <c r="BA197"/>
  <c r="AB197" s="1"/>
  <c r="AZ199"/>
  <c r="X199" s="1"/>
  <c r="AY318"/>
  <c r="T318" s="1"/>
  <c r="AZ311"/>
  <c r="X311" s="1"/>
  <c r="AY297"/>
  <c r="T297" s="1"/>
  <c r="AX301"/>
  <c r="P301" s="1"/>
  <c r="H301"/>
  <c r="I301"/>
  <c r="BB301"/>
  <c r="AF301" s="1"/>
  <c r="K301"/>
  <c r="BB325"/>
  <c r="AF325" s="1"/>
  <c r="K325"/>
  <c r="AX325"/>
  <c r="P325" s="1"/>
  <c r="H325"/>
  <c r="I325"/>
  <c r="R243"/>
  <c r="Q243"/>
  <c r="S243"/>
  <c r="BB202"/>
  <c r="AF202" s="1"/>
  <c r="K202"/>
  <c r="AX202"/>
  <c r="P202" s="1"/>
  <c r="H202"/>
  <c r="I202"/>
  <c r="Y37"/>
  <c r="Z37"/>
  <c r="AA37"/>
  <c r="AC39"/>
  <c r="AD39"/>
  <c r="AE39"/>
  <c r="AC31"/>
  <c r="AD31"/>
  <c r="AE31"/>
  <c r="K77"/>
  <c r="BB77"/>
  <c r="AF77" s="1"/>
  <c r="AX77"/>
  <c r="P77" s="1"/>
  <c r="H77"/>
  <c r="I77"/>
  <c r="H39"/>
  <c r="I39"/>
  <c r="BB39"/>
  <c r="AF39" s="1"/>
  <c r="K39"/>
  <c r="AX39"/>
  <c r="P39" s="1"/>
  <c r="AY26"/>
  <c r="T26" s="1"/>
  <c r="H26"/>
  <c r="AZ26"/>
  <c r="X26" s="1"/>
  <c r="I26"/>
  <c r="BB26"/>
  <c r="AF26" s="1"/>
  <c r="K26"/>
  <c r="AX26"/>
  <c r="P26" s="1"/>
  <c r="V236"/>
  <c r="U236"/>
  <c r="W236"/>
  <c r="AZ71"/>
  <c r="X71" s="1"/>
  <c r="BA79"/>
  <c r="AB79" s="1"/>
  <c r="BA164"/>
  <c r="AB164" s="1"/>
  <c r="AZ161"/>
  <c r="X161" s="1"/>
  <c r="AZ188"/>
  <c r="X188" s="1"/>
  <c r="AZ204"/>
  <c r="X204" s="1"/>
  <c r="AY202"/>
  <c r="T202" s="1"/>
  <c r="BA195"/>
  <c r="AB195" s="1"/>
  <c r="AZ197"/>
  <c r="X197" s="1"/>
  <c r="BA188"/>
  <c r="AB188" s="1"/>
  <c r="AZ299"/>
  <c r="X299" s="1"/>
  <c r="AZ322"/>
  <c r="X322" s="1"/>
  <c r="BA299"/>
  <c r="AB299" s="1"/>
  <c r="AZ309"/>
  <c r="X309" s="1"/>
  <c r="AY295"/>
  <c r="T295" s="1"/>
  <c r="AY311"/>
  <c r="T311" s="1"/>
  <c r="AX303"/>
  <c r="P303" s="1"/>
  <c r="H303"/>
  <c r="I303"/>
  <c r="BB303"/>
  <c r="AF303" s="1"/>
  <c r="K303"/>
  <c r="BB327"/>
  <c r="AF327" s="1"/>
  <c r="K327"/>
  <c r="AX327"/>
  <c r="P327" s="1"/>
  <c r="H327"/>
  <c r="I327"/>
  <c r="AX291"/>
  <c r="P291" s="1"/>
  <c r="BB291"/>
  <c r="AF291" s="1"/>
  <c r="K291"/>
  <c r="H291"/>
  <c r="I291"/>
  <c r="BB215"/>
  <c r="AF215" s="1"/>
  <c r="K215"/>
  <c r="AX215"/>
  <c r="P215" s="1"/>
  <c r="H215"/>
  <c r="I215"/>
  <c r="BB190"/>
  <c r="AF190" s="1"/>
  <c r="K190"/>
  <c r="I190"/>
  <c r="AX190"/>
  <c r="P190" s="1"/>
  <c r="H190"/>
  <c r="BB194"/>
  <c r="AF194" s="1"/>
  <c r="K194"/>
  <c r="AX194"/>
  <c r="P194" s="1"/>
  <c r="I194"/>
  <c r="H194"/>
  <c r="BB151"/>
  <c r="AF151" s="1"/>
  <c r="K151"/>
  <c r="AX151"/>
  <c r="P151" s="1"/>
  <c r="H151"/>
  <c r="I151"/>
  <c r="K73"/>
  <c r="BB73"/>
  <c r="AF73" s="1"/>
  <c r="I73"/>
  <c r="AX73"/>
  <c r="P73" s="1"/>
  <c r="H73"/>
  <c r="AY32"/>
  <c r="T32" s="1"/>
  <c r="H32"/>
  <c r="AX32"/>
  <c r="P32" s="1"/>
  <c r="AZ32"/>
  <c r="X32" s="1"/>
  <c r="I32"/>
  <c r="BA32"/>
  <c r="AB32" s="1"/>
  <c r="BB32"/>
  <c r="AF32" s="1"/>
  <c r="K32"/>
  <c r="AY24"/>
  <c r="T24" s="1"/>
  <c r="AX24"/>
  <c r="P24" s="1"/>
  <c r="H24"/>
  <c r="AZ24"/>
  <c r="X24" s="1"/>
  <c r="I24"/>
  <c r="BA24"/>
  <c r="AB24" s="1"/>
  <c r="BB24"/>
  <c r="AF24" s="1"/>
  <c r="K24"/>
  <c r="AY31"/>
  <c r="T31" s="1"/>
  <c r="H31"/>
  <c r="I31"/>
  <c r="BB31"/>
  <c r="AF31" s="1"/>
  <c r="K31"/>
  <c r="AX31"/>
  <c r="P31" s="1"/>
  <c r="Y281"/>
  <c r="Z281"/>
  <c r="AA281"/>
  <c r="Y332"/>
  <c r="Z332"/>
  <c r="AA332"/>
  <c r="AY79"/>
  <c r="T79" s="1"/>
  <c r="BA77"/>
  <c r="AB77" s="1"/>
  <c r="BA161"/>
  <c r="AB161" s="1"/>
  <c r="AZ186"/>
  <c r="X186" s="1"/>
  <c r="AZ202"/>
  <c r="X202" s="1"/>
  <c r="AY200"/>
  <c r="T200" s="1"/>
  <c r="BA191"/>
  <c r="AB191" s="1"/>
  <c r="AZ195"/>
  <c r="X195" s="1"/>
  <c r="BA202"/>
  <c r="AB202" s="1"/>
  <c r="AZ291"/>
  <c r="X291" s="1"/>
  <c r="AZ320"/>
  <c r="X320" s="1"/>
  <c r="BA297"/>
  <c r="AB297" s="1"/>
  <c r="AZ307"/>
  <c r="X307" s="1"/>
  <c r="AY294"/>
  <c r="T294" s="1"/>
  <c r="AY309"/>
  <c r="T309" s="1"/>
  <c r="BA327"/>
  <c r="AB327" s="1"/>
  <c r="AX305"/>
  <c r="P305" s="1"/>
  <c r="H305"/>
  <c r="I305"/>
  <c r="BB305"/>
  <c r="AF305" s="1"/>
  <c r="K305"/>
  <c r="BB204"/>
  <c r="AF204" s="1"/>
  <c r="K204"/>
  <c r="AX204"/>
  <c r="P204" s="1"/>
  <c r="H204"/>
  <c r="I204"/>
  <c r="BB196"/>
  <c r="AF196" s="1"/>
  <c r="K196"/>
  <c r="AX196"/>
  <c r="P196" s="1"/>
  <c r="I196"/>
  <c r="H196"/>
  <c r="AX192"/>
  <c r="P192" s="1"/>
  <c r="I192"/>
  <c r="BB192"/>
  <c r="AF192" s="1"/>
  <c r="H192"/>
  <c r="K192"/>
  <c r="BB153"/>
  <c r="AF153" s="1"/>
  <c r="K153"/>
  <c r="AX153"/>
  <c r="P153" s="1"/>
  <c r="H153"/>
  <c r="I153"/>
  <c r="AX187"/>
  <c r="P187" s="1"/>
  <c r="I187"/>
  <c r="H187"/>
  <c r="K187"/>
  <c r="BB187"/>
  <c r="AF187" s="1"/>
  <c r="I186"/>
  <c r="AX186"/>
  <c r="P186" s="1"/>
  <c r="K186"/>
  <c r="BB186"/>
  <c r="AF186" s="1"/>
  <c r="H186"/>
  <c r="AE57"/>
  <c r="AD57"/>
  <c r="AC57"/>
  <c r="AD116"/>
  <c r="AE116"/>
  <c r="AC116"/>
  <c r="AY77"/>
  <c r="T77" s="1"/>
  <c r="BA75"/>
  <c r="AB75" s="1"/>
  <c r="AZ157"/>
  <c r="X157" s="1"/>
  <c r="AY164"/>
  <c r="T164" s="1"/>
  <c r="AY194"/>
  <c r="T194" s="1"/>
  <c r="AY199"/>
  <c r="T199" s="1"/>
  <c r="AY186"/>
  <c r="T186" s="1"/>
  <c r="AZ200"/>
  <c r="X200" s="1"/>
  <c r="AY215"/>
  <c r="T215" s="1"/>
  <c r="BA192"/>
  <c r="AB192" s="1"/>
  <c r="BA200"/>
  <c r="AB200" s="1"/>
  <c r="AZ318"/>
  <c r="X318" s="1"/>
  <c r="BA295"/>
  <c r="AB295" s="1"/>
  <c r="BA311"/>
  <c r="AB311" s="1"/>
  <c r="AZ305"/>
  <c r="X305" s="1"/>
  <c r="BA325"/>
  <c r="AB325" s="1"/>
  <c r="AX307"/>
  <c r="P307" s="1"/>
  <c r="H307"/>
  <c r="I307"/>
  <c r="BB307"/>
  <c r="AF307" s="1"/>
  <c r="K307"/>
  <c r="BB206"/>
  <c r="AF206" s="1"/>
  <c r="K206"/>
  <c r="AX206"/>
  <c r="P206" s="1"/>
  <c r="H206"/>
  <c r="I206"/>
  <c r="BB155"/>
  <c r="AF155" s="1"/>
  <c r="K155"/>
  <c r="AX155"/>
  <c r="P155" s="1"/>
  <c r="H155"/>
  <c r="I155"/>
  <c r="AX191"/>
  <c r="P191" s="1"/>
  <c r="I191"/>
  <c r="BB191"/>
  <c r="AF191" s="1"/>
  <c r="K191"/>
  <c r="H191"/>
  <c r="H28"/>
  <c r="AX28"/>
  <c r="P28" s="1"/>
  <c r="AY28"/>
  <c r="T28" s="1"/>
  <c r="AZ28"/>
  <c r="X28" s="1"/>
  <c r="I28"/>
  <c r="BA28"/>
  <c r="AB28" s="1"/>
  <c r="BB28"/>
  <c r="AF28" s="1"/>
  <c r="K28"/>
  <c r="I10"/>
  <c r="AX10"/>
  <c r="P10" s="1"/>
  <c r="H10"/>
  <c r="AZ10"/>
  <c r="X10" s="1"/>
  <c r="BA10"/>
  <c r="AB10" s="1"/>
  <c r="BB10"/>
  <c r="AF10" s="1"/>
  <c r="K10"/>
  <c r="AY10"/>
  <c r="T10" s="1"/>
  <c r="AY75"/>
  <c r="T75" s="1"/>
  <c r="BA73"/>
  <c r="AB73" s="1"/>
  <c r="BA157"/>
  <c r="AB157" s="1"/>
  <c r="AZ155"/>
  <c r="X155" s="1"/>
  <c r="AY161"/>
  <c r="T161" s="1"/>
  <c r="AY190"/>
  <c r="T190" s="1"/>
  <c r="AY192"/>
  <c r="T192" s="1"/>
  <c r="AY191"/>
  <c r="T191" s="1"/>
  <c r="AZ198"/>
  <c r="X198" s="1"/>
  <c r="AZ215"/>
  <c r="X215" s="1"/>
  <c r="AY214"/>
  <c r="T214" s="1"/>
  <c r="BA189"/>
  <c r="AB189" s="1"/>
  <c r="AZ192"/>
  <c r="X192" s="1"/>
  <c r="BA198"/>
  <c r="AB198" s="1"/>
  <c r="BA215"/>
  <c r="AB215" s="1"/>
  <c r="AZ297"/>
  <c r="X297" s="1"/>
  <c r="BA294"/>
  <c r="AB294" s="1"/>
  <c r="BA309"/>
  <c r="AB309" s="1"/>
  <c r="AY327"/>
  <c r="T327" s="1"/>
  <c r="AZ303"/>
  <c r="X303" s="1"/>
  <c r="AY305"/>
  <c r="T305" s="1"/>
  <c r="BA322"/>
  <c r="AB322" s="1"/>
  <c r="AC13" l="1"/>
  <c r="AE13"/>
  <c r="AD13"/>
  <c r="W13"/>
  <c r="V13"/>
  <c r="U13"/>
  <c r="O13"/>
  <c r="J13"/>
  <c r="R13"/>
  <c r="S13"/>
  <c r="Q13"/>
  <c r="AI13"/>
  <c r="AH13"/>
  <c r="AG13"/>
  <c r="R83" i="7"/>
  <c r="Z261"/>
  <c r="AE20" i="5"/>
  <c r="AC20"/>
  <c r="J18"/>
  <c r="O18"/>
  <c r="U18"/>
  <c r="V18"/>
  <c r="W18"/>
  <c r="Q18"/>
  <c r="S18"/>
  <c r="R18"/>
  <c r="Y18"/>
  <c r="AA18"/>
  <c r="Z18"/>
  <c r="AC18"/>
  <c r="AE18"/>
  <c r="AD18"/>
  <c r="AG18"/>
  <c r="AH18"/>
  <c r="AI18"/>
  <c r="O281" i="7"/>
  <c r="J195"/>
  <c r="AC202"/>
  <c r="J40" i="5"/>
  <c r="O40"/>
  <c r="Q40"/>
  <c r="S40"/>
  <c r="R40"/>
  <c r="Y40"/>
  <c r="Z40"/>
  <c r="AA40"/>
  <c r="AC40"/>
  <c r="AE40"/>
  <c r="AD40"/>
  <c r="AG40"/>
  <c r="AH40"/>
  <c r="AI40"/>
  <c r="U40"/>
  <c r="V40"/>
  <c r="W40"/>
  <c r="J20"/>
  <c r="AD124"/>
  <c r="AC124"/>
  <c r="AA20"/>
  <c r="J17"/>
  <c r="O17"/>
  <c r="Q17"/>
  <c r="S17"/>
  <c r="R17"/>
  <c r="Y17"/>
  <c r="Z17"/>
  <c r="AA17"/>
  <c r="U17"/>
  <c r="V17"/>
  <c r="W17"/>
  <c r="AC17"/>
  <c r="AE17"/>
  <c r="AD17"/>
  <c r="AG17"/>
  <c r="AH17"/>
  <c r="AI17"/>
  <c r="AG341" i="7"/>
  <c r="AA21"/>
  <c r="Z78"/>
  <c r="AC337"/>
  <c r="AH20" i="5"/>
  <c r="AI20"/>
  <c r="AD337" i="7"/>
  <c r="J61"/>
  <c r="V61"/>
  <c r="AG81"/>
  <c r="AH81"/>
  <c r="J324"/>
  <c r="Q61"/>
  <c r="R61"/>
  <c r="AI61"/>
  <c r="U61"/>
  <c r="J173"/>
  <c r="Y61"/>
  <c r="Z61"/>
  <c r="AG61"/>
  <c r="AD61"/>
  <c r="AC61"/>
  <c r="Q20" i="5"/>
  <c r="S20"/>
  <c r="Z20"/>
  <c r="U20"/>
  <c r="V20"/>
  <c r="J27"/>
  <c r="O27"/>
  <c r="U27"/>
  <c r="V27"/>
  <c r="W27"/>
  <c r="Q27"/>
  <c r="S27"/>
  <c r="R27"/>
  <c r="Y27"/>
  <c r="AA27"/>
  <c r="Z27"/>
  <c r="AC27"/>
  <c r="AE27"/>
  <c r="AD27"/>
  <c r="AG27"/>
  <c r="AH27"/>
  <c r="AI27"/>
  <c r="AH124" i="7"/>
  <c r="AG124"/>
  <c r="Y167"/>
  <c r="AA167"/>
  <c r="J25"/>
  <c r="S25"/>
  <c r="AI25"/>
  <c r="Y25"/>
  <c r="AC25"/>
  <c r="AD25"/>
  <c r="Z25"/>
  <c r="U25"/>
  <c r="V25"/>
  <c r="Q25"/>
  <c r="AG25"/>
  <c r="AE120" i="8"/>
  <c r="AD120"/>
  <c r="U120"/>
  <c r="W120"/>
  <c r="AD201"/>
  <c r="AC201"/>
  <c r="U201"/>
  <c r="V201"/>
  <c r="O201"/>
  <c r="Q201"/>
  <c r="J201"/>
  <c r="AG201"/>
  <c r="Y201"/>
  <c r="AH201"/>
  <c r="AA201"/>
  <c r="R201"/>
  <c r="AG324" i="7"/>
  <c r="Q143"/>
  <c r="Y180"/>
  <c r="AC324"/>
  <c r="AA155"/>
  <c r="AA151"/>
  <c r="Z124" i="5"/>
  <c r="AG124"/>
  <c r="Y124"/>
  <c r="Q124"/>
  <c r="S124"/>
  <c r="V124"/>
  <c r="W124"/>
  <c r="AI124"/>
  <c r="O124"/>
  <c r="J11"/>
  <c r="O11"/>
  <c r="Q11"/>
  <c r="R11"/>
  <c r="S11"/>
  <c r="U11"/>
  <c r="V11"/>
  <c r="W11"/>
  <c r="Y11"/>
  <c r="Z11"/>
  <c r="AA11"/>
  <c r="AC11"/>
  <c r="AD11"/>
  <c r="AE11"/>
  <c r="AG11"/>
  <c r="AH11"/>
  <c r="AI11"/>
  <c r="Z324" i="7"/>
  <c r="V177" i="5"/>
  <c r="W177"/>
  <c r="AI120" i="8"/>
  <c r="AH120"/>
  <c r="AG120"/>
  <c r="S120"/>
  <c r="R120"/>
  <c r="Q120"/>
  <c r="O120"/>
  <c r="J120"/>
  <c r="AE96" i="7"/>
  <c r="AA304"/>
  <c r="AE78"/>
  <c r="O287"/>
  <c r="O78"/>
  <c r="V78"/>
  <c r="W78"/>
  <c r="W205"/>
  <c r="J281"/>
  <c r="Y78"/>
  <c r="J287"/>
  <c r="U324"/>
  <c r="AA187"/>
  <c r="AG287"/>
  <c r="V324"/>
  <c r="Q281"/>
  <c r="Y187"/>
  <c r="AH287"/>
  <c r="U78"/>
  <c r="Z292"/>
  <c r="AH78"/>
  <c r="AG78"/>
  <c r="Y292"/>
  <c r="AC78"/>
  <c r="S78"/>
  <c r="J78"/>
  <c r="R78"/>
  <c r="O167"/>
  <c r="AD324"/>
  <c r="U281"/>
  <c r="Z106"/>
  <c r="Y205"/>
  <c r="Z205"/>
  <c r="U71"/>
  <c r="AE281"/>
  <c r="AD45"/>
  <c r="AC281"/>
  <c r="AE45"/>
  <c r="AD202"/>
  <c r="AE84"/>
  <c r="O238" i="8"/>
  <c r="J238"/>
  <c r="S238"/>
  <c r="R238"/>
  <c r="Q238"/>
  <c r="Z238"/>
  <c r="AA238"/>
  <c r="Y238"/>
  <c r="AE238"/>
  <c r="AD238"/>
  <c r="AC238"/>
  <c r="AI238"/>
  <c r="AH238"/>
  <c r="AG238"/>
  <c r="AG173" i="7"/>
  <c r="AH173"/>
  <c r="Y176"/>
  <c r="J177" i="5"/>
  <c r="O151" i="7"/>
  <c r="AC106"/>
  <c r="S177" i="5"/>
  <c r="O177"/>
  <c r="AA177"/>
  <c r="Z177"/>
  <c r="Y177"/>
  <c r="AE177"/>
  <c r="AD177"/>
  <c r="AC177"/>
  <c r="AG177"/>
  <c r="AI177"/>
  <c r="AH177"/>
  <c r="Q177"/>
  <c r="Q54"/>
  <c r="R54"/>
  <c r="S54"/>
  <c r="W54"/>
  <c r="V54"/>
  <c r="U54"/>
  <c r="AA54"/>
  <c r="Z54"/>
  <c r="Y54"/>
  <c r="AE54"/>
  <c r="AC54"/>
  <c r="AD54"/>
  <c r="AI54"/>
  <c r="AH54"/>
  <c r="AG54"/>
  <c r="J54"/>
  <c r="O54"/>
  <c r="AA180" i="7"/>
  <c r="AA324"/>
  <c r="R143"/>
  <c r="J146"/>
  <c r="AH324"/>
  <c r="Z281"/>
  <c r="AC187"/>
  <c r="AD187"/>
  <c r="O261"/>
  <c r="V106"/>
  <c r="J297"/>
  <c r="AD146"/>
  <c r="U60"/>
  <c r="V60"/>
  <c r="AI96"/>
  <c r="Y40"/>
  <c r="W223"/>
  <c r="AE146"/>
  <c r="U146"/>
  <c r="Y281"/>
  <c r="Q287"/>
  <c r="Y173"/>
  <c r="R281"/>
  <c r="V281"/>
  <c r="Q173"/>
  <c r="R173"/>
  <c r="AC222"/>
  <c r="AA33"/>
  <c r="Z173"/>
  <c r="O173"/>
  <c r="AH45"/>
  <c r="Z84"/>
  <c r="AE98"/>
  <c r="Y84"/>
  <c r="Y202"/>
  <c r="S33"/>
  <c r="AG45"/>
  <c r="Z309"/>
  <c r="Y146"/>
  <c r="W80"/>
  <c r="Z146"/>
  <c r="U215"/>
  <c r="AI106"/>
  <c r="J80"/>
  <c r="R250"/>
  <c r="S287"/>
  <c r="W215"/>
  <c r="AA232"/>
  <c r="V146"/>
  <c r="AH143"/>
  <c r="U180"/>
  <c r="Z21"/>
  <c r="AD96"/>
  <c r="W187"/>
  <c r="J167"/>
  <c r="V222"/>
  <c r="AC151"/>
  <c r="AE287"/>
  <c r="U167"/>
  <c r="J83"/>
  <c r="V167"/>
  <c r="AG83"/>
  <c r="V223"/>
  <c r="AA106"/>
  <c r="O180"/>
  <c r="O247"/>
  <c r="AG106"/>
  <c r="AG40"/>
  <c r="Q83"/>
  <c r="Z83"/>
  <c r="AG151"/>
  <c r="Z40"/>
  <c r="Y83"/>
  <c r="AH151"/>
  <c r="Y151"/>
  <c r="U143"/>
  <c r="W297"/>
  <c r="Y155"/>
  <c r="Y261"/>
  <c r="V143"/>
  <c r="U297"/>
  <c r="Q33"/>
  <c r="J312"/>
  <c r="AH96"/>
  <c r="AG215"/>
  <c r="AI83"/>
  <c r="O81"/>
  <c r="AC173"/>
  <c r="U222"/>
  <c r="O312"/>
  <c r="AD151"/>
  <c r="AI312"/>
  <c r="U187"/>
  <c r="AD173"/>
  <c r="Z232"/>
  <c r="V277"/>
  <c r="AI143"/>
  <c r="J142"/>
  <c r="O223"/>
  <c r="AA297"/>
  <c r="AH312"/>
  <c r="AC232"/>
  <c r="U337"/>
  <c r="AD287"/>
  <c r="Z202"/>
  <c r="R124"/>
  <c r="Q124"/>
  <c r="AE60"/>
  <c r="V337"/>
  <c r="J188"/>
  <c r="S309"/>
  <c r="AD180"/>
  <c r="AA124"/>
  <c r="AE180"/>
  <c r="Q146"/>
  <c r="AC21"/>
  <c r="U33"/>
  <c r="V83"/>
  <c r="AD261"/>
  <c r="AC261"/>
  <c r="Z124"/>
  <c r="AD80"/>
  <c r="AE205"/>
  <c r="S146"/>
  <c r="AC223"/>
  <c r="AD21"/>
  <c r="V33"/>
  <c r="W83"/>
  <c r="U198"/>
  <c r="Y297"/>
  <c r="AC205"/>
  <c r="AD223"/>
  <c r="O304"/>
  <c r="O83"/>
  <c r="AG86"/>
  <c r="AI86"/>
  <c r="O106"/>
  <c r="AE40"/>
  <c r="Q81"/>
  <c r="S81"/>
  <c r="AD40"/>
  <c r="AE236"/>
  <c r="AD297"/>
  <c r="J143"/>
  <c r="AA341"/>
  <c r="W180"/>
  <c r="U171"/>
  <c r="S41"/>
  <c r="AC236"/>
  <c r="AC297"/>
  <c r="Y341"/>
  <c r="S71"/>
  <c r="O215"/>
  <c r="O84"/>
  <c r="Q71"/>
  <c r="R45"/>
  <c r="AE112"/>
  <c r="Y304"/>
  <c r="AD167"/>
  <c r="Z33"/>
  <c r="AC304"/>
  <c r="AH281"/>
  <c r="Q250"/>
  <c r="AC112"/>
  <c r="AE167"/>
  <c r="Q341"/>
  <c r="AE106"/>
  <c r="Y309"/>
  <c r="AC98"/>
  <c r="AD222"/>
  <c r="U80"/>
  <c r="Z176"/>
  <c r="J106"/>
  <c r="U205"/>
  <c r="O36"/>
  <c r="Z45"/>
  <c r="AG71"/>
  <c r="AA45"/>
  <c r="AI71"/>
  <c r="AH144"/>
  <c r="Y171"/>
  <c r="U151"/>
  <c r="AG281"/>
  <c r="AG144"/>
  <c r="AA215"/>
  <c r="J215"/>
  <c r="Z171"/>
  <c r="W151"/>
  <c r="Z254"/>
  <c r="Y215"/>
  <c r="AD304"/>
  <c r="Y254"/>
  <c r="R341"/>
  <c r="O41"/>
  <c r="Y142"/>
  <c r="AE309"/>
  <c r="Z142"/>
  <c r="AC309"/>
  <c r="O205"/>
  <c r="W171"/>
  <c r="J84"/>
  <c r="AD341"/>
  <c r="J36"/>
  <c r="AC341"/>
  <c r="Q215"/>
  <c r="R215"/>
  <c r="O45"/>
  <c r="O71"/>
  <c r="O171"/>
  <c r="J309"/>
  <c r="U309"/>
  <c r="W77"/>
  <c r="Q41"/>
  <c r="V71"/>
  <c r="W106"/>
  <c r="S304"/>
  <c r="R36"/>
  <c r="J96"/>
  <c r="Q188"/>
  <c r="J41"/>
  <c r="Z98"/>
  <c r="Y60"/>
  <c r="Q45"/>
  <c r="V232"/>
  <c r="Q21"/>
  <c r="AD83"/>
  <c r="U84"/>
  <c r="AG195"/>
  <c r="Y71"/>
  <c r="AE83"/>
  <c r="V84"/>
  <c r="S130"/>
  <c r="AI40"/>
  <c r="U130"/>
  <c r="AH155"/>
  <c r="AC143"/>
  <c r="W130"/>
  <c r="AG155"/>
  <c r="AD143"/>
  <c r="U86"/>
  <c r="AA223"/>
  <c r="AE171"/>
  <c r="S171"/>
  <c r="V341"/>
  <c r="V86"/>
  <c r="Y223"/>
  <c r="AC171"/>
  <c r="R171"/>
  <c r="W341"/>
  <c r="J71"/>
  <c r="U254"/>
  <c r="J171"/>
  <c r="J81"/>
  <c r="AH215"/>
  <c r="Q130"/>
  <c r="Z60"/>
  <c r="AC215"/>
  <c r="AD215"/>
  <c r="AI292"/>
  <c r="AH292"/>
  <c r="O309"/>
  <c r="J43" i="5"/>
  <c r="O86" i="7"/>
  <c r="J112"/>
  <c r="J277"/>
  <c r="U81"/>
  <c r="R309"/>
  <c r="O292"/>
  <c r="AH337" i="5"/>
  <c r="AI337"/>
  <c r="O43"/>
  <c r="W43"/>
  <c r="V43"/>
  <c r="U43"/>
  <c r="R43"/>
  <c r="S43"/>
  <c r="Q43"/>
  <c r="Z43"/>
  <c r="AA43"/>
  <c r="Y43"/>
  <c r="AC43"/>
  <c r="AD43"/>
  <c r="AE43"/>
  <c r="AG43"/>
  <c r="AI43"/>
  <c r="AH43"/>
  <c r="AA277" i="7"/>
  <c r="Y77"/>
  <c r="Y277"/>
  <c r="V309"/>
  <c r="Z77"/>
  <c r="Y98"/>
  <c r="V254"/>
  <c r="AI60"/>
  <c r="AH311"/>
  <c r="AG309"/>
  <c r="S36"/>
  <c r="R304"/>
  <c r="W81"/>
  <c r="U232"/>
  <c r="AH309"/>
  <c r="Z71"/>
  <c r="R188"/>
  <c r="AH195"/>
  <c r="Q205"/>
  <c r="S205"/>
  <c r="AG171"/>
  <c r="V142"/>
  <c r="AG311"/>
  <c r="AH171"/>
  <c r="W142"/>
  <c r="J45"/>
  <c r="Q167"/>
  <c r="R21"/>
  <c r="AE86"/>
  <c r="AC86"/>
  <c r="Z86"/>
  <c r="Y86"/>
  <c r="AG167"/>
  <c r="J341"/>
  <c r="O130"/>
  <c r="O341"/>
  <c r="J292"/>
  <c r="AE195"/>
  <c r="O324"/>
  <c r="AD195"/>
  <c r="O176"/>
  <c r="S167"/>
  <c r="Q198"/>
  <c r="R198"/>
  <c r="V112"/>
  <c r="W112"/>
  <c r="W292"/>
  <c r="J187"/>
  <c r="R40"/>
  <c r="S112"/>
  <c r="V236"/>
  <c r="W250"/>
  <c r="U261"/>
  <c r="W236"/>
  <c r="U45"/>
  <c r="Z311"/>
  <c r="V261"/>
  <c r="AG277"/>
  <c r="AC33"/>
  <c r="Y311"/>
  <c r="J86"/>
  <c r="Q112"/>
  <c r="AC292"/>
  <c r="W304"/>
  <c r="AH277"/>
  <c r="AA143"/>
  <c r="O155"/>
  <c r="AD292"/>
  <c r="U304"/>
  <c r="AC311"/>
  <c r="O124"/>
  <c r="AD311"/>
  <c r="AC254"/>
  <c r="U292"/>
  <c r="AD254"/>
  <c r="AD232"/>
  <c r="U144"/>
  <c r="S98"/>
  <c r="AE250"/>
  <c r="J232"/>
  <c r="AC250"/>
  <c r="Z250"/>
  <c r="V144"/>
  <c r="Y250"/>
  <c r="AH167"/>
  <c r="Q324"/>
  <c r="R98"/>
  <c r="R324"/>
  <c r="O81" i="8"/>
  <c r="J98" i="7"/>
  <c r="W124"/>
  <c r="U124"/>
  <c r="O14" i="5"/>
  <c r="J14"/>
  <c r="U14"/>
  <c r="V14"/>
  <c r="W14"/>
  <c r="S14"/>
  <c r="R14"/>
  <c r="Q14"/>
  <c r="AA14"/>
  <c r="Z14"/>
  <c r="Y14"/>
  <c r="AE14"/>
  <c r="AC14"/>
  <c r="AD14"/>
  <c r="AG14"/>
  <c r="AH14"/>
  <c r="AI14"/>
  <c r="J40" i="7"/>
  <c r="O187"/>
  <c r="U155"/>
  <c r="AC277"/>
  <c r="V155"/>
  <c r="J155"/>
  <c r="AD277"/>
  <c r="AH187"/>
  <c r="S297"/>
  <c r="Q223"/>
  <c r="AA188"/>
  <c r="R297"/>
  <c r="R223"/>
  <c r="AC81"/>
  <c r="Y188"/>
  <c r="V198"/>
  <c r="AE198"/>
  <c r="U98"/>
  <c r="U312"/>
  <c r="AG188"/>
  <c r="AH188"/>
  <c r="O195"/>
  <c r="AE71"/>
  <c r="AC198"/>
  <c r="AD142"/>
  <c r="AI187"/>
  <c r="U250"/>
  <c r="AD81"/>
  <c r="AC144"/>
  <c r="J124"/>
  <c r="AD71"/>
  <c r="AE142"/>
  <c r="AD144"/>
  <c r="S176"/>
  <c r="O77"/>
  <c r="O40"/>
  <c r="V98"/>
  <c r="AD33"/>
  <c r="AC80"/>
  <c r="W40"/>
  <c r="AC84"/>
  <c r="O232"/>
  <c r="Y143"/>
  <c r="AI222"/>
  <c r="Q40"/>
  <c r="AC60"/>
  <c r="AC138"/>
  <c r="S106"/>
  <c r="Z80"/>
  <c r="U202"/>
  <c r="AC155"/>
  <c r="AC124"/>
  <c r="AD138"/>
  <c r="Y80"/>
  <c r="V202"/>
  <c r="U77"/>
  <c r="V45"/>
  <c r="AD124"/>
  <c r="AA81"/>
  <c r="R176"/>
  <c r="U40"/>
  <c r="Y195"/>
  <c r="AH222"/>
  <c r="Y81"/>
  <c r="AD155"/>
  <c r="Q222"/>
  <c r="R222"/>
  <c r="R80"/>
  <c r="AA144"/>
  <c r="Y144"/>
  <c r="W311"/>
  <c r="U311"/>
  <c r="Q106"/>
  <c r="AE77"/>
  <c r="AD176"/>
  <c r="AI176"/>
  <c r="AD77"/>
  <c r="AC176"/>
  <c r="Q80"/>
  <c r="R187"/>
  <c r="U176"/>
  <c r="S187"/>
  <c r="J77"/>
  <c r="AA195"/>
  <c r="Y112"/>
  <c r="Q195"/>
  <c r="J223"/>
  <c r="Z112"/>
  <c r="U173"/>
  <c r="AH223"/>
  <c r="O277"/>
  <c r="V173"/>
  <c r="AG223"/>
  <c r="V176"/>
  <c r="AC114" i="8"/>
  <c r="AG114"/>
  <c r="AH114"/>
  <c r="Z114"/>
  <c r="Y114"/>
  <c r="AA114"/>
  <c r="V114"/>
  <c r="W114"/>
  <c r="S114"/>
  <c r="R114"/>
  <c r="Q114"/>
  <c r="AD114"/>
  <c r="U114"/>
  <c r="J114"/>
  <c r="U310" i="7"/>
  <c r="Q202"/>
  <c r="V138"/>
  <c r="Q277"/>
  <c r="Y138"/>
  <c r="AA198"/>
  <c r="R60"/>
  <c r="W138"/>
  <c r="R277"/>
  <c r="Z138"/>
  <c r="Y198"/>
  <c r="R202"/>
  <c r="U195"/>
  <c r="J138"/>
  <c r="V195"/>
  <c r="AA222"/>
  <c r="Y222"/>
  <c r="Q60"/>
  <c r="AI198"/>
  <c r="AH198"/>
  <c r="S195"/>
  <c r="AH176"/>
  <c r="J144"/>
  <c r="J176"/>
  <c r="O222"/>
  <c r="AH60"/>
  <c r="V288"/>
  <c r="J222"/>
  <c r="S77"/>
  <c r="AD189"/>
  <c r="Q77"/>
  <c r="O97"/>
  <c r="Y321"/>
  <c r="Y189"/>
  <c r="Z321"/>
  <c r="Z189"/>
  <c r="AE189"/>
  <c r="J321"/>
  <c r="Q321"/>
  <c r="Y41"/>
  <c r="O354"/>
  <c r="Z41"/>
  <c r="S321"/>
  <c r="AI288"/>
  <c r="U189"/>
  <c r="AH130"/>
  <c r="V189"/>
  <c r="AC97"/>
  <c r="AC188"/>
  <c r="AD97"/>
  <c r="AD188"/>
  <c r="Q354"/>
  <c r="Z243"/>
  <c r="AH288"/>
  <c r="O337"/>
  <c r="AG130"/>
  <c r="AG354"/>
  <c r="Y47"/>
  <c r="AI275"/>
  <c r="AG275"/>
  <c r="AG310"/>
  <c r="AA47"/>
  <c r="AH310"/>
  <c r="AA26"/>
  <c r="U26"/>
  <c r="V26"/>
  <c r="AA288"/>
  <c r="AD26"/>
  <c r="AE26"/>
  <c r="V312"/>
  <c r="Y275"/>
  <c r="Z275"/>
  <c r="Q26"/>
  <c r="R26"/>
  <c r="AC321"/>
  <c r="AG26"/>
  <c r="AD321"/>
  <c r="AH26"/>
  <c r="Y26"/>
  <c r="O26"/>
  <c r="J26"/>
  <c r="O189"/>
  <c r="AD219" i="8"/>
  <c r="Q310" i="7"/>
  <c r="J189"/>
  <c r="AG205"/>
  <c r="AE219" i="8"/>
  <c r="AE186"/>
  <c r="R310" i="7"/>
  <c r="Z158" i="8"/>
  <c r="Y158"/>
  <c r="Q97" i="7"/>
  <c r="U96"/>
  <c r="V96"/>
  <c r="W97"/>
  <c r="U97"/>
  <c r="U36"/>
  <c r="S142"/>
  <c r="V36"/>
  <c r="U330" i="8"/>
  <c r="J310" i="7"/>
  <c r="O310"/>
  <c r="W310"/>
  <c r="AC354"/>
  <c r="AD354"/>
  <c r="AA96"/>
  <c r="Y96"/>
  <c r="U41"/>
  <c r="U354"/>
  <c r="V41"/>
  <c r="V354"/>
  <c r="W152" i="8"/>
  <c r="J47" i="7"/>
  <c r="AH261"/>
  <c r="AI261"/>
  <c r="AH33"/>
  <c r="AG33"/>
  <c r="AH189"/>
  <c r="AI205"/>
  <c r="AG261"/>
  <c r="O146"/>
  <c r="AA235"/>
  <c r="U288"/>
  <c r="AD312"/>
  <c r="R97"/>
  <c r="S219" i="8"/>
  <c r="Q219"/>
  <c r="J354" i="7"/>
  <c r="J148"/>
  <c r="J288"/>
  <c r="AC288"/>
  <c r="AH80"/>
  <c r="Q189"/>
  <c r="AG189"/>
  <c r="AE288"/>
  <c r="AD75"/>
  <c r="R354"/>
  <c r="AG80"/>
  <c r="Z288"/>
  <c r="O288"/>
  <c r="AA310"/>
  <c r="AD310"/>
  <c r="Y310"/>
  <c r="AE310"/>
  <c r="O144"/>
  <c r="AH354"/>
  <c r="Q288"/>
  <c r="R189"/>
  <c r="Y354"/>
  <c r="AA354"/>
  <c r="S288"/>
  <c r="AE312"/>
  <c r="Y312"/>
  <c r="Z312"/>
  <c r="Y319" i="8"/>
  <c r="O96" i="7"/>
  <c r="AE198" i="8"/>
  <c r="Z99"/>
  <c r="AE75" i="7"/>
  <c r="AG321"/>
  <c r="AH321"/>
  <c r="V148"/>
  <c r="U148"/>
  <c r="W148"/>
  <c r="S148"/>
  <c r="R148"/>
  <c r="Q148"/>
  <c r="AA148"/>
  <c r="Z148"/>
  <c r="Y148"/>
  <c r="AE148"/>
  <c r="AD148"/>
  <c r="AC148"/>
  <c r="AI148"/>
  <c r="AH148"/>
  <c r="AG148"/>
  <c r="O148"/>
  <c r="AD275"/>
  <c r="AE275"/>
  <c r="U247"/>
  <c r="R239" i="8"/>
  <c r="O321" i="7"/>
  <c r="V247"/>
  <c r="S239" i="8"/>
  <c r="AI21" i="7"/>
  <c r="AI36"/>
  <c r="AH36"/>
  <c r="AG21"/>
  <c r="Q53" i="8"/>
  <c r="R53"/>
  <c r="V47" i="7"/>
  <c r="AC47"/>
  <c r="O21"/>
  <c r="U47"/>
  <c r="AH47"/>
  <c r="AG47"/>
  <c r="AD47"/>
  <c r="Q47"/>
  <c r="S47"/>
  <c r="V321"/>
  <c r="AC36"/>
  <c r="Y235"/>
  <c r="AD247"/>
  <c r="U152" i="8"/>
  <c r="Y243" i="7"/>
  <c r="Y130"/>
  <c r="AA130"/>
  <c r="Y36"/>
  <c r="Z36"/>
  <c r="AE36"/>
  <c r="AC41"/>
  <c r="J21"/>
  <c r="AE41"/>
  <c r="W321"/>
  <c r="AD185" i="8"/>
  <c r="AC130" i="7"/>
  <c r="Q142"/>
  <c r="AD130"/>
  <c r="Q144"/>
  <c r="W21"/>
  <c r="R144"/>
  <c r="U21"/>
  <c r="Z152" i="8"/>
  <c r="AC247" i="7"/>
  <c r="U51" i="8"/>
  <c r="U273"/>
  <c r="V273"/>
  <c r="Y239"/>
  <c r="AA239"/>
  <c r="J130" i="7"/>
  <c r="AH53" i="8"/>
  <c r="AA199"/>
  <c r="AC180"/>
  <c r="J247" i="7"/>
  <c r="Z199" i="8"/>
  <c r="AD180"/>
  <c r="V169" i="7"/>
  <c r="AC166" i="8"/>
  <c r="U169" i="7"/>
  <c r="AC105" i="8"/>
  <c r="R55"/>
  <c r="Y267" i="7"/>
  <c r="AE185" i="8"/>
  <c r="W239"/>
  <c r="AC236"/>
  <c r="R161" i="7"/>
  <c r="AA236" i="8"/>
  <c r="Q161" i="7"/>
  <c r="W287"/>
  <c r="Y304" i="8"/>
  <c r="Z304"/>
  <c r="AE123"/>
  <c r="AD236"/>
  <c r="Y294"/>
  <c r="AH158"/>
  <c r="U239"/>
  <c r="AC198"/>
  <c r="AE222"/>
  <c r="AC298"/>
  <c r="AE298"/>
  <c r="R181"/>
  <c r="S236"/>
  <c r="V189"/>
  <c r="AD221"/>
  <c r="AC39"/>
  <c r="AC239"/>
  <c r="AD239"/>
  <c r="O53"/>
  <c r="W190"/>
  <c r="AC152"/>
  <c r="AC186"/>
  <c r="Y189"/>
  <c r="Q236"/>
  <c r="R186"/>
  <c r="W221"/>
  <c r="AC123"/>
  <c r="Z190"/>
  <c r="AE72"/>
  <c r="AC72"/>
  <c r="AA143"/>
  <c r="J53"/>
  <c r="U53"/>
  <c r="AA119"/>
  <c r="O304"/>
  <c r="J236"/>
  <c r="Q37"/>
  <c r="R37"/>
  <c r="W339"/>
  <c r="U218"/>
  <c r="U339"/>
  <c r="V218"/>
  <c r="Z236"/>
  <c r="V236"/>
  <c r="Q39"/>
  <c r="R39"/>
  <c r="W236"/>
  <c r="U202"/>
  <c r="O236"/>
  <c r="AH220"/>
  <c r="U27"/>
  <c r="R72"/>
  <c r="Y273"/>
  <c r="S72"/>
  <c r="Z273"/>
  <c r="O202"/>
  <c r="AI218"/>
  <c r="Y166"/>
  <c r="Q67"/>
  <c r="Z127"/>
  <c r="V210"/>
  <c r="R67"/>
  <c r="W210"/>
  <c r="AC119"/>
  <c r="AD119"/>
  <c r="AD273"/>
  <c r="AI220"/>
  <c r="AC273"/>
  <c r="J147"/>
  <c r="W222"/>
  <c r="Y191"/>
  <c r="AG236"/>
  <c r="Z143"/>
  <c r="Z191"/>
  <c r="W330"/>
  <c r="Q55"/>
  <c r="AH236"/>
  <c r="AE152"/>
  <c r="AI53"/>
  <c r="Z160"/>
  <c r="Z163"/>
  <c r="S186"/>
  <c r="Y160"/>
  <c r="AA163"/>
  <c r="Z153"/>
  <c r="Y153"/>
  <c r="U222"/>
  <c r="Y152"/>
  <c r="Z119"/>
  <c r="S152"/>
  <c r="J239"/>
  <c r="AE39"/>
  <c r="Y10"/>
  <c r="AA190"/>
  <c r="Z10"/>
  <c r="V170"/>
  <c r="Y123"/>
  <c r="Z294"/>
  <c r="AD193"/>
  <c r="AG214"/>
  <c r="V53"/>
  <c r="AH186"/>
  <c r="Z81"/>
  <c r="U221"/>
  <c r="Y37"/>
  <c r="V216"/>
  <c r="AE193"/>
  <c r="Z37"/>
  <c r="Y135"/>
  <c r="AH49"/>
  <c r="AI186"/>
  <c r="AD283"/>
  <c r="W143"/>
  <c r="Z123"/>
  <c r="AE127"/>
  <c r="Z189"/>
  <c r="J81"/>
  <c r="O239"/>
  <c r="AC283"/>
  <c r="Y81"/>
  <c r="AD188"/>
  <c r="Y107"/>
  <c r="R188"/>
  <c r="AI214"/>
  <c r="AD294"/>
  <c r="R208"/>
  <c r="AH222"/>
  <c r="AI193"/>
  <c r="Y218"/>
  <c r="AC294"/>
  <c r="AH193"/>
  <c r="U294"/>
  <c r="AA218"/>
  <c r="O143"/>
  <c r="U304"/>
  <c r="W39"/>
  <c r="V294"/>
  <c r="J72"/>
  <c r="V304"/>
  <c r="AG158"/>
  <c r="AA27"/>
  <c r="Z298"/>
  <c r="O72"/>
  <c r="AA298"/>
  <c r="V163"/>
  <c r="V91"/>
  <c r="Y252"/>
  <c r="Z252"/>
  <c r="U140"/>
  <c r="AD304"/>
  <c r="O147"/>
  <c r="AI200"/>
  <c r="Y91"/>
  <c r="AC265"/>
  <c r="V140"/>
  <c r="Q181"/>
  <c r="Q172"/>
  <c r="AC190"/>
  <c r="Y99"/>
  <c r="AC222"/>
  <c r="Z319"/>
  <c r="V186"/>
  <c r="R209"/>
  <c r="AE97"/>
  <c r="Y149"/>
  <c r="AH206"/>
  <c r="Y282"/>
  <c r="AC169"/>
  <c r="AD182"/>
  <c r="Z282"/>
  <c r="AD169"/>
  <c r="AC182"/>
  <c r="W119"/>
  <c r="AC88"/>
  <c r="V119"/>
  <c r="AD88"/>
  <c r="U293"/>
  <c r="V293"/>
  <c r="W193"/>
  <c r="AH200"/>
  <c r="AC97"/>
  <c r="AC37"/>
  <c r="U193"/>
  <c r="S209"/>
  <c r="O164"/>
  <c r="J221"/>
  <c r="Y186"/>
  <c r="AG218"/>
  <c r="U206"/>
  <c r="Y330"/>
  <c r="W182"/>
  <c r="V202"/>
  <c r="AC339"/>
  <c r="AC304"/>
  <c r="R172"/>
  <c r="R304"/>
  <c r="V206"/>
  <c r="AC81"/>
  <c r="AA330"/>
  <c r="U182"/>
  <c r="R214"/>
  <c r="AD339"/>
  <c r="Z91"/>
  <c r="V172"/>
  <c r="AD81"/>
  <c r="AC160"/>
  <c r="S214"/>
  <c r="AD190"/>
  <c r="V27"/>
  <c r="AA127"/>
  <c r="U186"/>
  <c r="Q304"/>
  <c r="W172"/>
  <c r="AC127"/>
  <c r="AA72"/>
  <c r="J202"/>
  <c r="J186"/>
  <c r="Q199"/>
  <c r="O221"/>
  <c r="W72"/>
  <c r="V135"/>
  <c r="V51"/>
  <c r="AC196"/>
  <c r="Y72"/>
  <c r="AE160"/>
  <c r="U72"/>
  <c r="W216"/>
  <c r="O186"/>
  <c r="R152"/>
  <c r="U265"/>
  <c r="U135"/>
  <c r="W160"/>
  <c r="AE196"/>
  <c r="AC154"/>
  <c r="AC163"/>
  <c r="AA196"/>
  <c r="AD163"/>
  <c r="AE189"/>
  <c r="Z157"/>
  <c r="Z182"/>
  <c r="J158"/>
  <c r="AD189"/>
  <c r="Z196"/>
  <c r="V143"/>
  <c r="AH190"/>
  <c r="Y182"/>
  <c r="J190"/>
  <c r="AC143"/>
  <c r="AI190"/>
  <c r="AD37"/>
  <c r="AD143"/>
  <c r="W165"/>
  <c r="AI37"/>
  <c r="AA53"/>
  <c r="W265"/>
  <c r="AA186"/>
  <c r="U160"/>
  <c r="AI222"/>
  <c r="Y53"/>
  <c r="O212"/>
  <c r="O37"/>
  <c r="AE148"/>
  <c r="AA55"/>
  <c r="AA300"/>
  <c r="O330"/>
  <c r="AA221"/>
  <c r="AE281"/>
  <c r="O97"/>
  <c r="U165"/>
  <c r="AH37"/>
  <c r="O214"/>
  <c r="Z179"/>
  <c r="AH72"/>
  <c r="AC27"/>
  <c r="R154"/>
  <c r="AA179"/>
  <c r="AI72"/>
  <c r="AE27"/>
  <c r="AA339"/>
  <c r="U185"/>
  <c r="AC49"/>
  <c r="V185"/>
  <c r="AD49"/>
  <c r="R190"/>
  <c r="V49"/>
  <c r="S190"/>
  <c r="W179"/>
  <c r="Y300"/>
  <c r="W49"/>
  <c r="J123"/>
  <c r="Z181"/>
  <c r="W178"/>
  <c r="AE170"/>
  <c r="Z202"/>
  <c r="U178"/>
  <c r="U281"/>
  <c r="AH219"/>
  <c r="V37"/>
  <c r="Z185"/>
  <c r="V281"/>
  <c r="AG221"/>
  <c r="Q158"/>
  <c r="AG219"/>
  <c r="AA185"/>
  <c r="AI221"/>
  <c r="R158"/>
  <c r="Z135"/>
  <c r="AI49"/>
  <c r="AG97"/>
  <c r="J97"/>
  <c r="J37"/>
  <c r="W37"/>
  <c r="AD172"/>
  <c r="Z27"/>
  <c r="AH97"/>
  <c r="AC172"/>
  <c r="AI196"/>
  <c r="R185"/>
  <c r="AH196"/>
  <c r="S185"/>
  <c r="AI194"/>
  <c r="AH330"/>
  <c r="Z293"/>
  <c r="Y183"/>
  <c r="AC170"/>
  <c r="Y202"/>
  <c r="AH194"/>
  <c r="V136"/>
  <c r="V181"/>
  <c r="AE166"/>
  <c r="AD105"/>
  <c r="AA188"/>
  <c r="V319"/>
  <c r="Y206"/>
  <c r="J304"/>
  <c r="O206"/>
  <c r="O210"/>
  <c r="U319"/>
  <c r="AA206"/>
  <c r="AH170"/>
  <c r="U196"/>
  <c r="AG170"/>
  <c r="V196"/>
  <c r="J119"/>
  <c r="J159"/>
  <c r="W300"/>
  <c r="O172"/>
  <c r="AD265"/>
  <c r="W170"/>
  <c r="AE188"/>
  <c r="U39"/>
  <c r="S188"/>
  <c r="V55"/>
  <c r="AI174"/>
  <c r="V199"/>
  <c r="Q170"/>
  <c r="W55"/>
  <c r="U199"/>
  <c r="R170"/>
  <c r="U200"/>
  <c r="O39"/>
  <c r="J91"/>
  <c r="O222"/>
  <c r="J206"/>
  <c r="U179"/>
  <c r="V200"/>
  <c r="AG163"/>
  <c r="O163"/>
  <c r="J153"/>
  <c r="J210"/>
  <c r="Z222"/>
  <c r="Q127"/>
  <c r="AA222"/>
  <c r="R221"/>
  <c r="U97"/>
  <c r="S140"/>
  <c r="AH163"/>
  <c r="S127"/>
  <c r="Q157"/>
  <c r="S221"/>
  <c r="AA51"/>
  <c r="V97"/>
  <c r="S157"/>
  <c r="Y68"/>
  <c r="Y51"/>
  <c r="O198"/>
  <c r="AH294"/>
  <c r="AH152"/>
  <c r="W163"/>
  <c r="Z68"/>
  <c r="AE132"/>
  <c r="AC150"/>
  <c r="AG294"/>
  <c r="Q252"/>
  <c r="R199"/>
  <c r="AG202"/>
  <c r="W181"/>
  <c r="AA97"/>
  <c r="U189"/>
  <c r="Z183"/>
  <c r="AH202"/>
  <c r="O196"/>
  <c r="S218"/>
  <c r="AE293"/>
  <c r="Z210"/>
  <c r="AE221"/>
  <c r="AA164"/>
  <c r="AA210"/>
  <c r="AI210"/>
  <c r="Z105"/>
  <c r="AC252"/>
  <c r="Y165"/>
  <c r="U194"/>
  <c r="J252"/>
  <c r="AG210"/>
  <c r="AA105"/>
  <c r="AD252"/>
  <c r="J222"/>
  <c r="V194"/>
  <c r="Y204"/>
  <c r="W171"/>
  <c r="Y221"/>
  <c r="J58"/>
  <c r="AH172"/>
  <c r="J165"/>
  <c r="J143"/>
  <c r="AC206"/>
  <c r="Y97"/>
  <c r="S339"/>
  <c r="Z216"/>
  <c r="Y193"/>
  <c r="O153"/>
  <c r="AD210"/>
  <c r="W158"/>
  <c r="J188"/>
  <c r="AE210"/>
  <c r="AI216"/>
  <c r="J218"/>
  <c r="Z209"/>
  <c r="Y219"/>
  <c r="Z219"/>
  <c r="AE53"/>
  <c r="AG212"/>
  <c r="R339"/>
  <c r="Z193"/>
  <c r="AI181"/>
  <c r="U153"/>
  <c r="S202"/>
  <c r="U283"/>
  <c r="AC51"/>
  <c r="W123"/>
  <c r="J39"/>
  <c r="Q91"/>
  <c r="R123"/>
  <c r="AG181"/>
  <c r="V153"/>
  <c r="Q202"/>
  <c r="V283"/>
  <c r="Y174"/>
  <c r="R91"/>
  <c r="O252"/>
  <c r="O105"/>
  <c r="AD159"/>
  <c r="Z169"/>
  <c r="AI209"/>
  <c r="AE174"/>
  <c r="Z172"/>
  <c r="S265"/>
  <c r="AA174"/>
  <c r="J163"/>
  <c r="AA169"/>
  <c r="U188"/>
  <c r="AC164"/>
  <c r="Y200"/>
  <c r="Y172"/>
  <c r="Q265"/>
  <c r="U298"/>
  <c r="Z159"/>
  <c r="O140"/>
  <c r="AH212"/>
  <c r="W188"/>
  <c r="W99"/>
  <c r="AD164"/>
  <c r="AA200"/>
  <c r="V298"/>
  <c r="R49"/>
  <c r="AA159"/>
  <c r="AD202"/>
  <c r="S294"/>
  <c r="J27"/>
  <c r="W263"/>
  <c r="AC99"/>
  <c r="O208"/>
  <c r="AG39"/>
  <c r="U263"/>
  <c r="AD99"/>
  <c r="AI189"/>
  <c r="Q330"/>
  <c r="W177"/>
  <c r="O193"/>
  <c r="R281"/>
  <c r="AA209"/>
  <c r="U219"/>
  <c r="AH189"/>
  <c r="S330"/>
  <c r="U158"/>
  <c r="AC53"/>
  <c r="U177"/>
  <c r="AG281"/>
  <c r="Q294"/>
  <c r="V219"/>
  <c r="Q220"/>
  <c r="R105"/>
  <c r="AG164"/>
  <c r="AC199"/>
  <c r="AI265"/>
  <c r="AI164"/>
  <c r="AA216"/>
  <c r="AD150"/>
  <c r="J88"/>
  <c r="Y265"/>
  <c r="O298"/>
  <c r="Z265"/>
  <c r="AH298"/>
  <c r="S164"/>
  <c r="O189"/>
  <c r="W212"/>
  <c r="Q68"/>
  <c r="R68"/>
  <c r="AI298"/>
  <c r="O160"/>
  <c r="AG252"/>
  <c r="J293"/>
  <c r="O170"/>
  <c r="O218"/>
  <c r="AE199"/>
  <c r="O91"/>
  <c r="AE282"/>
  <c r="U252"/>
  <c r="AD330"/>
  <c r="U212"/>
  <c r="U99"/>
  <c r="AH39"/>
  <c r="Y170"/>
  <c r="V10"/>
  <c r="Z204"/>
  <c r="Z39"/>
  <c r="AG199"/>
  <c r="AE200"/>
  <c r="AC171"/>
  <c r="Y49"/>
  <c r="AA283"/>
  <c r="AA140"/>
  <c r="R218"/>
  <c r="V252"/>
  <c r="AE330"/>
  <c r="AA170"/>
  <c r="W10"/>
  <c r="AC200"/>
  <c r="AC181"/>
  <c r="Z49"/>
  <c r="Y140"/>
  <c r="AA156"/>
  <c r="AG172"/>
  <c r="S163"/>
  <c r="R178"/>
  <c r="J164"/>
  <c r="U259"/>
  <c r="AE159"/>
  <c r="AD51"/>
  <c r="AD281"/>
  <c r="AI239"/>
  <c r="Z166"/>
  <c r="U91"/>
  <c r="Z165"/>
  <c r="U167"/>
  <c r="O55"/>
  <c r="AG282"/>
  <c r="S281"/>
  <c r="S222"/>
  <c r="S143"/>
  <c r="V190"/>
  <c r="AE154"/>
  <c r="Q49"/>
  <c r="AC191"/>
  <c r="Y293"/>
  <c r="Q143"/>
  <c r="J152"/>
  <c r="AI252"/>
  <c r="O99"/>
  <c r="O49"/>
  <c r="R252"/>
  <c r="AC148"/>
  <c r="AC91"/>
  <c r="AG323"/>
  <c r="AE202"/>
  <c r="Z171"/>
  <c r="V123"/>
  <c r="O220"/>
  <c r="J127"/>
  <c r="J319"/>
  <c r="AD282"/>
  <c r="O190"/>
  <c r="AA39"/>
  <c r="U148"/>
  <c r="AD91"/>
  <c r="AH199"/>
  <c r="AH323"/>
  <c r="AE171"/>
  <c r="Y171"/>
  <c r="Y283"/>
  <c r="U169"/>
  <c r="J199"/>
  <c r="W198"/>
  <c r="AC218"/>
  <c r="J330"/>
  <c r="W282"/>
  <c r="AA177"/>
  <c r="AE300"/>
  <c r="S27"/>
  <c r="AE140"/>
  <c r="AE214"/>
  <c r="V164"/>
  <c r="AG127"/>
  <c r="O319"/>
  <c r="Y263"/>
  <c r="AC95"/>
  <c r="AH27"/>
  <c r="AC214"/>
  <c r="U127"/>
  <c r="AH127"/>
  <c r="AH159"/>
  <c r="U209"/>
  <c r="Z263"/>
  <c r="AD95"/>
  <c r="AI27"/>
  <c r="V127"/>
  <c r="O27"/>
  <c r="Z188"/>
  <c r="V209"/>
  <c r="U300"/>
  <c r="AI330"/>
  <c r="J172"/>
  <c r="AH265"/>
  <c r="W169"/>
  <c r="U171"/>
  <c r="V144"/>
  <c r="J298"/>
  <c r="O200"/>
  <c r="Y198"/>
  <c r="AH174"/>
  <c r="AC301"/>
  <c r="AD181"/>
  <c r="J49"/>
  <c r="AH99"/>
  <c r="J181"/>
  <c r="J219"/>
  <c r="O123"/>
  <c r="AI140"/>
  <c r="AH319"/>
  <c r="AA198"/>
  <c r="AC319"/>
  <c r="W323"/>
  <c r="AE301"/>
  <c r="J171"/>
  <c r="O293"/>
  <c r="U198"/>
  <c r="AD218"/>
  <c r="AD319"/>
  <c r="U282"/>
  <c r="Z177"/>
  <c r="AD300"/>
  <c r="Q27"/>
  <c r="AC140"/>
  <c r="J99"/>
  <c r="AG140"/>
  <c r="AI152"/>
  <c r="Y181"/>
  <c r="AI183"/>
  <c r="AG183"/>
  <c r="AC177"/>
  <c r="R293"/>
  <c r="AD177"/>
  <c r="Q293"/>
  <c r="R140"/>
  <c r="R222"/>
  <c r="AH10"/>
  <c r="AG10"/>
  <c r="AD216"/>
  <c r="U159"/>
  <c r="J105"/>
  <c r="O181"/>
  <c r="R282"/>
  <c r="J300"/>
  <c r="AE216"/>
  <c r="W159"/>
  <c r="AI143"/>
  <c r="S282"/>
  <c r="J10"/>
  <c r="J294"/>
  <c r="Q174"/>
  <c r="AG143"/>
  <c r="O281"/>
  <c r="O188"/>
  <c r="AD293"/>
  <c r="Q164"/>
  <c r="AD206"/>
  <c r="R174"/>
  <c r="O119"/>
  <c r="Z88"/>
  <c r="AE158"/>
  <c r="AD220"/>
  <c r="Q10"/>
  <c r="AI147"/>
  <c r="AC215"/>
  <c r="O159"/>
  <c r="AG304"/>
  <c r="AE153"/>
  <c r="AD153"/>
  <c r="AH188"/>
  <c r="Y162"/>
  <c r="AI188"/>
  <c r="AD179"/>
  <c r="AA162"/>
  <c r="S159"/>
  <c r="AH304"/>
  <c r="AE179"/>
  <c r="O177"/>
  <c r="O152"/>
  <c r="O294"/>
  <c r="W173"/>
  <c r="R159"/>
  <c r="Y31"/>
  <c r="V173"/>
  <c r="Y233"/>
  <c r="AG159"/>
  <c r="J265"/>
  <c r="J67"/>
  <c r="Z233"/>
  <c r="J179"/>
  <c r="S97"/>
  <c r="AI198"/>
  <c r="AA317"/>
  <c r="Q97"/>
  <c r="J160"/>
  <c r="AC158"/>
  <c r="AH198"/>
  <c r="R10"/>
  <c r="AG147"/>
  <c r="AD215"/>
  <c r="AI319"/>
  <c r="Q163"/>
  <c r="AH281"/>
  <c r="AI99"/>
  <c r="AC10"/>
  <c r="AE10"/>
  <c r="AD10"/>
  <c r="AG293"/>
  <c r="AI293"/>
  <c r="AH293"/>
  <c r="R160"/>
  <c r="R300"/>
  <c r="Q300"/>
  <c r="S300"/>
  <c r="AG91"/>
  <c r="AH91"/>
  <c r="Q119"/>
  <c r="R119"/>
  <c r="J157"/>
  <c r="R319"/>
  <c r="S319"/>
  <c r="S123"/>
  <c r="AI178"/>
  <c r="O273"/>
  <c r="O282"/>
  <c r="Q154"/>
  <c r="O10"/>
  <c r="O300"/>
  <c r="AI300"/>
  <c r="AH300"/>
  <c r="AG300"/>
  <c r="O199"/>
  <c r="AG206"/>
  <c r="AE191"/>
  <c r="Z339"/>
  <c r="Z156"/>
  <c r="AD132"/>
  <c r="AC157"/>
  <c r="Y175"/>
  <c r="Y214"/>
  <c r="AA157"/>
  <c r="S165"/>
  <c r="AD157"/>
  <c r="AH157"/>
  <c r="O265"/>
  <c r="AI191"/>
  <c r="Z167"/>
  <c r="U166"/>
  <c r="AH191"/>
  <c r="Y167"/>
  <c r="V166"/>
  <c r="AG123"/>
  <c r="S160"/>
  <c r="AI119"/>
  <c r="O339"/>
  <c r="O127"/>
  <c r="Y226"/>
  <c r="AH123"/>
  <c r="J41"/>
  <c r="AE165"/>
  <c r="O157"/>
  <c r="W174"/>
  <c r="Z226"/>
  <c r="J175"/>
  <c r="O158"/>
  <c r="AC165"/>
  <c r="U107"/>
  <c r="O31"/>
  <c r="AH282"/>
  <c r="AH119"/>
  <c r="O174"/>
  <c r="J282"/>
  <c r="AE178"/>
  <c r="O165"/>
  <c r="J273"/>
  <c r="R165"/>
  <c r="O68"/>
  <c r="J174"/>
  <c r="O219"/>
  <c r="Z317"/>
  <c r="AE126"/>
  <c r="S200"/>
  <c r="V67"/>
  <c r="AE220"/>
  <c r="Z107"/>
  <c r="U191"/>
  <c r="W183"/>
  <c r="W136"/>
  <c r="R273"/>
  <c r="AG239"/>
  <c r="AI165"/>
  <c r="AH165"/>
  <c r="AG165"/>
  <c r="V157"/>
  <c r="Y281"/>
  <c r="V191"/>
  <c r="U183"/>
  <c r="Z137"/>
  <c r="Q273"/>
  <c r="R200"/>
  <c r="O107"/>
  <c r="Y259"/>
  <c r="AH67"/>
  <c r="Z281"/>
  <c r="Y137"/>
  <c r="AA259"/>
  <c r="AC107"/>
  <c r="AI67"/>
  <c r="AH178"/>
  <c r="J14"/>
  <c r="AD194"/>
  <c r="AD107"/>
  <c r="Y274"/>
  <c r="Z176"/>
  <c r="S167"/>
  <c r="O216"/>
  <c r="J191"/>
  <c r="AI51"/>
  <c r="AE194"/>
  <c r="U105"/>
  <c r="Z274"/>
  <c r="J68"/>
  <c r="AA176"/>
  <c r="Q107"/>
  <c r="O167"/>
  <c r="V105"/>
  <c r="R107"/>
  <c r="AC126"/>
  <c r="W67"/>
  <c r="Q167"/>
  <c r="U157"/>
  <c r="AA149"/>
  <c r="AH51"/>
  <c r="AC68"/>
  <c r="V107"/>
  <c r="J169"/>
  <c r="AD68"/>
  <c r="V68"/>
  <c r="Z148"/>
  <c r="W68"/>
  <c r="AC9"/>
  <c r="Y148"/>
  <c r="AC141"/>
  <c r="AE141"/>
  <c r="AI153"/>
  <c r="J107"/>
  <c r="J198"/>
  <c r="Z175"/>
  <c r="AC321"/>
  <c r="AG153"/>
  <c r="S175"/>
  <c r="U214"/>
  <c r="AC174"/>
  <c r="Z164"/>
  <c r="R220"/>
  <c r="S151"/>
  <c r="AE184"/>
  <c r="R151"/>
  <c r="R189"/>
  <c r="AG216"/>
  <c r="S189"/>
  <c r="AE55"/>
  <c r="AC183"/>
  <c r="AE183"/>
  <c r="AC67"/>
  <c r="AA67"/>
  <c r="S105"/>
  <c r="Q175"/>
  <c r="AD67"/>
  <c r="Y67"/>
  <c r="V147"/>
  <c r="O191"/>
  <c r="V161"/>
  <c r="O67"/>
  <c r="O169"/>
  <c r="AI105"/>
  <c r="AH105"/>
  <c r="W161"/>
  <c r="O151"/>
  <c r="AE9"/>
  <c r="U164"/>
  <c r="AA208"/>
  <c r="V149"/>
  <c r="AC151"/>
  <c r="W149"/>
  <c r="AD151"/>
  <c r="AH68"/>
  <c r="Q81"/>
  <c r="AI68"/>
  <c r="S81"/>
  <c r="J216"/>
  <c r="Y151"/>
  <c r="J220"/>
  <c r="U144"/>
  <c r="AI161"/>
  <c r="R210"/>
  <c r="S298"/>
  <c r="R298"/>
  <c r="Q298"/>
  <c r="U274"/>
  <c r="Z151"/>
  <c r="Q99"/>
  <c r="AI160"/>
  <c r="AH160"/>
  <c r="AG160"/>
  <c r="J170"/>
  <c r="AA321"/>
  <c r="J339"/>
  <c r="Q177"/>
  <c r="R177"/>
  <c r="S177"/>
  <c r="S299"/>
  <c r="Q299"/>
  <c r="R299"/>
  <c r="J281"/>
  <c r="AE175"/>
  <c r="W187"/>
  <c r="V187"/>
  <c r="Y316"/>
  <c r="AI157"/>
  <c r="S296"/>
  <c r="Q296"/>
  <c r="R296"/>
  <c r="J189"/>
  <c r="W228"/>
  <c r="S210"/>
  <c r="AI273"/>
  <c r="AH273"/>
  <c r="V228"/>
  <c r="W180"/>
  <c r="U154"/>
  <c r="S263"/>
  <c r="J167"/>
  <c r="R297"/>
  <c r="Q297"/>
  <c r="S297"/>
  <c r="V180"/>
  <c r="V154"/>
  <c r="Q263"/>
  <c r="O7"/>
  <c r="J193"/>
  <c r="R99"/>
  <c r="AI166"/>
  <c r="AH166"/>
  <c r="Y194"/>
  <c r="Z194"/>
  <c r="Z161"/>
  <c r="Y161"/>
  <c r="AC161"/>
  <c r="AC128"/>
  <c r="AD161"/>
  <c r="AD128"/>
  <c r="AD204"/>
  <c r="V155"/>
  <c r="AD212"/>
  <c r="J323"/>
  <c r="AE204"/>
  <c r="Z136"/>
  <c r="W155"/>
  <c r="AE212"/>
  <c r="AI167"/>
  <c r="AA136"/>
  <c r="AH167"/>
  <c r="O182"/>
  <c r="J177"/>
  <c r="Y55"/>
  <c r="Z214"/>
  <c r="J7"/>
  <c r="AC167"/>
  <c r="AD167"/>
  <c r="AG177"/>
  <c r="O204"/>
  <c r="J194"/>
  <c r="AG161"/>
  <c r="Y187"/>
  <c r="Z187"/>
  <c r="U9"/>
  <c r="Z267" i="7"/>
  <c r="J212" i="8"/>
  <c r="O194"/>
  <c r="R148"/>
  <c r="W204"/>
  <c r="V167"/>
  <c r="J151"/>
  <c r="AC184"/>
  <c r="Z124"/>
  <c r="AH55"/>
  <c r="V214"/>
  <c r="W148"/>
  <c r="AD321"/>
  <c r="Q208"/>
  <c r="Z146"/>
  <c r="J180"/>
  <c r="AD208"/>
  <c r="AG209"/>
  <c r="AD187"/>
  <c r="AA146"/>
  <c r="O179"/>
  <c r="AC208"/>
  <c r="J51"/>
  <c r="J55"/>
  <c r="U88"/>
  <c r="J204"/>
  <c r="Z161" i="7"/>
  <c r="V7" i="8"/>
  <c r="V88"/>
  <c r="AA161" i="7"/>
  <c r="W7" i="8"/>
  <c r="J209"/>
  <c r="O315" i="5"/>
  <c r="AG337"/>
  <c r="J219"/>
  <c r="O219"/>
  <c r="Q219"/>
  <c r="S219"/>
  <c r="R219"/>
  <c r="U219"/>
  <c r="V219"/>
  <c r="W219"/>
  <c r="Y219"/>
  <c r="Z219"/>
  <c r="AA219"/>
  <c r="AC219"/>
  <c r="AE219"/>
  <c r="AD219"/>
  <c r="AG219"/>
  <c r="AH219"/>
  <c r="AI219"/>
  <c r="O51" i="8"/>
  <c r="AH208"/>
  <c r="AD228"/>
  <c r="AH187"/>
  <c r="U316"/>
  <c r="U323"/>
  <c r="Y154"/>
  <c r="O88"/>
  <c r="O95"/>
  <c r="S179"/>
  <c r="AE228"/>
  <c r="U287" i="7"/>
  <c r="AA154" i="8"/>
  <c r="AH107"/>
  <c r="AE274"/>
  <c r="W175"/>
  <c r="AA203"/>
  <c r="O263"/>
  <c r="U175"/>
  <c r="AC147"/>
  <c r="Y203"/>
  <c r="AE147"/>
  <c r="AA7"/>
  <c r="Z180"/>
  <c r="Y7"/>
  <c r="Z323"/>
  <c r="Y180"/>
  <c r="AD149"/>
  <c r="U220"/>
  <c r="Z147"/>
  <c r="AI204"/>
  <c r="O187"/>
  <c r="AI208"/>
  <c r="AE149"/>
  <c r="V220"/>
  <c r="Y147"/>
  <c r="AG204"/>
  <c r="J200"/>
  <c r="O45"/>
  <c r="AC50"/>
  <c r="W151"/>
  <c r="Q283"/>
  <c r="Q179"/>
  <c r="Z31"/>
  <c r="AA323"/>
  <c r="Z208"/>
  <c r="J263"/>
  <c r="AC323"/>
  <c r="U134"/>
  <c r="R149"/>
  <c r="AD323"/>
  <c r="W134"/>
  <c r="O236" i="7"/>
  <c r="S283" i="8"/>
  <c r="O33" i="7"/>
  <c r="O209" i="8"/>
  <c r="AI179"/>
  <c r="J166"/>
  <c r="Y287" i="7"/>
  <c r="J208" i="8"/>
  <c r="Q88"/>
  <c r="Q149"/>
  <c r="R88"/>
  <c r="J92"/>
  <c r="AG107"/>
  <c r="O175"/>
  <c r="O148"/>
  <c r="O323"/>
  <c r="AD50"/>
  <c r="AD274"/>
  <c r="Y321"/>
  <c r="O297" i="7"/>
  <c r="O73" i="8"/>
  <c r="O61"/>
  <c r="O38"/>
  <c r="J149"/>
  <c r="O154"/>
  <c r="Z287" i="7"/>
  <c r="U235"/>
  <c r="R191" i="8"/>
  <c r="Q191"/>
  <c r="S191"/>
  <c r="S166"/>
  <c r="R166"/>
  <c r="Q166"/>
  <c r="R274"/>
  <c r="Q274"/>
  <c r="R135"/>
  <c r="S135"/>
  <c r="Q135"/>
  <c r="AI81"/>
  <c r="AG81"/>
  <c r="AH81"/>
  <c r="R323"/>
  <c r="AC178"/>
  <c r="V204"/>
  <c r="AA155"/>
  <c r="AD259"/>
  <c r="AA220"/>
  <c r="AD55"/>
  <c r="V151"/>
  <c r="J207"/>
  <c r="R180"/>
  <c r="Q180"/>
  <c r="S180"/>
  <c r="S171"/>
  <c r="Q171"/>
  <c r="R171"/>
  <c r="AI283"/>
  <c r="AH283"/>
  <c r="AG283"/>
  <c r="S153"/>
  <c r="R153"/>
  <c r="Q153"/>
  <c r="AI88"/>
  <c r="AG88"/>
  <c r="Q212"/>
  <c r="S212"/>
  <c r="R212"/>
  <c r="J135"/>
  <c r="O135"/>
  <c r="R161"/>
  <c r="S161"/>
  <c r="Q161"/>
  <c r="W316"/>
  <c r="S148"/>
  <c r="AI55"/>
  <c r="U147"/>
  <c r="V274"/>
  <c r="Q51"/>
  <c r="AA124"/>
  <c r="AI171"/>
  <c r="AH171"/>
  <c r="AG171"/>
  <c r="AI274"/>
  <c r="AH274"/>
  <c r="AG274"/>
  <c r="Q198"/>
  <c r="S198"/>
  <c r="R198"/>
  <c r="O185"/>
  <c r="J185"/>
  <c r="AH175"/>
  <c r="Y88"/>
  <c r="AI187"/>
  <c r="U81"/>
  <c r="AA316"/>
  <c r="Q323"/>
  <c r="R51"/>
  <c r="O283"/>
  <c r="J283"/>
  <c r="J274"/>
  <c r="O274"/>
  <c r="AI149"/>
  <c r="AH149"/>
  <c r="AG149"/>
  <c r="Q187"/>
  <c r="S187"/>
  <c r="R187"/>
  <c r="J95"/>
  <c r="AC175"/>
  <c r="S178"/>
  <c r="AE187"/>
  <c r="W81"/>
  <c r="V208"/>
  <c r="U174"/>
  <c r="AI175"/>
  <c r="AH135"/>
  <c r="AG135"/>
  <c r="AI135"/>
  <c r="AI180"/>
  <c r="AH180"/>
  <c r="AG180"/>
  <c r="O155"/>
  <c r="J155"/>
  <c r="AG151"/>
  <c r="AI151"/>
  <c r="AH151"/>
  <c r="R169"/>
  <c r="S169"/>
  <c r="Q169"/>
  <c r="AI177"/>
  <c r="AE263"/>
  <c r="AD316"/>
  <c r="J187"/>
  <c r="W208"/>
  <c r="S147"/>
  <c r="Q147"/>
  <c r="R147"/>
  <c r="AI148"/>
  <c r="AH148"/>
  <c r="AG148"/>
  <c r="Q216"/>
  <c r="R216"/>
  <c r="S216"/>
  <c r="S155"/>
  <c r="Q155"/>
  <c r="R155"/>
  <c r="AC263"/>
  <c r="J148"/>
  <c r="AE316"/>
  <c r="Q31"/>
  <c r="Y212"/>
  <c r="AC31"/>
  <c r="J214"/>
  <c r="Z150"/>
  <c r="O149"/>
  <c r="J154"/>
  <c r="AI154"/>
  <c r="AH154"/>
  <c r="AG154"/>
  <c r="Q193"/>
  <c r="S193"/>
  <c r="R193"/>
  <c r="AH155"/>
  <c r="AG155"/>
  <c r="AI155"/>
  <c r="S182"/>
  <c r="Q182"/>
  <c r="R182"/>
  <c r="AG263"/>
  <c r="AH263"/>
  <c r="AI263"/>
  <c r="R31"/>
  <c r="AA212"/>
  <c r="AE31"/>
  <c r="AA150"/>
  <c r="AH182"/>
  <c r="AI182"/>
  <c r="AG182"/>
  <c r="O161"/>
  <c r="J161"/>
  <c r="S206"/>
  <c r="R206"/>
  <c r="Q206"/>
  <c r="J183"/>
  <c r="O183"/>
  <c r="J178"/>
  <c r="O178"/>
  <c r="Z155"/>
  <c r="J196"/>
  <c r="AE259"/>
  <c r="Y220"/>
  <c r="S274"/>
  <c r="Q204"/>
  <c r="S204"/>
  <c r="R204"/>
  <c r="J316"/>
  <c r="AG179"/>
  <c r="O36"/>
  <c r="U321"/>
  <c r="Y9"/>
  <c r="AA9"/>
  <c r="AD272"/>
  <c r="AC291"/>
  <c r="AE291"/>
  <c r="V9"/>
  <c r="W259"/>
  <c r="U95"/>
  <c r="V95"/>
  <c r="V321"/>
  <c r="AC272"/>
  <c r="Z301"/>
  <c r="AC7"/>
  <c r="AA301"/>
  <c r="AD197"/>
  <c r="AD7"/>
  <c r="AE197"/>
  <c r="S267"/>
  <c r="Q267"/>
  <c r="R267"/>
  <c r="AI267"/>
  <c r="AH267"/>
  <c r="AG267"/>
  <c r="O267"/>
  <c r="J267"/>
  <c r="AG38"/>
  <c r="AI38"/>
  <c r="AH38"/>
  <c r="AG36"/>
  <c r="AI36"/>
  <c r="AH36"/>
  <c r="Q92"/>
  <c r="S92"/>
  <c r="R92"/>
  <c r="AI101"/>
  <c r="AH101"/>
  <c r="AG101"/>
  <c r="J77"/>
  <c r="AI92"/>
  <c r="AH92"/>
  <c r="AG92"/>
  <c r="Q84"/>
  <c r="R84"/>
  <c r="S84"/>
  <c r="S341"/>
  <c r="Q341"/>
  <c r="R341"/>
  <c r="O237"/>
  <c r="AI84"/>
  <c r="AH84"/>
  <c r="AG84"/>
  <c r="AH341"/>
  <c r="AG341"/>
  <c r="AI341"/>
  <c r="Q102"/>
  <c r="R102"/>
  <c r="S102"/>
  <c r="O69"/>
  <c r="AH115"/>
  <c r="AG115"/>
  <c r="AI115"/>
  <c r="AG102"/>
  <c r="AI102"/>
  <c r="AH102"/>
  <c r="R280"/>
  <c r="S280"/>
  <c r="Q280"/>
  <c r="O316"/>
  <c r="AH280"/>
  <c r="AG280"/>
  <c r="AI280"/>
  <c r="O251"/>
  <c r="J251"/>
  <c r="O280"/>
  <c r="J280"/>
  <c r="O66"/>
  <c r="AG32"/>
  <c r="AI32"/>
  <c r="AH32"/>
  <c r="AI255"/>
  <c r="AH255"/>
  <c r="AG255"/>
  <c r="O338"/>
  <c r="J338"/>
  <c r="O249"/>
  <c r="J249"/>
  <c r="AH228"/>
  <c r="AG228"/>
  <c r="AI228"/>
  <c r="J261"/>
  <c r="O261"/>
  <c r="AI122"/>
  <c r="AH122"/>
  <c r="AG122"/>
  <c r="O259"/>
  <c r="J259"/>
  <c r="O292"/>
  <c r="J292"/>
  <c r="J195"/>
  <c r="O195"/>
  <c r="R268"/>
  <c r="Q268"/>
  <c r="S268"/>
  <c r="AG331"/>
  <c r="AI331"/>
  <c r="AH331"/>
  <c r="AG321"/>
  <c r="AH321"/>
  <c r="AI321"/>
  <c r="AI268"/>
  <c r="AH268"/>
  <c r="AG268"/>
  <c r="S272"/>
  <c r="Q272"/>
  <c r="R272"/>
  <c r="S301"/>
  <c r="Q301"/>
  <c r="R301"/>
  <c r="J331"/>
  <c r="O331"/>
  <c r="AI234"/>
  <c r="AG234"/>
  <c r="AH234"/>
  <c r="AI291"/>
  <c r="AG291"/>
  <c r="AH291"/>
  <c r="J321"/>
  <c r="O321"/>
  <c r="S318"/>
  <c r="R318"/>
  <c r="Q318"/>
  <c r="J268"/>
  <c r="O268"/>
  <c r="AI301"/>
  <c r="AH301"/>
  <c r="AG301"/>
  <c r="J234"/>
  <c r="O234"/>
  <c r="O291"/>
  <c r="J291"/>
  <c r="S292"/>
  <c r="R292"/>
  <c r="Q292"/>
  <c r="AG318"/>
  <c r="AI318"/>
  <c r="AH318"/>
  <c r="S87"/>
  <c r="R87"/>
  <c r="Q87"/>
  <c r="O301"/>
  <c r="J301"/>
  <c r="J245"/>
  <c r="O245"/>
  <c r="S295"/>
  <c r="Q295"/>
  <c r="R295"/>
  <c r="S321"/>
  <c r="R321"/>
  <c r="Q321"/>
  <c r="J237"/>
  <c r="AI290"/>
  <c r="AH290"/>
  <c r="AG290"/>
  <c r="J318"/>
  <c r="O318"/>
  <c r="AH87"/>
  <c r="AG87"/>
  <c r="AI87"/>
  <c r="AI295"/>
  <c r="AH295"/>
  <c r="AG295"/>
  <c r="R288"/>
  <c r="S288"/>
  <c r="Q288"/>
  <c r="R287"/>
  <c r="Q287"/>
  <c r="S287"/>
  <c r="J31"/>
  <c r="AH313"/>
  <c r="AG313"/>
  <c r="AI313"/>
  <c r="AG245"/>
  <c r="AI245"/>
  <c r="AH245"/>
  <c r="O295"/>
  <c r="J295"/>
  <c r="AI288"/>
  <c r="AH288"/>
  <c r="AG288"/>
  <c r="O287"/>
  <c r="J287"/>
  <c r="R291"/>
  <c r="S291"/>
  <c r="Q291"/>
  <c r="U31"/>
  <c r="W31"/>
  <c r="V31"/>
  <c r="O22"/>
  <c r="AG22"/>
  <c r="AI22"/>
  <c r="AH22"/>
  <c r="J313"/>
  <c r="O313"/>
  <c r="AI77"/>
  <c r="AH77"/>
  <c r="AG77"/>
  <c r="AI287"/>
  <c r="AH287"/>
  <c r="AG287"/>
  <c r="R277"/>
  <c r="S277"/>
  <c r="Q277"/>
  <c r="R276"/>
  <c r="Q276"/>
  <c r="S276"/>
  <c r="R290"/>
  <c r="Q290"/>
  <c r="S290"/>
  <c r="AI314"/>
  <c r="AH314"/>
  <c r="AG314"/>
  <c r="O288"/>
  <c r="J288"/>
  <c r="S278"/>
  <c r="R278"/>
  <c r="Q278"/>
  <c r="AI277"/>
  <c r="AG277"/>
  <c r="AH277"/>
  <c r="AI260"/>
  <c r="AH260"/>
  <c r="AG260"/>
  <c r="O276"/>
  <c r="J276"/>
  <c r="O290"/>
  <c r="J290"/>
  <c r="J314"/>
  <c r="O314"/>
  <c r="R77"/>
  <c r="Q77"/>
  <c r="S77"/>
  <c r="AG335"/>
  <c r="AH335"/>
  <c r="AI335"/>
  <c r="AI278"/>
  <c r="AH278"/>
  <c r="AG278"/>
  <c r="O277"/>
  <c r="J277"/>
  <c r="O260"/>
  <c r="J260"/>
  <c r="AG276"/>
  <c r="AI276"/>
  <c r="AH276"/>
  <c r="AG106"/>
  <c r="AI106"/>
  <c r="AH106"/>
  <c r="J255"/>
  <c r="O255"/>
  <c r="AI272"/>
  <c r="AH272"/>
  <c r="AG272"/>
  <c r="O335"/>
  <c r="J335"/>
  <c r="AH262"/>
  <c r="AG262"/>
  <c r="AI262"/>
  <c r="O278"/>
  <c r="J278"/>
  <c r="Q106"/>
  <c r="S106"/>
  <c r="R106"/>
  <c r="AI338"/>
  <c r="AH338"/>
  <c r="AG338"/>
  <c r="AI249"/>
  <c r="AG249"/>
  <c r="AH249"/>
  <c r="O272"/>
  <c r="J272"/>
  <c r="J262"/>
  <c r="O262"/>
  <c r="AI261"/>
  <c r="AG261"/>
  <c r="AH261"/>
  <c r="AG259"/>
  <c r="AI259"/>
  <c r="AH259"/>
  <c r="AI292"/>
  <c r="AH292"/>
  <c r="AG292"/>
  <c r="O311" i="7"/>
  <c r="J311"/>
  <c r="AG202"/>
  <c r="AI202"/>
  <c r="AH202"/>
  <c r="R232"/>
  <c r="S232"/>
  <c r="Q232"/>
  <c r="AI232"/>
  <c r="AH232"/>
  <c r="AG232"/>
  <c r="AG247"/>
  <c r="AI247"/>
  <c r="AH247"/>
  <c r="AG77"/>
  <c r="AH77"/>
  <c r="AI77"/>
  <c r="O188"/>
  <c r="J254"/>
  <c r="Q247"/>
  <c r="R247"/>
  <c r="S247"/>
  <c r="Z247"/>
  <c r="AA247"/>
  <c r="S155"/>
  <c r="R155"/>
  <c r="Q155"/>
  <c r="R312"/>
  <c r="S312"/>
  <c r="Q312"/>
  <c r="V274"/>
  <c r="AH98"/>
  <c r="AI98"/>
  <c r="AG98"/>
  <c r="AG297"/>
  <c r="AH297"/>
  <c r="AI297"/>
  <c r="AE161"/>
  <c r="S84"/>
  <c r="R84"/>
  <c r="Q84"/>
  <c r="V109"/>
  <c r="AC179"/>
  <c r="AD109"/>
  <c r="Y109"/>
  <c r="AC235"/>
  <c r="Z109"/>
  <c r="AD235"/>
  <c r="W161"/>
  <c r="W111"/>
  <c r="AC109"/>
  <c r="V111"/>
  <c r="Y179"/>
  <c r="Z179"/>
  <c r="V241"/>
  <c r="U241"/>
  <c r="U274"/>
  <c r="AG41"/>
  <c r="AI41"/>
  <c r="AH41"/>
  <c r="AI142"/>
  <c r="AG142"/>
  <c r="AH142"/>
  <c r="Q254"/>
  <c r="S254"/>
  <c r="R254"/>
  <c r="J97"/>
  <c r="AI84"/>
  <c r="AH84"/>
  <c r="AG84"/>
  <c r="AG254"/>
  <c r="AI254"/>
  <c r="AH254"/>
  <c r="AI138"/>
  <c r="AH138"/>
  <c r="AG138"/>
  <c r="J33"/>
  <c r="J337"/>
  <c r="R138"/>
  <c r="Q138"/>
  <c r="S138"/>
  <c r="O138"/>
  <c r="O202"/>
  <c r="J202"/>
  <c r="R261"/>
  <c r="Q261"/>
  <c r="S261"/>
  <c r="J250"/>
  <c r="O250"/>
  <c r="S337"/>
  <c r="Q337"/>
  <c r="R337"/>
  <c r="AG337"/>
  <c r="AH337"/>
  <c r="AI337"/>
  <c r="AH20"/>
  <c r="AG20"/>
  <c r="AI20"/>
  <c r="Q180"/>
  <c r="S180"/>
  <c r="R180"/>
  <c r="O198"/>
  <c r="J198"/>
  <c r="AH180"/>
  <c r="AG180"/>
  <c r="AI180"/>
  <c r="U109"/>
  <c r="AE179"/>
  <c r="O60"/>
  <c r="J60"/>
  <c r="S168"/>
  <c r="R168"/>
  <c r="Q168"/>
  <c r="Q151"/>
  <c r="S151"/>
  <c r="R151"/>
  <c r="AI97"/>
  <c r="AH97"/>
  <c r="AG97"/>
  <c r="S96"/>
  <c r="R96"/>
  <c r="Q96"/>
  <c r="AD289"/>
  <c r="J161"/>
  <c r="R275"/>
  <c r="Q275"/>
  <c r="S275"/>
  <c r="AE289"/>
  <c r="S236"/>
  <c r="Q236"/>
  <c r="R236"/>
  <c r="AH236"/>
  <c r="AG236"/>
  <c r="AI236"/>
  <c r="J275"/>
  <c r="O275"/>
  <c r="AH112"/>
  <c r="AG112"/>
  <c r="AI112"/>
  <c r="J236"/>
  <c r="AI207"/>
  <c r="AH207"/>
  <c r="AG207"/>
  <c r="R114"/>
  <c r="S114"/>
  <c r="Q114"/>
  <c r="Q74"/>
  <c r="R74"/>
  <c r="S74"/>
  <c r="AI291"/>
  <c r="AG291"/>
  <c r="AH291"/>
  <c r="Q100"/>
  <c r="S100"/>
  <c r="R100"/>
  <c r="Q301"/>
  <c r="R301"/>
  <c r="S301"/>
  <c r="AI242"/>
  <c r="AH242"/>
  <c r="AG242"/>
  <c r="AG161"/>
  <c r="R43"/>
  <c r="S43"/>
  <c r="Q43"/>
  <c r="AH161"/>
  <c r="AI200"/>
  <c r="AH200"/>
  <c r="AG200"/>
  <c r="AG101"/>
  <c r="AI101"/>
  <c r="AH101"/>
  <c r="R55"/>
  <c r="S55"/>
  <c r="Q55"/>
  <c r="Q113"/>
  <c r="S113"/>
  <c r="R113"/>
  <c r="O161"/>
  <c r="Q135"/>
  <c r="R135"/>
  <c r="S135"/>
  <c r="R76"/>
  <c r="S76"/>
  <c r="Q76"/>
  <c r="R244"/>
  <c r="S244"/>
  <c r="Q244"/>
  <c r="R255"/>
  <c r="S255"/>
  <c r="Q255"/>
  <c r="J37"/>
  <c r="Q196"/>
  <c r="R196"/>
  <c r="S196"/>
  <c r="Q67"/>
  <c r="R67"/>
  <c r="S67"/>
  <c r="U161"/>
  <c r="V235"/>
  <c r="AH304"/>
  <c r="AG304"/>
  <c r="AI304"/>
  <c r="R183"/>
  <c r="Q183"/>
  <c r="S183"/>
  <c r="R29"/>
  <c r="S29"/>
  <c r="Q29"/>
  <c r="Q66"/>
  <c r="R66"/>
  <c r="S66"/>
  <c r="AD161"/>
  <c r="AH308"/>
  <c r="AI308"/>
  <c r="AG308"/>
  <c r="R319"/>
  <c r="S319"/>
  <c r="Q319"/>
  <c r="S116"/>
  <c r="R116"/>
  <c r="Q116"/>
  <c r="V160"/>
  <c r="W160"/>
  <c r="U160"/>
  <c r="V336"/>
  <c r="U336"/>
  <c r="W336"/>
  <c r="Y54" i="8"/>
  <c r="Z54"/>
  <c r="AA54"/>
  <c r="AH235" i="7"/>
  <c r="AG235"/>
  <c r="AI235"/>
  <c r="Q133"/>
  <c r="R133"/>
  <c r="S133"/>
  <c r="AG349"/>
  <c r="AH349"/>
  <c r="AI349"/>
  <c r="V338"/>
  <c r="W338"/>
  <c r="U338"/>
  <c r="AC233" i="8"/>
  <c r="AD233"/>
  <c r="AE233"/>
  <c r="O241" i="7"/>
  <c r="J241"/>
  <c r="AH149"/>
  <c r="AG149"/>
  <c r="AI149"/>
  <c r="AG348"/>
  <c r="AH348"/>
  <c r="AI348"/>
  <c r="Y256"/>
  <c r="Z256"/>
  <c r="AA256"/>
  <c r="V54" i="8"/>
  <c r="W54"/>
  <c r="U54"/>
  <c r="R179" i="7"/>
  <c r="Q179"/>
  <c r="S179"/>
  <c r="Q16"/>
  <c r="R16"/>
  <c r="S16"/>
  <c r="Q309" i="8"/>
  <c r="R309"/>
  <c r="S309"/>
  <c r="AG225"/>
  <c r="AH225"/>
  <c r="AI225"/>
  <c r="Y347" i="7"/>
  <c r="Z347"/>
  <c r="AA347"/>
  <c r="AC317" i="8"/>
  <c r="AD317"/>
  <c r="AE317"/>
  <c r="AG8" i="7"/>
  <c r="AH8"/>
  <c r="AI8"/>
  <c r="AH336"/>
  <c r="AG336"/>
  <c r="AI336"/>
  <c r="Q95"/>
  <c r="R95"/>
  <c r="S95"/>
  <c r="S173" i="8"/>
  <c r="R173"/>
  <c r="Q173"/>
  <c r="AH52"/>
  <c r="AI52"/>
  <c r="AG52"/>
  <c r="V186" i="7"/>
  <c r="W186"/>
  <c r="U186"/>
  <c r="AE142" i="8"/>
  <c r="AC142"/>
  <c r="AD142"/>
  <c r="AH87" i="7"/>
  <c r="AG87"/>
  <c r="AI87"/>
  <c r="Q186"/>
  <c r="S186"/>
  <c r="R186"/>
  <c r="O274"/>
  <c r="J274"/>
  <c r="J9" i="8"/>
  <c r="O9"/>
  <c r="AH129" i="7"/>
  <c r="AG129"/>
  <c r="AI129"/>
  <c r="AI176" i="8"/>
  <c r="AG176"/>
  <c r="AH176"/>
  <c r="Y169" i="7"/>
  <c r="Z169"/>
  <c r="AA169"/>
  <c r="AH54"/>
  <c r="AG54"/>
  <c r="AI54"/>
  <c r="Y170"/>
  <c r="Z170"/>
  <c r="AA170"/>
  <c r="AE335"/>
  <c r="AC335"/>
  <c r="AD335"/>
  <c r="AH147"/>
  <c r="AG147"/>
  <c r="AI147"/>
  <c r="AG137" i="8"/>
  <c r="AI137"/>
  <c r="AH137"/>
  <c r="O132"/>
  <c r="J132"/>
  <c r="AC326" i="7"/>
  <c r="AD326"/>
  <c r="AE326"/>
  <c r="Y186"/>
  <c r="Z186"/>
  <c r="AA186"/>
  <c r="O209"/>
  <c r="J209"/>
  <c r="AG131"/>
  <c r="AH131"/>
  <c r="AI131"/>
  <c r="AI156" i="8"/>
  <c r="AG156"/>
  <c r="AH156"/>
  <c r="Y343" i="7"/>
  <c r="Z343"/>
  <c r="AA343"/>
  <c r="Y121"/>
  <c r="Z121"/>
  <c r="AA121"/>
  <c r="AH178"/>
  <c r="AG178"/>
  <c r="AI178"/>
  <c r="AG79"/>
  <c r="AH79"/>
  <c r="AI79"/>
  <c r="AG215" i="8"/>
  <c r="AI215"/>
  <c r="AH215"/>
  <c r="V152" i="7"/>
  <c r="U152"/>
  <c r="W152"/>
  <c r="AC146" i="8"/>
  <c r="AD146"/>
  <c r="AE146"/>
  <c r="O51" i="7"/>
  <c r="J51"/>
  <c r="AH152"/>
  <c r="AI152"/>
  <c r="AG152"/>
  <c r="O145" i="8"/>
  <c r="J145"/>
  <c r="Y241" i="7"/>
  <c r="Z241"/>
  <c r="AA241"/>
  <c r="AA184" i="8"/>
  <c r="Z184"/>
  <c r="Y184"/>
  <c r="R169" i="7"/>
  <c r="Q169"/>
  <c r="S169"/>
  <c r="O265"/>
  <c r="J265"/>
  <c r="AG170"/>
  <c r="AH170"/>
  <c r="AI170"/>
  <c r="O168" i="8"/>
  <c r="J168"/>
  <c r="U131" i="7"/>
  <c r="V131"/>
  <c r="W131"/>
  <c r="AC282"/>
  <c r="AE282"/>
  <c r="AD282"/>
  <c r="V50" i="8"/>
  <c r="W50"/>
  <c r="U50"/>
  <c r="AH267" i="7"/>
  <c r="AG267"/>
  <c r="AI267"/>
  <c r="O133"/>
  <c r="J133"/>
  <c r="Q334"/>
  <c r="R334"/>
  <c r="S334"/>
  <c r="V350"/>
  <c r="W350"/>
  <c r="U350"/>
  <c r="AH241"/>
  <c r="AG241"/>
  <c r="AI241"/>
  <c r="O149"/>
  <c r="J149"/>
  <c r="S62"/>
  <c r="Q62"/>
  <c r="R62"/>
  <c r="Y214"/>
  <c r="Z214"/>
  <c r="AA214"/>
  <c r="AC138" i="8"/>
  <c r="AE138"/>
  <c r="AD138"/>
  <c r="AH179" i="7"/>
  <c r="AI179"/>
  <c r="AG179"/>
  <c r="AH16"/>
  <c r="AI16"/>
  <c r="AG16"/>
  <c r="AG344"/>
  <c r="AH344"/>
  <c r="AI344"/>
  <c r="Q146" i="8"/>
  <c r="R146"/>
  <c r="S146"/>
  <c r="AG309"/>
  <c r="AH309"/>
  <c r="AI309"/>
  <c r="V290" i="7"/>
  <c r="U290"/>
  <c r="W290"/>
  <c r="Y308" i="8"/>
  <c r="Z308"/>
  <c r="AA308"/>
  <c r="O8" i="7"/>
  <c r="J8"/>
  <c r="O336"/>
  <c r="J336"/>
  <c r="U347"/>
  <c r="V347"/>
  <c r="W347"/>
  <c r="V142" i="8"/>
  <c r="W142"/>
  <c r="U142"/>
  <c r="O87" i="7"/>
  <c r="J87"/>
  <c r="O186"/>
  <c r="J186"/>
  <c r="AC274"/>
  <c r="AD274"/>
  <c r="AE274"/>
  <c r="Q9" i="8"/>
  <c r="R9"/>
  <c r="S9"/>
  <c r="O129" i="7"/>
  <c r="J129"/>
  <c r="J279"/>
  <c r="O279"/>
  <c r="O141" i="8"/>
  <c r="J141"/>
  <c r="AE322" i="7"/>
  <c r="AC322"/>
  <c r="AD322"/>
  <c r="O54"/>
  <c r="J54"/>
  <c r="Q59"/>
  <c r="R59"/>
  <c r="S59"/>
  <c r="Q126" i="8"/>
  <c r="S126"/>
  <c r="R126"/>
  <c r="Y16" i="7"/>
  <c r="Z16"/>
  <c r="AA16"/>
  <c r="R293"/>
  <c r="S293"/>
  <c r="Q293"/>
  <c r="O147"/>
  <c r="J147"/>
  <c r="Q350"/>
  <c r="R350"/>
  <c r="S350"/>
  <c r="O128" i="8"/>
  <c r="J128"/>
  <c r="Q150"/>
  <c r="R150"/>
  <c r="S150"/>
  <c r="Q137"/>
  <c r="R137"/>
  <c r="S137"/>
  <c r="AC121" i="7"/>
  <c r="AD121"/>
  <c r="AE121"/>
  <c r="AH303"/>
  <c r="AG303"/>
  <c r="AI303"/>
  <c r="J131"/>
  <c r="O131"/>
  <c r="Y68"/>
  <c r="Z68"/>
  <c r="AA68"/>
  <c r="Y334"/>
  <c r="Z334"/>
  <c r="AA334"/>
  <c r="O178"/>
  <c r="J178"/>
  <c r="Q153"/>
  <c r="S153"/>
  <c r="R153"/>
  <c r="R215" i="8"/>
  <c r="S215"/>
  <c r="Q215"/>
  <c r="AG142"/>
  <c r="AH142"/>
  <c r="AI142"/>
  <c r="V343" i="7"/>
  <c r="W343"/>
  <c r="U343"/>
  <c r="U203" i="8"/>
  <c r="V203"/>
  <c r="W203"/>
  <c r="O152" i="7"/>
  <c r="J152"/>
  <c r="AG14"/>
  <c r="AH14"/>
  <c r="AI14"/>
  <c r="AC129"/>
  <c r="AD129"/>
  <c r="AE129"/>
  <c r="AD203" i="8"/>
  <c r="AE203"/>
  <c r="AC203"/>
  <c r="AH169" i="7"/>
  <c r="AI169"/>
  <c r="AG169"/>
  <c r="AH265"/>
  <c r="AG265"/>
  <c r="AI265"/>
  <c r="Q256"/>
  <c r="R256"/>
  <c r="S256"/>
  <c r="Q90"/>
  <c r="S90"/>
  <c r="R90"/>
  <c r="Z138" i="8"/>
  <c r="AA138"/>
  <c r="Y138"/>
  <c r="O334" i="7"/>
  <c r="J334"/>
  <c r="O203" i="8"/>
  <c r="J203"/>
  <c r="U175" i="7"/>
  <c r="V175"/>
  <c r="W175"/>
  <c r="AH62"/>
  <c r="AG62"/>
  <c r="AI62"/>
  <c r="Y75"/>
  <c r="Z75"/>
  <c r="AA75"/>
  <c r="AA134" i="8"/>
  <c r="Y134"/>
  <c r="Z134"/>
  <c r="Q282" i="7"/>
  <c r="R282"/>
  <c r="S282"/>
  <c r="J146" i="8"/>
  <c r="O146"/>
  <c r="Q225"/>
  <c r="R225"/>
  <c r="S225"/>
  <c r="Q307"/>
  <c r="S307"/>
  <c r="R307"/>
  <c r="V129" i="7"/>
  <c r="U129"/>
  <c r="W129"/>
  <c r="S111"/>
  <c r="Q111"/>
  <c r="R111"/>
  <c r="J326"/>
  <c r="O326"/>
  <c r="J317" i="8"/>
  <c r="O317"/>
  <c r="AI173"/>
  <c r="AG173"/>
  <c r="AH173"/>
  <c r="V68" i="7"/>
  <c r="W68"/>
  <c r="U68"/>
  <c r="U184" i="8"/>
  <c r="V184"/>
  <c r="W184"/>
  <c r="J68" i="7"/>
  <c r="O68"/>
  <c r="AG134" i="8"/>
  <c r="AH134"/>
  <c r="AI134"/>
  <c r="Q308"/>
  <c r="S308"/>
  <c r="R308"/>
  <c r="Y274" i="7"/>
  <c r="Z274"/>
  <c r="AA274"/>
  <c r="O176" i="8"/>
  <c r="J176"/>
  <c r="R141"/>
  <c r="Q141"/>
  <c r="S141"/>
  <c r="Y95" i="7"/>
  <c r="Z95"/>
  <c r="AA95"/>
  <c r="AH59"/>
  <c r="AI59"/>
  <c r="AG59"/>
  <c r="AC296"/>
  <c r="AD296"/>
  <c r="AE296"/>
  <c r="Q109"/>
  <c r="R109"/>
  <c r="S109"/>
  <c r="J293"/>
  <c r="O293"/>
  <c r="Q214"/>
  <c r="R214"/>
  <c r="S214"/>
  <c r="O150" i="8"/>
  <c r="J150"/>
  <c r="J48"/>
  <c r="O48"/>
  <c r="V265" i="7"/>
  <c r="U265"/>
  <c r="W265"/>
  <c r="Q131"/>
  <c r="R131"/>
  <c r="S131"/>
  <c r="AC152"/>
  <c r="AD152"/>
  <c r="AE152"/>
  <c r="O153"/>
  <c r="J153"/>
  <c r="O215" i="8"/>
  <c r="J215"/>
  <c r="R142"/>
  <c r="Q142"/>
  <c r="S142"/>
  <c r="U14" i="7"/>
  <c r="V14"/>
  <c r="W14"/>
  <c r="J14"/>
  <c r="O14"/>
  <c r="O162" i="8"/>
  <c r="J162"/>
  <c r="Y209" i="7"/>
  <c r="Z209"/>
  <c r="AA209"/>
  <c r="O256"/>
  <c r="J256"/>
  <c r="AH127"/>
  <c r="AG127"/>
  <c r="AI127"/>
  <c r="AC192"/>
  <c r="AD192"/>
  <c r="AE192"/>
  <c r="Y293"/>
  <c r="Z293"/>
  <c r="AA293"/>
  <c r="Z139" i="8"/>
  <c r="AA139"/>
  <c r="Y139"/>
  <c r="O235" i="7"/>
  <c r="J235"/>
  <c r="J221"/>
  <c r="O221"/>
  <c r="AC154"/>
  <c r="AD154"/>
  <c r="AE154"/>
  <c r="O62"/>
  <c r="J62"/>
  <c r="J192"/>
  <c r="O192"/>
  <c r="AC265"/>
  <c r="AD265"/>
  <c r="AE265"/>
  <c r="U308" i="8"/>
  <c r="V308"/>
  <c r="W308"/>
  <c r="O16" i="7"/>
  <c r="J16"/>
  <c r="J225" i="8"/>
  <c r="O225"/>
  <c r="AG307"/>
  <c r="AH307"/>
  <c r="AI307"/>
  <c r="U119" i="7"/>
  <c r="V119"/>
  <c r="W119"/>
  <c r="AD54" i="8"/>
  <c r="AE54"/>
  <c r="AC54"/>
  <c r="O111" i="7"/>
  <c r="J111"/>
  <c r="AH95"/>
  <c r="AG95"/>
  <c r="AI95"/>
  <c r="Q317" i="8"/>
  <c r="R317"/>
  <c r="S317"/>
  <c r="J173"/>
  <c r="O173"/>
  <c r="AC279" i="7"/>
  <c r="AD279"/>
  <c r="AE279"/>
  <c r="AA132" i="8"/>
  <c r="Y132"/>
  <c r="Z132"/>
  <c r="R138"/>
  <c r="S138"/>
  <c r="Q138"/>
  <c r="AG308"/>
  <c r="AH308"/>
  <c r="AI308"/>
  <c r="Y147" i="7"/>
  <c r="Z147"/>
  <c r="AA147"/>
  <c r="AG9" i="8"/>
  <c r="AH9"/>
  <c r="AI9"/>
  <c r="Q279" i="7"/>
  <c r="R279"/>
  <c r="S279"/>
  <c r="R176" i="8"/>
  <c r="Q176"/>
  <c r="S176"/>
  <c r="AC51" i="7"/>
  <c r="AE51"/>
  <c r="AD51"/>
  <c r="J238"/>
  <c r="O238"/>
  <c r="AG126" i="8"/>
  <c r="AH126"/>
  <c r="AI126"/>
  <c r="AC178" i="7"/>
  <c r="AD178"/>
  <c r="AE178"/>
  <c r="Q243"/>
  <c r="R243"/>
  <c r="S243"/>
  <c r="O109"/>
  <c r="J109"/>
  <c r="AI293"/>
  <c r="AG293"/>
  <c r="AH293"/>
  <c r="AG350"/>
  <c r="AH350"/>
  <c r="AI350"/>
  <c r="S48" i="8"/>
  <c r="Q48"/>
  <c r="R48"/>
  <c r="Q325"/>
  <c r="R325"/>
  <c r="S325"/>
  <c r="Y62" i="7"/>
  <c r="Z62"/>
  <c r="AA62"/>
  <c r="Q58"/>
  <c r="R58"/>
  <c r="S58"/>
  <c r="Q324" i="8"/>
  <c r="R324"/>
  <c r="S324"/>
  <c r="AE267" i="7"/>
  <c r="AC267"/>
  <c r="AD267"/>
  <c r="AG172"/>
  <c r="AH172"/>
  <c r="AI172"/>
  <c r="AC344"/>
  <c r="AD344"/>
  <c r="AE344"/>
  <c r="Y303"/>
  <c r="Z303"/>
  <c r="AA303"/>
  <c r="Q14"/>
  <c r="R14"/>
  <c r="S14"/>
  <c r="S113" i="8"/>
  <c r="Q113"/>
  <c r="R113"/>
  <c r="V57" i="7"/>
  <c r="U57"/>
  <c r="W57"/>
  <c r="S118"/>
  <c r="Q118"/>
  <c r="R118"/>
  <c r="O127"/>
  <c r="J127"/>
  <c r="O90"/>
  <c r="J90"/>
  <c r="AC348"/>
  <c r="AE348"/>
  <c r="AD348"/>
  <c r="V141" i="8"/>
  <c r="W141"/>
  <c r="U141"/>
  <c r="AH133" i="7"/>
  <c r="AG133"/>
  <c r="AI133"/>
  <c r="Y160"/>
  <c r="Z160"/>
  <c r="AA160"/>
  <c r="Y128"/>
  <c r="Z128"/>
  <c r="AA128"/>
  <c r="AA130" i="8"/>
  <c r="Y130"/>
  <c r="Z130"/>
  <c r="O179" i="7"/>
  <c r="J179"/>
  <c r="AG282"/>
  <c r="AH282"/>
  <c r="AI282"/>
  <c r="V279"/>
  <c r="W279"/>
  <c r="U279"/>
  <c r="AC156" i="8"/>
  <c r="AD156"/>
  <c r="AE156"/>
  <c r="AH111" i="7"/>
  <c r="AG111"/>
  <c r="AI111"/>
  <c r="O95"/>
  <c r="J95"/>
  <c r="Q326"/>
  <c r="R326"/>
  <c r="S326"/>
  <c r="AI317" i="8"/>
  <c r="AG317"/>
  <c r="AH317"/>
  <c r="AC170" i="7"/>
  <c r="AD170"/>
  <c r="AE170"/>
  <c r="AH186"/>
  <c r="AG186"/>
  <c r="AI186"/>
  <c r="Q68"/>
  <c r="R68"/>
  <c r="S68"/>
  <c r="Q134" i="8"/>
  <c r="S134"/>
  <c r="R134"/>
  <c r="V75" i="7"/>
  <c r="U75"/>
  <c r="W75"/>
  <c r="S290"/>
  <c r="Q290"/>
  <c r="R290"/>
  <c r="AG141" i="8"/>
  <c r="AH141"/>
  <c r="AI141"/>
  <c r="Y30" i="7"/>
  <c r="Z30"/>
  <c r="AA30"/>
  <c r="O59"/>
  <c r="J59"/>
  <c r="V154"/>
  <c r="U154"/>
  <c r="W154"/>
  <c r="AH243"/>
  <c r="AG243"/>
  <c r="AI243"/>
  <c r="Q338"/>
  <c r="S338"/>
  <c r="R338"/>
  <c r="Q144" i="8"/>
  <c r="R144"/>
  <c r="S144"/>
  <c r="AI325"/>
  <c r="AG325"/>
  <c r="AH325"/>
  <c r="AC153" i="7"/>
  <c r="AE153"/>
  <c r="AD153"/>
  <c r="W225" i="8"/>
  <c r="U225"/>
  <c r="V225"/>
  <c r="O58" i="7"/>
  <c r="J58"/>
  <c r="AI324" i="8"/>
  <c r="AG324"/>
  <c r="AH324"/>
  <c r="AC233" i="7"/>
  <c r="AD233"/>
  <c r="AE233"/>
  <c r="J172"/>
  <c r="O172"/>
  <c r="Y8"/>
  <c r="Z8"/>
  <c r="AA8"/>
  <c r="Q75"/>
  <c r="R75"/>
  <c r="S75"/>
  <c r="Q233"/>
  <c r="R233"/>
  <c r="S233"/>
  <c r="AI113" i="8"/>
  <c r="AH113"/>
  <c r="AG113"/>
  <c r="V153" i="7"/>
  <c r="W153"/>
  <c r="U153"/>
  <c r="O169"/>
  <c r="J169"/>
  <c r="O118"/>
  <c r="J118"/>
  <c r="AE127"/>
  <c r="AC127"/>
  <c r="AD127"/>
  <c r="AG90"/>
  <c r="AH90"/>
  <c r="AI90"/>
  <c r="V322"/>
  <c r="W322"/>
  <c r="U322"/>
  <c r="AC241"/>
  <c r="AD241"/>
  <c r="AE241"/>
  <c r="Z142" i="8"/>
  <c r="Y142"/>
  <c r="AA142"/>
  <c r="AC133" i="7"/>
  <c r="AD133"/>
  <c r="AE133"/>
  <c r="AH334"/>
  <c r="AG334"/>
  <c r="AI334"/>
  <c r="Q221"/>
  <c r="R221"/>
  <c r="S221"/>
  <c r="Y344"/>
  <c r="Z344"/>
  <c r="AA344"/>
  <c r="V296"/>
  <c r="U296"/>
  <c r="W296"/>
  <c r="V52" i="8"/>
  <c r="W52"/>
  <c r="U52"/>
  <c r="Q192" i="7"/>
  <c r="R192"/>
  <c r="S192"/>
  <c r="Y119"/>
  <c r="Z119"/>
  <c r="AA119"/>
  <c r="U215" i="8"/>
  <c r="V215"/>
  <c r="W215"/>
  <c r="V179" i="7"/>
  <c r="U179"/>
  <c r="W179"/>
  <c r="R296"/>
  <c r="S296"/>
  <c r="Q296"/>
  <c r="O282"/>
  <c r="J282"/>
  <c r="AH184" i="8"/>
  <c r="AG184"/>
  <c r="AI184"/>
  <c r="AD293" i="7"/>
  <c r="AE293"/>
  <c r="AC293"/>
  <c r="V113" i="8"/>
  <c r="U113"/>
  <c r="W113"/>
  <c r="AE95" i="7"/>
  <c r="AC95"/>
  <c r="AD95"/>
  <c r="AA154"/>
  <c r="Y154"/>
  <c r="Z154"/>
  <c r="Y290"/>
  <c r="Z290"/>
  <c r="AA290"/>
  <c r="Q184"/>
  <c r="R184"/>
  <c r="S184"/>
  <c r="O134" i="8"/>
  <c r="J134"/>
  <c r="AI138"/>
  <c r="AG138"/>
  <c r="AH138"/>
  <c r="Y51" i="7"/>
  <c r="Z51"/>
  <c r="AA51"/>
  <c r="AH290"/>
  <c r="AG290"/>
  <c r="AI290"/>
  <c r="AG279"/>
  <c r="AH279"/>
  <c r="AI279"/>
  <c r="AC336"/>
  <c r="AD336"/>
  <c r="AE336"/>
  <c r="AC124" i="8"/>
  <c r="AD124"/>
  <c r="AE124"/>
  <c r="Q238" i="7"/>
  <c r="R238"/>
  <c r="S238"/>
  <c r="J233" i="8"/>
  <c r="O233"/>
  <c r="O126"/>
  <c r="J126"/>
  <c r="V149" i="7"/>
  <c r="U149"/>
  <c r="W149"/>
  <c r="U139" i="8"/>
  <c r="W139"/>
  <c r="V139"/>
  <c r="AH109" i="7"/>
  <c r="AG109"/>
  <c r="AI109"/>
  <c r="AH214"/>
  <c r="AG214"/>
  <c r="AI214"/>
  <c r="O338"/>
  <c r="J338"/>
  <c r="Q124" i="8"/>
  <c r="R124"/>
  <c r="S124"/>
  <c r="AH48"/>
  <c r="AI48"/>
  <c r="AG48"/>
  <c r="J144"/>
  <c r="O144"/>
  <c r="O325"/>
  <c r="J325"/>
  <c r="AC16" i="7"/>
  <c r="AE16"/>
  <c r="AD16"/>
  <c r="AD162" i="8"/>
  <c r="AE162"/>
  <c r="AC162"/>
  <c r="J160" i="7"/>
  <c r="O160"/>
  <c r="O324" i="8"/>
  <c r="J324"/>
  <c r="AC102" i="7"/>
  <c r="AD102"/>
  <c r="AE102"/>
  <c r="AC173" i="8"/>
  <c r="AD173"/>
  <c r="AE173"/>
  <c r="AH153" i="7"/>
  <c r="AG153"/>
  <c r="AI153"/>
  <c r="Q172"/>
  <c r="R172"/>
  <c r="S172"/>
  <c r="Y14"/>
  <c r="Z14"/>
  <c r="AA14"/>
  <c r="V256"/>
  <c r="W256"/>
  <c r="U256"/>
  <c r="O75"/>
  <c r="J75"/>
  <c r="AH233"/>
  <c r="AI233"/>
  <c r="AG233"/>
  <c r="V79"/>
  <c r="W79"/>
  <c r="U79"/>
  <c r="AH256"/>
  <c r="AG256"/>
  <c r="AI256"/>
  <c r="AH118"/>
  <c r="AG118"/>
  <c r="AI118"/>
  <c r="Q17"/>
  <c r="R17"/>
  <c r="S17"/>
  <c r="Y265"/>
  <c r="Z265"/>
  <c r="AA265"/>
  <c r="U130" i="8"/>
  <c r="W130"/>
  <c r="V130"/>
  <c r="AC334" i="7"/>
  <c r="AD334"/>
  <c r="AE334"/>
  <c r="Y17"/>
  <c r="Z17"/>
  <c r="AA17"/>
  <c r="Z113" i="8"/>
  <c r="Y113"/>
  <c r="AA113"/>
  <c r="S102" i="7"/>
  <c r="Q102"/>
  <c r="R102"/>
  <c r="V30"/>
  <c r="U30"/>
  <c r="W30"/>
  <c r="U307" i="8"/>
  <c r="V307"/>
  <c r="W307"/>
  <c r="AH296" i="7"/>
  <c r="AG296"/>
  <c r="AI296"/>
  <c r="R184" i="8"/>
  <c r="S184"/>
  <c r="Q184"/>
  <c r="AC131" i="7"/>
  <c r="AD131"/>
  <c r="AE131"/>
  <c r="Y178"/>
  <c r="Z178"/>
  <c r="AA178"/>
  <c r="Z144" i="8"/>
  <c r="Y144"/>
  <c r="AA144"/>
  <c r="Q216" i="7"/>
  <c r="R216"/>
  <c r="S216"/>
  <c r="AG326"/>
  <c r="AH326"/>
  <c r="AI326"/>
  <c r="AE256"/>
  <c r="AC256"/>
  <c r="AD256"/>
  <c r="O184"/>
  <c r="J184"/>
  <c r="AG68"/>
  <c r="AH68"/>
  <c r="AI68"/>
  <c r="J138" i="8"/>
  <c r="O138"/>
  <c r="U15" i="7"/>
  <c r="V15"/>
  <c r="W15"/>
  <c r="AC113" i="8"/>
  <c r="AD113"/>
  <c r="AE113"/>
  <c r="O290" i="7"/>
  <c r="J290"/>
  <c r="Q119"/>
  <c r="R119"/>
  <c r="S119"/>
  <c r="AC149"/>
  <c r="AD149"/>
  <c r="AE149"/>
  <c r="AC134" i="8"/>
  <c r="AD134"/>
  <c r="AE134"/>
  <c r="Q30" i="7"/>
  <c r="R30"/>
  <c r="S30"/>
  <c r="Q233" i="8"/>
  <c r="R233"/>
  <c r="S233"/>
  <c r="J50"/>
  <c r="O50"/>
  <c r="V102" i="7"/>
  <c r="U102"/>
  <c r="W102"/>
  <c r="Y324" i="8"/>
  <c r="Z324"/>
  <c r="AA324"/>
  <c r="O214" i="7"/>
  <c r="J214"/>
  <c r="AG175"/>
  <c r="AH175"/>
  <c r="AI175"/>
  <c r="AG124" i="8"/>
  <c r="AH124"/>
  <c r="AI124"/>
  <c r="AI144"/>
  <c r="AG144"/>
  <c r="AH144"/>
  <c r="Y233" i="7"/>
  <c r="Z233"/>
  <c r="AA233"/>
  <c r="Z145" i="8"/>
  <c r="AA145"/>
  <c r="Y145"/>
  <c r="Y152" i="7"/>
  <c r="Z152"/>
  <c r="AA152"/>
  <c r="AD168" i="8"/>
  <c r="AC168"/>
  <c r="AE168"/>
  <c r="S57" i="7"/>
  <c r="Q57"/>
  <c r="R57"/>
  <c r="AC59"/>
  <c r="AE59"/>
  <c r="AD59"/>
  <c r="J343"/>
  <c r="O343"/>
  <c r="U172"/>
  <c r="V172"/>
  <c r="W172"/>
  <c r="Q335"/>
  <c r="R335"/>
  <c r="S335"/>
  <c r="Q130" i="8"/>
  <c r="S130"/>
  <c r="R130"/>
  <c r="AH139"/>
  <c r="AI139"/>
  <c r="AG139"/>
  <c r="AC350" i="7"/>
  <c r="AD350"/>
  <c r="AE350"/>
  <c r="AC62"/>
  <c r="AD62"/>
  <c r="AE62"/>
  <c r="Z168" i="8"/>
  <c r="Y168"/>
  <c r="AA168"/>
  <c r="Q121" i="7"/>
  <c r="S121"/>
  <c r="R121"/>
  <c r="AG221"/>
  <c r="AH221"/>
  <c r="AI221"/>
  <c r="V118"/>
  <c r="U118"/>
  <c r="W118"/>
  <c r="AE144" i="8"/>
  <c r="AC144"/>
  <c r="AD144"/>
  <c r="S289" i="7"/>
  <c r="Q289"/>
  <c r="R289"/>
  <c r="AH102"/>
  <c r="AG102"/>
  <c r="AI102"/>
  <c r="AG192"/>
  <c r="AH192"/>
  <c r="AI192"/>
  <c r="V59"/>
  <c r="U59"/>
  <c r="W59"/>
  <c r="Y307" i="8"/>
  <c r="Z307"/>
  <c r="AA307"/>
  <c r="O296" i="7"/>
  <c r="J296"/>
  <c r="Q285"/>
  <c r="R285"/>
  <c r="S285"/>
  <c r="O184" i="8"/>
  <c r="J184"/>
  <c r="Y350" i="7"/>
  <c r="Z350"/>
  <c r="AA350"/>
  <c r="Y216"/>
  <c r="Z216"/>
  <c r="AA216"/>
  <c r="AE137" i="8"/>
  <c r="AC137"/>
  <c r="AD137"/>
  <c r="Q15" i="7"/>
  <c r="S15"/>
  <c r="R15"/>
  <c r="Y127"/>
  <c r="Z127"/>
  <c r="AA127"/>
  <c r="Q347"/>
  <c r="R347"/>
  <c r="S347"/>
  <c r="Q226" i="8"/>
  <c r="R226"/>
  <c r="S226"/>
  <c r="Y238" i="7"/>
  <c r="Z238"/>
  <c r="AA238"/>
  <c r="Y225" i="8"/>
  <c r="Z225"/>
  <c r="AA225"/>
  <c r="U282" i="7"/>
  <c r="V282"/>
  <c r="W282"/>
  <c r="W233" i="8"/>
  <c r="V233"/>
  <c r="U233"/>
  <c r="AH30" i="7"/>
  <c r="AI30"/>
  <c r="AG30"/>
  <c r="AG238"/>
  <c r="AH238"/>
  <c r="AI238"/>
  <c r="AI233" i="8"/>
  <c r="AG233"/>
  <c r="AH233"/>
  <c r="S50"/>
  <c r="Q50"/>
  <c r="R50"/>
  <c r="U348" i="7"/>
  <c r="V348"/>
  <c r="W348"/>
  <c r="O243"/>
  <c r="J243"/>
  <c r="AH154"/>
  <c r="AG154"/>
  <c r="AI154"/>
  <c r="AE214"/>
  <c r="AC214"/>
  <c r="AD214"/>
  <c r="J175"/>
  <c r="O175"/>
  <c r="O124" i="8"/>
  <c r="J124"/>
  <c r="Y335" i="7"/>
  <c r="Z335"/>
  <c r="AA335"/>
  <c r="U309" i="8"/>
  <c r="V309"/>
  <c r="W309"/>
  <c r="AH58" i="7"/>
  <c r="AG58"/>
  <c r="AI58"/>
  <c r="Q160"/>
  <c r="R160"/>
  <c r="S160"/>
  <c r="V17"/>
  <c r="U17"/>
  <c r="W17"/>
  <c r="AC130" i="8"/>
  <c r="AD130"/>
  <c r="AE130"/>
  <c r="Q322" i="7"/>
  <c r="R322"/>
  <c r="S322"/>
  <c r="AH57"/>
  <c r="AG57"/>
  <c r="AI57"/>
  <c r="Y285"/>
  <c r="Z285"/>
  <c r="AA285"/>
  <c r="AC145" i="8"/>
  <c r="AD145"/>
  <c r="AE145"/>
  <c r="AH75" i="7"/>
  <c r="AG75"/>
  <c r="AI75"/>
  <c r="O233"/>
  <c r="J233"/>
  <c r="J113" i="8"/>
  <c r="O113"/>
  <c r="Y326" i="7"/>
  <c r="Z326"/>
  <c r="AA326"/>
  <c r="O139" i="8"/>
  <c r="J139"/>
  <c r="Y338" i="7"/>
  <c r="Z338"/>
  <c r="AA338"/>
  <c r="AD324" i="8"/>
  <c r="AE324"/>
  <c r="AC324"/>
  <c r="O121" i="7"/>
  <c r="J121"/>
  <c r="Q349"/>
  <c r="R349"/>
  <c r="S349"/>
  <c r="Y54"/>
  <c r="Z54"/>
  <c r="AA54"/>
  <c r="U132" i="8"/>
  <c r="W132"/>
  <c r="V132"/>
  <c r="O289" i="7"/>
  <c r="J289"/>
  <c r="O102"/>
  <c r="J102"/>
  <c r="Q348"/>
  <c r="R348"/>
  <c r="S348"/>
  <c r="V339"/>
  <c r="U339"/>
  <c r="W339"/>
  <c r="W324" i="8"/>
  <c r="U324"/>
  <c r="V324"/>
  <c r="AH285" i="7"/>
  <c r="AI285"/>
  <c r="AG285"/>
  <c r="O136" i="8"/>
  <c r="J136"/>
  <c r="V267" i="7"/>
  <c r="U267"/>
  <c r="W267"/>
  <c r="V137" i="8"/>
  <c r="U137"/>
  <c r="W137"/>
  <c r="AD118" i="7"/>
  <c r="AC118"/>
  <c r="AE118"/>
  <c r="AI226" i="8"/>
  <c r="AG226"/>
  <c r="AH226"/>
  <c r="J54"/>
  <c r="O54"/>
  <c r="Y221" i="7"/>
  <c r="Z221"/>
  <c r="AA221"/>
  <c r="U168" i="8"/>
  <c r="V168"/>
  <c r="W168"/>
  <c r="R274" i="7"/>
  <c r="S274"/>
  <c r="Q274"/>
  <c r="O119"/>
  <c r="J119"/>
  <c r="AC343"/>
  <c r="AD343"/>
  <c r="AE343"/>
  <c r="Q339"/>
  <c r="R339"/>
  <c r="S339"/>
  <c r="V192"/>
  <c r="W192"/>
  <c r="U192"/>
  <c r="AE17"/>
  <c r="AC17"/>
  <c r="AD17"/>
  <c r="AC243"/>
  <c r="AD243"/>
  <c r="AE243"/>
  <c r="Q154"/>
  <c r="R154"/>
  <c r="S154"/>
  <c r="AH338"/>
  <c r="AG338"/>
  <c r="AI338"/>
  <c r="Q175"/>
  <c r="R175"/>
  <c r="S175"/>
  <c r="Q132" i="8"/>
  <c r="S132"/>
  <c r="R132"/>
  <c r="Y90" i="7"/>
  <c r="Z90"/>
  <c r="AA90"/>
  <c r="W226" i="8"/>
  <c r="V226"/>
  <c r="U226"/>
  <c r="AC58" i="7"/>
  <c r="AD58"/>
  <c r="AE58"/>
  <c r="R156" i="8"/>
  <c r="S156"/>
  <c r="Q156"/>
  <c r="V127" i="7"/>
  <c r="U127"/>
  <c r="W127"/>
  <c r="U124" i="8"/>
  <c r="V124"/>
  <c r="W124"/>
  <c r="O322" i="7"/>
  <c r="J322"/>
  <c r="O57"/>
  <c r="J57"/>
  <c r="J79"/>
  <c r="O79"/>
  <c r="AC111"/>
  <c r="AD111"/>
  <c r="AE111"/>
  <c r="W176" i="8"/>
  <c r="V176"/>
  <c r="U176"/>
  <c r="Q343" i="7"/>
  <c r="R343"/>
  <c r="S343"/>
  <c r="V87"/>
  <c r="U87"/>
  <c r="W87"/>
  <c r="V48" i="8"/>
  <c r="W48"/>
  <c r="U48"/>
  <c r="AH17" i="7"/>
  <c r="AG17"/>
  <c r="AI17"/>
  <c r="J170"/>
  <c r="O170"/>
  <c r="AG130" i="8"/>
  <c r="AH130"/>
  <c r="AI130"/>
  <c r="Q168"/>
  <c r="R168"/>
  <c r="S168"/>
  <c r="V303" i="7"/>
  <c r="W303"/>
  <c r="U303"/>
  <c r="AA128" i="8"/>
  <c r="Y128"/>
  <c r="Z128"/>
  <c r="Q267" i="7"/>
  <c r="R267"/>
  <c r="S267"/>
  <c r="Y339"/>
  <c r="Z339"/>
  <c r="AA339"/>
  <c r="Z173" i="8"/>
  <c r="Y173"/>
  <c r="AA173"/>
  <c r="AH289" i="7"/>
  <c r="AG289"/>
  <c r="AI289"/>
  <c r="V238"/>
  <c r="W238"/>
  <c r="U238"/>
  <c r="J344"/>
  <c r="O344"/>
  <c r="R136" i="8"/>
  <c r="Q136"/>
  <c r="S136"/>
  <c r="J309"/>
  <c r="O309"/>
  <c r="Y289" i="7"/>
  <c r="Z289"/>
  <c r="AA289"/>
  <c r="U162" i="8"/>
  <c r="V162"/>
  <c r="W162"/>
  <c r="AH216" i="7"/>
  <c r="AG216"/>
  <c r="AI216"/>
  <c r="O15"/>
  <c r="J15"/>
  <c r="J52" i="8"/>
  <c r="O52"/>
  <c r="Y118" i="7"/>
  <c r="Z118"/>
  <c r="AA118"/>
  <c r="AH184"/>
  <c r="AG184"/>
  <c r="AI184"/>
  <c r="O347"/>
  <c r="J347"/>
  <c r="O226" i="8"/>
  <c r="J226"/>
  <c r="S54"/>
  <c r="Q54"/>
  <c r="R54"/>
  <c r="AC309"/>
  <c r="AD309"/>
  <c r="AE309"/>
  <c r="AH274" i="7"/>
  <c r="AI274"/>
  <c r="AG274"/>
  <c r="R128"/>
  <c r="S128"/>
  <c r="Q128"/>
  <c r="Y131"/>
  <c r="Z131"/>
  <c r="AA131"/>
  <c r="O30"/>
  <c r="J30"/>
  <c r="AH339"/>
  <c r="AG339"/>
  <c r="AI339"/>
  <c r="AH50" i="8"/>
  <c r="AI50"/>
  <c r="AG50"/>
  <c r="AC8" i="7"/>
  <c r="AD8"/>
  <c r="AE8"/>
  <c r="Q147"/>
  <c r="R147"/>
  <c r="S147"/>
  <c r="Q128" i="8"/>
  <c r="S128"/>
  <c r="R128"/>
  <c r="J137"/>
  <c r="O137"/>
  <c r="U349" i="7"/>
  <c r="V349"/>
  <c r="W349"/>
  <c r="Q303"/>
  <c r="S303"/>
  <c r="R303"/>
  <c r="AG160"/>
  <c r="AH160"/>
  <c r="AI160"/>
  <c r="V335"/>
  <c r="U335"/>
  <c r="W335"/>
  <c r="U145" i="8"/>
  <c r="W145"/>
  <c r="V145"/>
  <c r="AH322" i="7"/>
  <c r="AG322"/>
  <c r="AI322"/>
  <c r="Y111"/>
  <c r="Z111"/>
  <c r="AA111"/>
  <c r="U126" i="8"/>
  <c r="W126"/>
  <c r="V126"/>
  <c r="Q51" i="7"/>
  <c r="R51"/>
  <c r="S51"/>
  <c r="S145" i="8"/>
  <c r="Q145"/>
  <c r="R145"/>
  <c r="AC349" i="7"/>
  <c r="AD349"/>
  <c r="AE349"/>
  <c r="AE136" i="8"/>
  <c r="AC136"/>
  <c r="AD136"/>
  <c r="O17" i="7"/>
  <c r="J17"/>
  <c r="O335"/>
  <c r="J335"/>
  <c r="S139" i="8"/>
  <c r="Q139"/>
  <c r="R139"/>
  <c r="AH168"/>
  <c r="AI168"/>
  <c r="AG168"/>
  <c r="V58" i="7"/>
  <c r="W58"/>
  <c r="U58"/>
  <c r="W317" i="8"/>
  <c r="V317"/>
  <c r="U317"/>
  <c r="AD48"/>
  <c r="AE48"/>
  <c r="AC48"/>
  <c r="O267" i="7"/>
  <c r="J267"/>
  <c r="O349"/>
  <c r="J349"/>
  <c r="AG203" i="8"/>
  <c r="AI203"/>
  <c r="AH203"/>
  <c r="V214" i="7"/>
  <c r="U214"/>
  <c r="W214"/>
  <c r="V156" i="8"/>
  <c r="W156"/>
  <c r="U156"/>
  <c r="O348" i="7"/>
  <c r="J348"/>
  <c r="AC238"/>
  <c r="AD238"/>
  <c r="AE238"/>
  <c r="O285"/>
  <c r="J285"/>
  <c r="AG146" i="8"/>
  <c r="AH146"/>
  <c r="AI146"/>
  <c r="AC54" i="7"/>
  <c r="AD54"/>
  <c r="AE54"/>
  <c r="AA215" i="8"/>
  <c r="Y215"/>
  <c r="Z215"/>
  <c r="Q8" i="7"/>
  <c r="R8"/>
  <c r="S8"/>
  <c r="O216"/>
  <c r="J216"/>
  <c r="AG15"/>
  <c r="AH15"/>
  <c r="AI15"/>
  <c r="S52" i="8"/>
  <c r="Q52"/>
  <c r="R52"/>
  <c r="AC128" i="7"/>
  <c r="AD128"/>
  <c r="AE128"/>
  <c r="V138" i="8"/>
  <c r="U138"/>
  <c r="W138"/>
  <c r="AC184" i="7"/>
  <c r="AD184"/>
  <c r="AE184"/>
  <c r="Y325" i="8"/>
  <c r="AA325"/>
  <c r="Z325"/>
  <c r="AH128" i="7"/>
  <c r="AG128"/>
  <c r="AI128"/>
  <c r="AG119"/>
  <c r="AH119"/>
  <c r="AI119"/>
  <c r="AE216"/>
  <c r="AC216"/>
  <c r="AD216"/>
  <c r="O339"/>
  <c r="J339"/>
  <c r="AC14"/>
  <c r="AD14"/>
  <c r="AE14"/>
  <c r="AC169"/>
  <c r="AD169"/>
  <c r="AE169"/>
  <c r="AG150" i="8"/>
  <c r="AH150"/>
  <c r="AI150"/>
  <c r="AG132"/>
  <c r="AH132"/>
  <c r="AI132"/>
  <c r="V221" i="7"/>
  <c r="W221"/>
  <c r="U221"/>
  <c r="Y322"/>
  <c r="Z322"/>
  <c r="AA322"/>
  <c r="O303"/>
  <c r="J303"/>
  <c r="Q209"/>
  <c r="R209"/>
  <c r="S209"/>
  <c r="O156" i="8"/>
  <c r="J156"/>
  <c r="U90" i="7"/>
  <c r="V90"/>
  <c r="W90"/>
  <c r="W146" i="8"/>
  <c r="U146"/>
  <c r="V146"/>
  <c r="Q79" i="7"/>
  <c r="R79"/>
  <c r="S79"/>
  <c r="V51"/>
  <c r="U51"/>
  <c r="W51"/>
  <c r="AD226" i="8"/>
  <c r="AE226"/>
  <c r="AC226"/>
  <c r="AH51" i="7"/>
  <c r="AI51"/>
  <c r="AG51"/>
  <c r="AG343"/>
  <c r="AH343"/>
  <c r="AI343"/>
  <c r="AI145" i="8"/>
  <c r="AG145"/>
  <c r="AH145"/>
  <c r="Q162"/>
  <c r="R162"/>
  <c r="S162"/>
  <c r="AC285" i="7"/>
  <c r="AD285"/>
  <c r="AE285"/>
  <c r="U128" i="8"/>
  <c r="W128"/>
  <c r="V128"/>
  <c r="AH335" i="7"/>
  <c r="AG335"/>
  <c r="AI335"/>
  <c r="Q170"/>
  <c r="R170"/>
  <c r="S170"/>
  <c r="O130" i="8"/>
  <c r="J130"/>
  <c r="V209" i="7"/>
  <c r="U209"/>
  <c r="W209"/>
  <c r="Y133"/>
  <c r="Z133"/>
  <c r="AA133"/>
  <c r="Z141" i="8"/>
  <c r="AA141"/>
  <c r="Y141"/>
  <c r="Q235" i="7"/>
  <c r="R235"/>
  <c r="S235"/>
  <c r="AH121"/>
  <c r="AG121"/>
  <c r="AI121"/>
  <c r="R203" i="8"/>
  <c r="S203"/>
  <c r="Q203"/>
  <c r="V147" i="7"/>
  <c r="U147"/>
  <c r="W147"/>
  <c r="AC176" i="8"/>
  <c r="AD176"/>
  <c r="AE176"/>
  <c r="S241" i="7"/>
  <c r="Q241"/>
  <c r="R241"/>
  <c r="R149"/>
  <c r="S149"/>
  <c r="Q149"/>
  <c r="Y172"/>
  <c r="Z172"/>
  <c r="AA172"/>
  <c r="AC15"/>
  <c r="AD15"/>
  <c r="AE15"/>
  <c r="AD52" i="8"/>
  <c r="AE52"/>
  <c r="AC52"/>
  <c r="Q344" i="7"/>
  <c r="R344"/>
  <c r="S344"/>
  <c r="AG136" i="8"/>
  <c r="AH136"/>
  <c r="AI136"/>
  <c r="J307"/>
  <c r="O307"/>
  <c r="Y87" i="7"/>
  <c r="Z87"/>
  <c r="AA87"/>
  <c r="AC325" i="8"/>
  <c r="AD325"/>
  <c r="AE325"/>
  <c r="R336" i="7"/>
  <c r="S336"/>
  <c r="Q336"/>
  <c r="V184"/>
  <c r="W184"/>
  <c r="U184"/>
  <c r="AC139" i="8"/>
  <c r="AD139"/>
  <c r="AE139"/>
  <c r="R87" i="7"/>
  <c r="S87"/>
  <c r="Q87"/>
  <c r="AG347"/>
  <c r="AH347"/>
  <c r="AI347"/>
  <c r="AH54" i="8"/>
  <c r="AI54"/>
  <c r="AG54"/>
  <c r="J308"/>
  <c r="O308"/>
  <c r="W325"/>
  <c r="U325"/>
  <c r="V325"/>
  <c r="O128" i="7"/>
  <c r="J128"/>
  <c r="S129"/>
  <c r="Q129"/>
  <c r="R129"/>
  <c r="Y57"/>
  <c r="Z57"/>
  <c r="AA57"/>
  <c r="R54"/>
  <c r="S54"/>
  <c r="Q54"/>
  <c r="AC175"/>
  <c r="AD175"/>
  <c r="AE175"/>
  <c r="V243"/>
  <c r="U243"/>
  <c r="W243"/>
  <c r="J154"/>
  <c r="O154"/>
  <c r="J350"/>
  <c r="O350"/>
  <c r="AG128" i="8"/>
  <c r="AH128"/>
  <c r="AI128"/>
  <c r="AC79" i="7"/>
  <c r="AD79"/>
  <c r="AE79"/>
  <c r="AC90"/>
  <c r="AD90"/>
  <c r="AE90"/>
  <c r="AH209"/>
  <c r="AG209"/>
  <c r="AI209"/>
  <c r="V170"/>
  <c r="W170"/>
  <c r="U170"/>
  <c r="S178"/>
  <c r="Q178"/>
  <c r="R178"/>
  <c r="J142" i="8"/>
  <c r="O142"/>
  <c r="V233" i="7"/>
  <c r="U233"/>
  <c r="W233"/>
  <c r="AA126" i="8"/>
  <c r="Y126"/>
  <c r="Z126"/>
  <c r="Q152" i="7"/>
  <c r="R152"/>
  <c r="S152"/>
  <c r="AH162" i="8"/>
  <c r="AG162"/>
  <c r="AI162"/>
  <c r="V289" i="7"/>
  <c r="U289"/>
  <c r="W289"/>
  <c r="W150" i="8"/>
  <c r="U150"/>
  <c r="V150"/>
  <c r="S265" i="7"/>
  <c r="R265"/>
  <c r="Q265"/>
  <c r="Q127"/>
  <c r="R127"/>
  <c r="S127"/>
  <c r="R231" i="5"/>
  <c r="O329"/>
  <c r="J7"/>
  <c r="O7"/>
  <c r="AG7"/>
  <c r="AH7"/>
  <c r="AI7"/>
  <c r="U7"/>
  <c r="V7"/>
  <c r="W7"/>
  <c r="R7"/>
  <c r="S7"/>
  <c r="Q7"/>
  <c r="AE7"/>
  <c r="AD7"/>
  <c r="AC7"/>
  <c r="Y7"/>
  <c r="Z7"/>
  <c r="AA7"/>
  <c r="O130"/>
  <c r="J130"/>
  <c r="J278"/>
  <c r="O333"/>
  <c r="S231"/>
  <c r="J332"/>
  <c r="W128"/>
  <c r="U329"/>
  <c r="V329"/>
  <c r="U134"/>
  <c r="V134"/>
  <c r="W134"/>
  <c r="Q134"/>
  <c r="S134"/>
  <c r="R134"/>
  <c r="Y134"/>
  <c r="AA134"/>
  <c r="Z134"/>
  <c r="AC134"/>
  <c r="AE134"/>
  <c r="AD134"/>
  <c r="AG134"/>
  <c r="AH134"/>
  <c r="AI134"/>
  <c r="J134"/>
  <c r="O134"/>
  <c r="Z249"/>
  <c r="Z236"/>
  <c r="Y236"/>
  <c r="R264"/>
  <c r="O278"/>
  <c r="U19"/>
  <c r="W19"/>
  <c r="V19"/>
  <c r="Y19"/>
  <c r="Q19"/>
  <c r="R19"/>
  <c r="S19"/>
  <c r="J19"/>
  <c r="O19"/>
  <c r="AH19"/>
  <c r="AI19"/>
  <c r="AA19"/>
  <c r="O172"/>
  <c r="J172"/>
  <c r="U172"/>
  <c r="V172"/>
  <c r="W172"/>
  <c r="Q172"/>
  <c r="R172"/>
  <c r="S172"/>
  <c r="Y172"/>
  <c r="AA172"/>
  <c r="Z172"/>
  <c r="AC172"/>
  <c r="AD172"/>
  <c r="AE172"/>
  <c r="AG172"/>
  <c r="AH172"/>
  <c r="AI172"/>
  <c r="J333"/>
  <c r="AC51"/>
  <c r="AD51"/>
  <c r="U251"/>
  <c r="V251"/>
  <c r="AC212"/>
  <c r="J22"/>
  <c r="Y315"/>
  <c r="Z315"/>
  <c r="O42"/>
  <c r="Q247"/>
  <c r="R247"/>
  <c r="O56"/>
  <c r="AG258"/>
  <c r="AG212"/>
  <c r="AH212"/>
  <c r="AH258"/>
  <c r="J51"/>
  <c r="J12"/>
  <c r="AE333"/>
  <c r="AC213"/>
  <c r="AC329"/>
  <c r="W332"/>
  <c r="V330"/>
  <c r="U332"/>
  <c r="W330"/>
  <c r="AD212"/>
  <c r="Q34"/>
  <c r="R34"/>
  <c r="S34"/>
  <c r="O33"/>
  <c r="J33"/>
  <c r="AC34"/>
  <c r="AD34"/>
  <c r="AE34"/>
  <c r="AG34"/>
  <c r="AH34"/>
  <c r="AI34"/>
  <c r="Q33"/>
  <c r="R33"/>
  <c r="S33"/>
  <c r="AA33"/>
  <c r="Y33"/>
  <c r="Z33"/>
  <c r="AC33"/>
  <c r="AD33"/>
  <c r="AE33"/>
  <c r="AG33"/>
  <c r="AH33"/>
  <c r="AI33"/>
  <c r="J34"/>
  <c r="O34"/>
  <c r="U34"/>
  <c r="V34"/>
  <c r="W34"/>
  <c r="Y34"/>
  <c r="AA34"/>
  <c r="Z34"/>
  <c r="U33"/>
  <c r="V33"/>
  <c r="W33"/>
  <c r="AD238"/>
  <c r="U281"/>
  <c r="Y22"/>
  <c r="V281"/>
  <c r="AE238"/>
  <c r="U60"/>
  <c r="AA22"/>
  <c r="W60"/>
  <c r="AD332"/>
  <c r="AD333"/>
  <c r="AD213"/>
  <c r="AE332"/>
  <c r="Y329"/>
  <c r="U35"/>
  <c r="Y8"/>
  <c r="W35"/>
  <c r="AD267"/>
  <c r="Z329"/>
  <c r="AA8"/>
  <c r="U335"/>
  <c r="Z331"/>
  <c r="AA331"/>
  <c r="AC35"/>
  <c r="AD35"/>
  <c r="O128"/>
  <c r="S12"/>
  <c r="Q12"/>
  <c r="R12"/>
  <c r="U12"/>
  <c r="W12"/>
  <c r="V12"/>
  <c r="AE12"/>
  <c r="AC12"/>
  <c r="AD12"/>
  <c r="AI12"/>
  <c r="AH12"/>
  <c r="AA330"/>
  <c r="AA12"/>
  <c r="Z12"/>
  <c r="Y12"/>
  <c r="Y131"/>
  <c r="O12"/>
  <c r="AA238"/>
  <c r="W56"/>
  <c r="Y330"/>
  <c r="V56"/>
  <c r="Z238"/>
  <c r="AC251"/>
  <c r="AD56"/>
  <c r="J315"/>
  <c r="AH231"/>
  <c r="AD251"/>
  <c r="AC56"/>
  <c r="AI231"/>
  <c r="Z131"/>
  <c r="AH213"/>
  <c r="V337"/>
  <c r="AI213"/>
  <c r="U212"/>
  <c r="O51"/>
  <c r="S125"/>
  <c r="Y231"/>
  <c r="V212"/>
  <c r="AC58"/>
  <c r="J213"/>
  <c r="Q51"/>
  <c r="AD130"/>
  <c r="Z247"/>
  <c r="V51"/>
  <c r="AE130"/>
  <c r="O131"/>
  <c r="R51"/>
  <c r="AA284"/>
  <c r="V266"/>
  <c r="S256"/>
  <c r="U51"/>
  <c r="AD236"/>
  <c r="U130"/>
  <c r="AE236"/>
  <c r="AA56"/>
  <c r="AA51"/>
  <c r="V130"/>
  <c r="Z56"/>
  <c r="Z51"/>
  <c r="U231"/>
  <c r="AD253"/>
  <c r="V231"/>
  <c r="AE253"/>
  <c r="O282"/>
  <c r="O209"/>
  <c r="Y217"/>
  <c r="AD272"/>
  <c r="Z217"/>
  <c r="AC317"/>
  <c r="AG209"/>
  <c r="AA125"/>
  <c r="S209"/>
  <c r="Z125"/>
  <c r="R125"/>
  <c r="J250"/>
  <c r="AC217"/>
  <c r="Q335"/>
  <c r="AE217"/>
  <c r="AG250"/>
  <c r="R335"/>
  <c r="AH250"/>
  <c r="Z323"/>
  <c r="U217"/>
  <c r="AC337"/>
  <c r="AE281"/>
  <c r="AD329"/>
  <c r="AD323"/>
  <c r="AC323"/>
  <c r="V283"/>
  <c r="U283"/>
  <c r="U58"/>
  <c r="V58"/>
  <c r="AD209"/>
  <c r="AD249"/>
  <c r="AD263"/>
  <c r="AC249"/>
  <c r="Y278"/>
  <c r="U257"/>
  <c r="AD233"/>
  <c r="Y313"/>
  <c r="Z213"/>
  <c r="R333"/>
  <c r="J335"/>
  <c r="O253"/>
  <c r="J323"/>
  <c r="AA213"/>
  <c r="Y130"/>
  <c r="Z130"/>
  <c r="V331"/>
  <c r="AG128"/>
  <c r="O281"/>
  <c r="Z127"/>
  <c r="R244"/>
  <c r="AA250"/>
  <c r="Z266"/>
  <c r="V257"/>
  <c r="AH128"/>
  <c r="AG263"/>
  <c r="AH263"/>
  <c r="AA246"/>
  <c r="O247"/>
  <c r="V233"/>
  <c r="Y337"/>
  <c r="AC257"/>
  <c r="V238"/>
  <c r="Z313"/>
  <c r="AC233"/>
  <c r="S333"/>
  <c r="V335"/>
  <c r="AE267"/>
  <c r="U233"/>
  <c r="AD257"/>
  <c r="U238"/>
  <c r="J329"/>
  <c r="AD331"/>
  <c r="Y323"/>
  <c r="AC268"/>
  <c r="O58"/>
  <c r="J283"/>
  <c r="J281"/>
  <c r="AG130"/>
  <c r="AH130"/>
  <c r="AD337"/>
  <c r="Z270"/>
  <c r="AG278"/>
  <c r="W331"/>
  <c r="V217"/>
  <c r="Q267"/>
  <c r="Y270"/>
  <c r="AA60"/>
  <c r="Z60"/>
  <c r="AC281"/>
  <c r="AH278"/>
  <c r="U258"/>
  <c r="R267"/>
  <c r="AG217"/>
  <c r="Y272"/>
  <c r="V258"/>
  <c r="Q246"/>
  <c r="O264"/>
  <c r="AC278"/>
  <c r="AC60"/>
  <c r="Q336"/>
  <c r="J128"/>
  <c r="O331"/>
  <c r="AD60"/>
  <c r="AE278"/>
  <c r="Y257"/>
  <c r="R331"/>
  <c r="AA278"/>
  <c r="U315"/>
  <c r="J58"/>
  <c r="AD131"/>
  <c r="O263"/>
  <c r="AC315"/>
  <c r="V315"/>
  <c r="V128"/>
  <c r="AD315"/>
  <c r="S331"/>
  <c r="AE313"/>
  <c r="AG315"/>
  <c r="W278"/>
  <c r="AH315"/>
  <c r="J209"/>
  <c r="Z128"/>
  <c r="AH323"/>
  <c r="S244"/>
  <c r="Y240"/>
  <c r="W250"/>
  <c r="O272"/>
  <c r="W213"/>
  <c r="AH233"/>
  <c r="AH270"/>
  <c r="Q284"/>
  <c r="Y266"/>
  <c r="AC250"/>
  <c r="Z231"/>
  <c r="AG313"/>
  <c r="R42"/>
  <c r="J264"/>
  <c r="U270"/>
  <c r="J331"/>
  <c r="AH313"/>
  <c r="O323"/>
  <c r="V270"/>
  <c r="U278"/>
  <c r="J212"/>
  <c r="O233"/>
  <c r="Q238"/>
  <c r="Y256"/>
  <c r="AG272"/>
  <c r="W337"/>
  <c r="Z257"/>
  <c r="AE58"/>
  <c r="AG233"/>
  <c r="Z333"/>
  <c r="AI323"/>
  <c r="S264"/>
  <c r="Z240"/>
  <c r="R284"/>
  <c r="AH272"/>
  <c r="V213"/>
  <c r="AG336"/>
  <c r="AI284"/>
  <c r="R263"/>
  <c r="AG241"/>
  <c r="Q256"/>
  <c r="U247"/>
  <c r="Z212"/>
  <c r="U313"/>
  <c r="AE258"/>
  <c r="AA42"/>
  <c r="Z250"/>
  <c r="V247"/>
  <c r="W127"/>
  <c r="O217"/>
  <c r="AA212"/>
  <c r="Y39"/>
  <c r="V313"/>
  <c r="AG270"/>
  <c r="AC258"/>
  <c r="U42"/>
  <c r="V250"/>
  <c r="V42"/>
  <c r="AI244"/>
  <c r="J247"/>
  <c r="J272"/>
  <c r="Z233"/>
  <c r="R336"/>
  <c r="Q283"/>
  <c r="O283"/>
  <c r="AI256"/>
  <c r="Y264"/>
  <c r="AA58"/>
  <c r="AA39"/>
  <c r="V131"/>
  <c r="AC128"/>
  <c r="Y233"/>
  <c r="S238"/>
  <c r="R283"/>
  <c r="AG240"/>
  <c r="Y282"/>
  <c r="AA135"/>
  <c r="Z209"/>
  <c r="U317"/>
  <c r="O244"/>
  <c r="O258"/>
  <c r="W131"/>
  <c r="AD128"/>
  <c r="AE256"/>
  <c r="AH282"/>
  <c r="Z282"/>
  <c r="AA127"/>
  <c r="AA317"/>
  <c r="V317"/>
  <c r="AI267"/>
  <c r="J253"/>
  <c r="AA333"/>
  <c r="R304"/>
  <c r="AE331"/>
  <c r="Z263"/>
  <c r="W135"/>
  <c r="U323"/>
  <c r="U264"/>
  <c r="S217"/>
  <c r="AG244"/>
  <c r="AI268"/>
  <c r="O313"/>
  <c r="V323"/>
  <c r="AA258"/>
  <c r="V264"/>
  <c r="J42"/>
  <c r="J268"/>
  <c r="O267"/>
  <c r="Y258"/>
  <c r="AE263"/>
  <c r="U284"/>
  <c r="AA247"/>
  <c r="AE209"/>
  <c r="V284"/>
  <c r="S272"/>
  <c r="AC256"/>
  <c r="AG125"/>
  <c r="Y284"/>
  <c r="AD246"/>
  <c r="U244"/>
  <c r="U246"/>
  <c r="AG253"/>
  <c r="Q272"/>
  <c r="AH125"/>
  <c r="AG247"/>
  <c r="AG127"/>
  <c r="R241"/>
  <c r="AE246"/>
  <c r="J258"/>
  <c r="V244"/>
  <c r="V246"/>
  <c r="AH253"/>
  <c r="U253"/>
  <c r="AH127"/>
  <c r="S241"/>
  <c r="AA263"/>
  <c r="O249"/>
  <c r="Y267"/>
  <c r="V253"/>
  <c r="S250"/>
  <c r="J282"/>
  <c r="AA272"/>
  <c r="O125"/>
  <c r="Q250"/>
  <c r="J135"/>
  <c r="Z256"/>
  <c r="AC264"/>
  <c r="J246"/>
  <c r="J245"/>
  <c r="J256"/>
  <c r="Q323"/>
  <c r="AG135"/>
  <c r="AE127"/>
  <c r="Y244"/>
  <c r="O284"/>
  <c r="O241"/>
  <c r="Q270"/>
  <c r="R323"/>
  <c r="AG245"/>
  <c r="Z244"/>
  <c r="S249"/>
  <c r="J263"/>
  <c r="S268"/>
  <c r="AH245"/>
  <c r="J267"/>
  <c r="R282"/>
  <c r="S282"/>
  <c r="J217"/>
  <c r="AC241"/>
  <c r="AA241"/>
  <c r="AA245"/>
  <c r="Y135"/>
  <c r="AD268"/>
  <c r="AH241"/>
  <c r="O336"/>
  <c r="O335"/>
  <c r="Z335"/>
  <c r="O245"/>
  <c r="AC284"/>
  <c r="S258"/>
  <c r="AD135"/>
  <c r="Q127"/>
  <c r="AA335"/>
  <c r="AG284"/>
  <c r="AD284"/>
  <c r="Q258"/>
  <c r="O268"/>
  <c r="AE135"/>
  <c r="R127"/>
  <c r="W240"/>
  <c r="AE245"/>
  <c r="S304"/>
  <c r="AA128"/>
  <c r="AI282"/>
  <c r="AD250"/>
  <c r="AH135"/>
  <c r="AC245"/>
  <c r="AC131"/>
  <c r="J270"/>
  <c r="AC335"/>
  <c r="AI42"/>
  <c r="U209"/>
  <c r="Z337"/>
  <c r="W333"/>
  <c r="AE335"/>
  <c r="Y245"/>
  <c r="AH264"/>
  <c r="AA283"/>
  <c r="AH217"/>
  <c r="Y31"/>
  <c r="Q56"/>
  <c r="AC336"/>
  <c r="J244"/>
  <c r="Q217"/>
  <c r="AC127"/>
  <c r="O256"/>
  <c r="AI264"/>
  <c r="Y283"/>
  <c r="Q249"/>
  <c r="AA249"/>
  <c r="AD231"/>
  <c r="Z31"/>
  <c r="J231"/>
  <c r="S233"/>
  <c r="AD336"/>
  <c r="AA267"/>
  <c r="S242"/>
  <c r="Q245"/>
  <c r="AA264"/>
  <c r="O250"/>
  <c r="W249"/>
  <c r="AC231"/>
  <c r="AG108"/>
  <c r="Q233"/>
  <c r="U267"/>
  <c r="Q253"/>
  <c r="S240"/>
  <c r="R245"/>
  <c r="J249"/>
  <c r="AD330"/>
  <c r="R270"/>
  <c r="J313"/>
  <c r="R56"/>
  <c r="U268"/>
  <c r="V267"/>
  <c r="AC244"/>
  <c r="AC282"/>
  <c r="Q240"/>
  <c r="J240"/>
  <c r="AE330"/>
  <c r="V268"/>
  <c r="AA253"/>
  <c r="AC240"/>
  <c r="AD244"/>
  <c r="AD282"/>
  <c r="AA209"/>
  <c r="AC313"/>
  <c r="V333"/>
  <c r="Y253"/>
  <c r="W272"/>
  <c r="Q268"/>
  <c r="AE42"/>
  <c r="AH283"/>
  <c r="O246"/>
  <c r="AG267"/>
  <c r="J127"/>
  <c r="O317"/>
  <c r="Z58"/>
  <c r="AG238"/>
  <c r="AH336"/>
  <c r="J336"/>
  <c r="AC42"/>
  <c r="AH247"/>
  <c r="R253"/>
  <c r="AI283"/>
  <c r="U135"/>
  <c r="U127"/>
  <c r="U266"/>
  <c r="S58"/>
  <c r="U245"/>
  <c r="Q22"/>
  <c r="Q317"/>
  <c r="AC247"/>
  <c r="W245"/>
  <c r="Q135"/>
  <c r="AI249"/>
  <c r="R22"/>
  <c r="R58"/>
  <c r="U336"/>
  <c r="O127"/>
  <c r="R317"/>
  <c r="AH240"/>
  <c r="AD247"/>
  <c r="U240"/>
  <c r="AG256"/>
  <c r="AC283"/>
  <c r="J241"/>
  <c r="J284"/>
  <c r="R246"/>
  <c r="R135"/>
  <c r="Y268"/>
  <c r="V336"/>
  <c r="AG335"/>
  <c r="Q42"/>
  <c r="AD283"/>
  <c r="AA268"/>
  <c r="AH335"/>
  <c r="J317"/>
  <c r="U125"/>
  <c r="AH249"/>
  <c r="AI238"/>
  <c r="AA336"/>
  <c r="AD241"/>
  <c r="Y241"/>
  <c r="Y42"/>
  <c r="AD240"/>
  <c r="AC125"/>
  <c r="AG317"/>
  <c r="Y246"/>
  <c r="AH209"/>
  <c r="V125"/>
  <c r="AD317"/>
  <c r="Y317"/>
  <c r="V209"/>
  <c r="AD264"/>
  <c r="U263"/>
  <c r="V249"/>
  <c r="AC270"/>
  <c r="AD270"/>
  <c r="Y336"/>
  <c r="U256"/>
  <c r="U241"/>
  <c r="AG246"/>
  <c r="AD125"/>
  <c r="AH317"/>
  <c r="U282"/>
  <c r="V263"/>
  <c r="O135"/>
  <c r="Q209"/>
  <c r="U272"/>
  <c r="V256"/>
  <c r="V241"/>
  <c r="AH246"/>
  <c r="V282"/>
  <c r="S263"/>
  <c r="AG42"/>
  <c r="Q242"/>
  <c r="O240"/>
  <c r="AG268"/>
  <c r="AE272"/>
  <c r="J125"/>
  <c r="O265"/>
  <c r="AH265"/>
  <c r="J144"/>
  <c r="J265"/>
  <c r="AI265"/>
  <c r="AI47"/>
  <c r="W22"/>
  <c r="U22"/>
  <c r="Q265"/>
  <c r="R265"/>
  <c r="V265"/>
  <c r="W265"/>
  <c r="AC129"/>
  <c r="V65"/>
  <c r="AH288"/>
  <c r="Q163"/>
  <c r="Z163"/>
  <c r="V242"/>
  <c r="O242"/>
  <c r="Y265"/>
  <c r="Z265"/>
  <c r="Q150"/>
  <c r="J44"/>
  <c r="AA163"/>
  <c r="W242"/>
  <c r="AD129"/>
  <c r="AC44"/>
  <c r="AE265"/>
  <c r="AC47"/>
  <c r="AE163"/>
  <c r="AD163"/>
  <c r="AE304"/>
  <c r="R163"/>
  <c r="O163"/>
  <c r="AD265"/>
  <c r="AH47"/>
  <c r="W163"/>
  <c r="J242"/>
  <c r="V163"/>
  <c r="J163"/>
  <c r="AH163"/>
  <c r="AD242"/>
  <c r="Y242"/>
  <c r="AE242"/>
  <c r="AI163"/>
  <c r="Z242"/>
  <c r="AG242"/>
  <c r="AH242"/>
  <c r="AI242"/>
  <c r="W47"/>
  <c r="V47"/>
  <c r="W144"/>
  <c r="V165"/>
  <c r="S144"/>
  <c r="R144"/>
  <c r="AC304"/>
  <c r="AE47"/>
  <c r="S165"/>
  <c r="U65"/>
  <c r="W21"/>
  <c r="Q140"/>
  <c r="V183"/>
  <c r="O144"/>
  <c r="AI288"/>
  <c r="AH158"/>
  <c r="V145"/>
  <c r="Y167"/>
  <c r="V72"/>
  <c r="U72"/>
  <c r="U302"/>
  <c r="W302"/>
  <c r="AC64"/>
  <c r="AE123"/>
  <c r="W147"/>
  <c r="R165"/>
  <c r="AG136"/>
  <c r="S145"/>
  <c r="AG162"/>
  <c r="AH136"/>
  <c r="R145"/>
  <c r="AH162"/>
  <c r="AH159"/>
  <c r="AG310"/>
  <c r="O44"/>
  <c r="V144"/>
  <c r="V76"/>
  <c r="Y293"/>
  <c r="Z44"/>
  <c r="U76"/>
  <c r="Z293"/>
  <c r="AH310"/>
  <c r="Y44"/>
  <c r="J310"/>
  <c r="O64"/>
  <c r="U44"/>
  <c r="AE140"/>
  <c r="AC226"/>
  <c r="O47"/>
  <c r="O165"/>
  <c r="Y162"/>
  <c r="AE226"/>
  <c r="AA162"/>
  <c r="AD72"/>
  <c r="Q255"/>
  <c r="S255"/>
  <c r="AE72"/>
  <c r="R142"/>
  <c r="Y109"/>
  <c r="AD216"/>
  <c r="U41"/>
  <c r="S142"/>
  <c r="U145"/>
  <c r="V41"/>
  <c r="W165"/>
  <c r="O293"/>
  <c r="AH230"/>
  <c r="S310"/>
  <c r="AA145"/>
  <c r="AA109"/>
  <c r="W44"/>
  <c r="S140"/>
  <c r="AI159"/>
  <c r="R310"/>
  <c r="AE108"/>
  <c r="J232"/>
  <c r="AD15"/>
  <c r="J65"/>
  <c r="AE15"/>
  <c r="AE216"/>
  <c r="AE25"/>
  <c r="AD140"/>
  <c r="S147"/>
  <c r="R147"/>
  <c r="Y226"/>
  <c r="AA304"/>
  <c r="AC165"/>
  <c r="AA226"/>
  <c r="J64"/>
  <c r="AD165"/>
  <c r="AG145"/>
  <c r="O310"/>
  <c r="AD44"/>
  <c r="V304"/>
  <c r="O259"/>
  <c r="AC123"/>
  <c r="AG21"/>
  <c r="Q44"/>
  <c r="R279"/>
  <c r="R47"/>
  <c r="AC178"/>
  <c r="AH21"/>
  <c r="S279"/>
  <c r="Q47"/>
  <c r="AE178"/>
  <c r="Y165"/>
  <c r="AD65"/>
  <c r="W304"/>
  <c r="Z165"/>
  <c r="AE65"/>
  <c r="AI22"/>
  <c r="O147"/>
  <c r="O136"/>
  <c r="Z304"/>
  <c r="O316"/>
  <c r="J255"/>
  <c r="AI279"/>
  <c r="U183"/>
  <c r="S302"/>
  <c r="V178"/>
  <c r="O162"/>
  <c r="Q302"/>
  <c r="Y178"/>
  <c r="U178"/>
  <c r="V108"/>
  <c r="J165"/>
  <c r="Z65"/>
  <c r="Y65"/>
  <c r="Z178"/>
  <c r="Z49"/>
  <c r="U108"/>
  <c r="V139"/>
  <c r="Y150"/>
  <c r="AH44"/>
  <c r="W139"/>
  <c r="V232"/>
  <c r="AA150"/>
  <c r="AG44"/>
  <c r="AG165"/>
  <c r="AC25"/>
  <c r="V220"/>
  <c r="AH165"/>
  <c r="AA237"/>
  <c r="Z108"/>
  <c r="R162"/>
  <c r="V64"/>
  <c r="O143"/>
  <c r="AD64"/>
  <c r="AE144"/>
  <c r="AI158"/>
  <c r="J136"/>
  <c r="AA167"/>
  <c r="AC41"/>
  <c r="J162"/>
  <c r="U64"/>
  <c r="AG132"/>
  <c r="V129"/>
  <c r="AD144"/>
  <c r="V293"/>
  <c r="AH132"/>
  <c r="U150"/>
  <c r="AG150"/>
  <c r="Y21"/>
  <c r="W293"/>
  <c r="AC21"/>
  <c r="AI144"/>
  <c r="AA47"/>
  <c r="Z47"/>
  <c r="Z21"/>
  <c r="AD21"/>
  <c r="AC148"/>
  <c r="AG22"/>
  <c r="Z237"/>
  <c r="AH108"/>
  <c r="R108"/>
  <c r="S129"/>
  <c r="AH144"/>
  <c r="R44"/>
  <c r="O108"/>
  <c r="O304"/>
  <c r="J293"/>
  <c r="J260"/>
  <c r="O21"/>
  <c r="J108"/>
  <c r="AH65"/>
  <c r="AG279"/>
  <c r="S162"/>
  <c r="J279"/>
  <c r="V147"/>
  <c r="AG65"/>
  <c r="Z145"/>
  <c r="Y25"/>
  <c r="AA108"/>
  <c r="R21"/>
  <c r="AE162"/>
  <c r="Z64"/>
  <c r="AA25"/>
  <c r="S21"/>
  <c r="W254"/>
  <c r="AC162"/>
  <c r="Y64"/>
  <c r="J41"/>
  <c r="AA49"/>
  <c r="R139"/>
  <c r="J304"/>
  <c r="V226"/>
  <c r="Y59"/>
  <c r="U226"/>
  <c r="J21"/>
  <c r="AG298"/>
  <c r="AI145"/>
  <c r="U21"/>
  <c r="AH298"/>
  <c r="AD108"/>
  <c r="Z169"/>
  <c r="AD150"/>
  <c r="AI232"/>
  <c r="Q139"/>
  <c r="R150"/>
  <c r="Q316"/>
  <c r="R316"/>
  <c r="Y216"/>
  <c r="AA216"/>
  <c r="AC145"/>
  <c r="AE150"/>
  <c r="Z147"/>
  <c r="AD145"/>
  <c r="AG232"/>
  <c r="J150"/>
  <c r="AI150"/>
  <c r="AG304"/>
  <c r="AD147"/>
  <c r="W150"/>
  <c r="AG293"/>
  <c r="Q129"/>
  <c r="J140"/>
  <c r="AH304"/>
  <c r="AD169"/>
  <c r="J254"/>
  <c r="AE119"/>
  <c r="O49"/>
  <c r="AE41"/>
  <c r="Q290"/>
  <c r="V94"/>
  <c r="AH293"/>
  <c r="AE169"/>
  <c r="R290"/>
  <c r="Q293"/>
  <c r="AD119"/>
  <c r="S108"/>
  <c r="R293"/>
  <c r="AA137"/>
  <c r="V216"/>
  <c r="Z137"/>
  <c r="W216"/>
  <c r="O150"/>
  <c r="W162"/>
  <c r="AE147"/>
  <c r="U162"/>
  <c r="J145"/>
  <c r="AC105"/>
  <c r="U220"/>
  <c r="Q259"/>
  <c r="U254"/>
  <c r="W169"/>
  <c r="J139"/>
  <c r="AA119"/>
  <c r="R254"/>
  <c r="S239"/>
  <c r="AG290"/>
  <c r="Z119"/>
  <c r="AD293"/>
  <c r="AE293"/>
  <c r="AH290"/>
  <c r="AA159"/>
  <c r="Q296"/>
  <c r="AD243"/>
  <c r="AE243"/>
  <c r="R159"/>
  <c r="Y254"/>
  <c r="AA254"/>
  <c r="J290"/>
  <c r="O255"/>
  <c r="J158"/>
  <c r="Q254"/>
  <c r="AC232"/>
  <c r="J243"/>
  <c r="Q136"/>
  <c r="Y159"/>
  <c r="W316"/>
  <c r="AD139"/>
  <c r="AC139"/>
  <c r="U316"/>
  <c r="AC275"/>
  <c r="J300"/>
  <c r="O300"/>
  <c r="R146"/>
  <c r="AA144"/>
  <c r="Z144"/>
  <c r="O296"/>
  <c r="AA147"/>
  <c r="Q239"/>
  <c r="AH129"/>
  <c r="Z230"/>
  <c r="AI147"/>
  <c r="R296"/>
  <c r="AA230"/>
  <c r="AH147"/>
  <c r="U167"/>
  <c r="V167"/>
  <c r="AD183"/>
  <c r="AC183"/>
  <c r="AG129"/>
  <c r="V169"/>
  <c r="Y76"/>
  <c r="AG230"/>
  <c r="AD87"/>
  <c r="S259"/>
  <c r="Z70"/>
  <c r="V239"/>
  <c r="AD84"/>
  <c r="U96"/>
  <c r="R148"/>
  <c r="W146"/>
  <c r="J159"/>
  <c r="AC154"/>
  <c r="O140"/>
  <c r="AD158"/>
  <c r="AE275"/>
  <c r="AA232"/>
  <c r="W159"/>
  <c r="AC159"/>
  <c r="O159"/>
  <c r="AD159"/>
  <c r="Z141"/>
  <c r="U232"/>
  <c r="Q152"/>
  <c r="AC87"/>
  <c r="AC68"/>
  <c r="AD220"/>
  <c r="S152"/>
  <c r="AD232"/>
  <c r="AH139"/>
  <c r="AE220"/>
  <c r="AG139"/>
  <c r="O139"/>
  <c r="Z232"/>
  <c r="U159"/>
  <c r="J302"/>
  <c r="AC66"/>
  <c r="W59"/>
  <c r="Y83"/>
  <c r="J169"/>
  <c r="Z139"/>
  <c r="AI123"/>
  <c r="Q334"/>
  <c r="S159"/>
  <c r="Y139"/>
  <c r="AA41"/>
  <c r="AH123"/>
  <c r="S334"/>
  <c r="O248"/>
  <c r="Z183"/>
  <c r="AA72"/>
  <c r="AA239"/>
  <c r="Y183"/>
  <c r="AG216"/>
  <c r="AG243"/>
  <c r="O183"/>
  <c r="O129"/>
  <c r="V176"/>
  <c r="W123"/>
  <c r="R160"/>
  <c r="U123"/>
  <c r="AC255"/>
  <c r="S160"/>
  <c r="Q300"/>
  <c r="R300"/>
  <c r="J129"/>
  <c r="Q306"/>
  <c r="Y129"/>
  <c r="R137"/>
  <c r="J183"/>
  <c r="AH141"/>
  <c r="R306"/>
  <c r="Z129"/>
  <c r="Q137"/>
  <c r="AG141"/>
  <c r="AC171"/>
  <c r="AE254"/>
  <c r="AD254"/>
  <c r="J234"/>
  <c r="J230"/>
  <c r="AA148"/>
  <c r="AA276"/>
  <c r="AD308"/>
  <c r="AI302"/>
  <c r="Z83"/>
  <c r="Q148"/>
  <c r="Z170"/>
  <c r="W103"/>
  <c r="V104"/>
  <c r="AI104"/>
  <c r="S119"/>
  <c r="AH314"/>
  <c r="U100"/>
  <c r="V59"/>
  <c r="W96"/>
  <c r="AA76"/>
  <c r="AC84"/>
  <c r="Z189"/>
  <c r="AE59"/>
  <c r="Y158"/>
  <c r="AC59"/>
  <c r="J59"/>
  <c r="W171"/>
  <c r="W129"/>
  <c r="AC230"/>
  <c r="O254"/>
  <c r="AG183"/>
  <c r="AA275"/>
  <c r="AA143"/>
  <c r="AE230"/>
  <c r="S260"/>
  <c r="AG254"/>
  <c r="AE148"/>
  <c r="O260"/>
  <c r="Z243"/>
  <c r="AH254"/>
  <c r="AA169"/>
  <c r="AI183"/>
  <c r="AE132"/>
  <c r="AD66"/>
  <c r="S298"/>
  <c r="AC279"/>
  <c r="AI41"/>
  <c r="AI252"/>
  <c r="W239"/>
  <c r="Y70"/>
  <c r="AC132"/>
  <c r="AI137"/>
  <c r="Y154"/>
  <c r="AG300"/>
  <c r="AC48"/>
  <c r="O120"/>
  <c r="AG137"/>
  <c r="AA154"/>
  <c r="U67"/>
  <c r="AI300"/>
  <c r="Q121"/>
  <c r="W67"/>
  <c r="Y229"/>
  <c r="U306"/>
  <c r="AA229"/>
  <c r="O52"/>
  <c r="Y314"/>
  <c r="Y180"/>
  <c r="J146"/>
  <c r="Q298"/>
  <c r="AE102"/>
  <c r="Z314"/>
  <c r="AG41"/>
  <c r="AE279"/>
  <c r="Z158"/>
  <c r="AG316"/>
  <c r="O132"/>
  <c r="O115"/>
  <c r="U25"/>
  <c r="AI259"/>
  <c r="Z316"/>
  <c r="S126"/>
  <c r="W222"/>
  <c r="U136"/>
  <c r="AG255"/>
  <c r="AI334"/>
  <c r="AI296"/>
  <c r="Z269"/>
  <c r="AD102"/>
  <c r="S121"/>
  <c r="AH152"/>
  <c r="AH255"/>
  <c r="Z180"/>
  <c r="J277"/>
  <c r="AI316"/>
  <c r="V25"/>
  <c r="Y68"/>
  <c r="Q156"/>
  <c r="U300"/>
  <c r="Y156"/>
  <c r="Y316"/>
  <c r="V306"/>
  <c r="Q126"/>
  <c r="Z88"/>
  <c r="AC276"/>
  <c r="AD74"/>
  <c r="Y181"/>
  <c r="J306"/>
  <c r="J132"/>
  <c r="AA68"/>
  <c r="S122"/>
  <c r="AG15"/>
  <c r="R57"/>
  <c r="AA243"/>
  <c r="AG248"/>
  <c r="R260"/>
  <c r="U235"/>
  <c r="S308"/>
  <c r="U176"/>
  <c r="AA88"/>
  <c r="Y255"/>
  <c r="Z123"/>
  <c r="J334"/>
  <c r="O146"/>
  <c r="AA114"/>
  <c r="S57"/>
  <c r="AG334"/>
  <c r="AH248"/>
  <c r="AG296"/>
  <c r="W235"/>
  <c r="S141"/>
  <c r="Z255"/>
  <c r="R15"/>
  <c r="Y123"/>
  <c r="AH252"/>
  <c r="AD181"/>
  <c r="AC167"/>
  <c r="AD276"/>
  <c r="W136"/>
  <c r="W277"/>
  <c r="Q141"/>
  <c r="S15"/>
  <c r="O230"/>
  <c r="S146"/>
  <c r="AG286"/>
  <c r="AC184"/>
  <c r="AD306"/>
  <c r="AD141"/>
  <c r="R308"/>
  <c r="AE180"/>
  <c r="V300"/>
  <c r="AG99"/>
  <c r="U109"/>
  <c r="U98"/>
  <c r="AD184"/>
  <c r="O314"/>
  <c r="AD255"/>
  <c r="Z308"/>
  <c r="V285"/>
  <c r="Z99"/>
  <c r="V275"/>
  <c r="AD81"/>
  <c r="AC50"/>
  <c r="AC300"/>
  <c r="AE237"/>
  <c r="AC181"/>
  <c r="AE308"/>
  <c r="Z220"/>
  <c r="R55"/>
  <c r="AG112"/>
  <c r="AC74"/>
  <c r="AC173"/>
  <c r="Z181"/>
  <c r="U107"/>
  <c r="V170"/>
  <c r="AE45"/>
  <c r="S91"/>
  <c r="AG154"/>
  <c r="V324"/>
  <c r="Y220"/>
  <c r="AD109"/>
  <c r="U262"/>
  <c r="AE76"/>
  <c r="J50"/>
  <c r="AA228"/>
  <c r="U170"/>
  <c r="AA146"/>
  <c r="AE239"/>
  <c r="AH149"/>
  <c r="AH154"/>
  <c r="AC109"/>
  <c r="V95"/>
  <c r="AD180"/>
  <c r="V262"/>
  <c r="AE277"/>
  <c r="V109"/>
  <c r="AE115"/>
  <c r="U95"/>
  <c r="Z77"/>
  <c r="AA182"/>
  <c r="W259"/>
  <c r="AE105"/>
  <c r="V255"/>
  <c r="AG81"/>
  <c r="AH289"/>
  <c r="U243"/>
  <c r="S154"/>
  <c r="V218"/>
  <c r="Z276"/>
  <c r="Y170"/>
  <c r="V100"/>
  <c r="AH66"/>
  <c r="O141"/>
  <c r="AC99"/>
  <c r="Z148"/>
  <c r="AD136"/>
  <c r="V260"/>
  <c r="W83"/>
  <c r="Z74"/>
  <c r="AH302"/>
  <c r="AA334"/>
  <c r="Y189"/>
  <c r="Z100"/>
  <c r="J53"/>
  <c r="Y100"/>
  <c r="Z116"/>
  <c r="AD277"/>
  <c r="AA77"/>
  <c r="U50"/>
  <c r="Q174"/>
  <c r="Z90"/>
  <c r="U201"/>
  <c r="AE100"/>
  <c r="AE334"/>
  <c r="AI140"/>
  <c r="AG97"/>
  <c r="V298"/>
  <c r="AH91"/>
  <c r="AH117"/>
  <c r="AE96"/>
  <c r="Y277"/>
  <c r="U156"/>
  <c r="Y115"/>
  <c r="W298"/>
  <c r="V132"/>
  <c r="U69"/>
  <c r="R103"/>
  <c r="Q314"/>
  <c r="S123"/>
  <c r="AI117"/>
  <c r="Z41"/>
  <c r="Z234"/>
  <c r="V156"/>
  <c r="W243"/>
  <c r="R154"/>
  <c r="W132"/>
  <c r="S103"/>
  <c r="S314"/>
  <c r="O232"/>
  <c r="AH146"/>
  <c r="S276"/>
  <c r="Z182"/>
  <c r="W62"/>
  <c r="AH121"/>
  <c r="AA279"/>
  <c r="W181"/>
  <c r="AE146"/>
  <c r="O41"/>
  <c r="AE141"/>
  <c r="AE136"/>
  <c r="W260"/>
  <c r="AG121"/>
  <c r="AG179"/>
  <c r="AE50"/>
  <c r="AA141"/>
  <c r="AH312"/>
  <c r="AI97"/>
  <c r="AH216"/>
  <c r="Y275"/>
  <c r="U255"/>
  <c r="Z210"/>
  <c r="U182"/>
  <c r="V121"/>
  <c r="AC149"/>
  <c r="AI91"/>
  <c r="AH243"/>
  <c r="AD292"/>
  <c r="AI275"/>
  <c r="AE182"/>
  <c r="W152"/>
  <c r="Y53"/>
  <c r="V230"/>
  <c r="W275"/>
  <c r="V74"/>
  <c r="S83"/>
  <c r="Y176"/>
  <c r="AD70"/>
  <c r="O334"/>
  <c r="O306"/>
  <c r="Z87"/>
  <c r="Y89"/>
  <c r="AI308"/>
  <c r="V66"/>
  <c r="AG45"/>
  <c r="AH101"/>
  <c r="AG275"/>
  <c r="AA260"/>
  <c r="AC137"/>
  <c r="Q123"/>
  <c r="Q237"/>
  <c r="AD146"/>
  <c r="AI160"/>
  <c r="AD182"/>
  <c r="Q175"/>
  <c r="Y306"/>
  <c r="U230"/>
  <c r="Z176"/>
  <c r="AC70"/>
  <c r="U92"/>
  <c r="Z104"/>
  <c r="W15"/>
  <c r="W223"/>
  <c r="AA89"/>
  <c r="AH102"/>
  <c r="R326"/>
  <c r="Q292"/>
  <c r="U66"/>
  <c r="AG101"/>
  <c r="Y260"/>
  <c r="U180"/>
  <c r="AD137"/>
  <c r="S237"/>
  <c r="Y210"/>
  <c r="Z67"/>
  <c r="Z53"/>
  <c r="AH45"/>
  <c r="V152"/>
  <c r="V113"/>
  <c r="W74"/>
  <c r="V110"/>
  <c r="V118"/>
  <c r="Y136"/>
  <c r="AG102"/>
  <c r="V180"/>
  <c r="AG220"/>
  <c r="AI146"/>
  <c r="Q138"/>
  <c r="AE121"/>
  <c r="U116"/>
  <c r="W261"/>
  <c r="U106"/>
  <c r="Q276"/>
  <c r="U110"/>
  <c r="W118"/>
  <c r="Z136"/>
  <c r="AD298"/>
  <c r="Z223"/>
  <c r="V80"/>
  <c r="AD76"/>
  <c r="Y334"/>
  <c r="Y279"/>
  <c r="V181"/>
  <c r="R232"/>
  <c r="R25"/>
  <c r="Y93"/>
  <c r="W116"/>
  <c r="U261"/>
  <c r="W106"/>
  <c r="AA85"/>
  <c r="AI201"/>
  <c r="Y80"/>
  <c r="S232"/>
  <c r="O122"/>
  <c r="U324"/>
  <c r="AD321"/>
  <c r="J106"/>
  <c r="AI276"/>
  <c r="O302"/>
  <c r="O308"/>
  <c r="AD115"/>
  <c r="U63"/>
  <c r="AD104"/>
  <c r="V201"/>
  <c r="J259"/>
  <c r="R234"/>
  <c r="V87"/>
  <c r="Y79"/>
  <c r="AD114"/>
  <c r="AI289"/>
  <c r="Y271"/>
  <c r="Y87"/>
  <c r="AE285"/>
  <c r="Z306"/>
  <c r="AC114"/>
  <c r="AI326"/>
  <c r="Z271"/>
  <c r="V98"/>
  <c r="J147"/>
  <c r="V146"/>
  <c r="J87"/>
  <c r="O180"/>
  <c r="W234"/>
  <c r="AD121"/>
  <c r="AA116"/>
  <c r="AD85"/>
  <c r="AI277"/>
  <c r="Z85"/>
  <c r="AH112"/>
  <c r="W121"/>
  <c r="AE81"/>
  <c r="V288"/>
  <c r="O25"/>
  <c r="U288"/>
  <c r="AC288"/>
  <c r="O152"/>
  <c r="AE85"/>
  <c r="R171"/>
  <c r="V292"/>
  <c r="V290"/>
  <c r="AD174"/>
  <c r="J248"/>
  <c r="Y321"/>
  <c r="O298"/>
  <c r="U8"/>
  <c r="AG118"/>
  <c r="Z73"/>
  <c r="AD252"/>
  <c r="J57"/>
  <c r="Q168"/>
  <c r="AE252"/>
  <c r="J118"/>
  <c r="O184"/>
  <c r="J221"/>
  <c r="O261"/>
  <c r="AE326"/>
  <c r="V179"/>
  <c r="V112"/>
  <c r="J152"/>
  <c r="AA166"/>
  <c r="Y90"/>
  <c r="J184"/>
  <c r="R292"/>
  <c r="Y324"/>
  <c r="AG138"/>
  <c r="AH116"/>
  <c r="AE190"/>
  <c r="AD296"/>
  <c r="J143"/>
  <c r="AA289"/>
  <c r="Y132"/>
  <c r="AE67"/>
  <c r="AH138"/>
  <c r="AI116"/>
  <c r="J308"/>
  <c r="AD260"/>
  <c r="AH176"/>
  <c r="AA326"/>
  <c r="AA173"/>
  <c r="R136"/>
  <c r="V234"/>
  <c r="J25"/>
  <c r="AH104"/>
  <c r="S328"/>
  <c r="AE296"/>
  <c r="AI122"/>
  <c r="R48"/>
  <c r="Z132"/>
  <c r="Z300"/>
  <c r="AC176"/>
  <c r="AA74"/>
  <c r="AE260"/>
  <c r="AD96"/>
  <c r="AI235"/>
  <c r="R67"/>
  <c r="O87"/>
  <c r="AC306"/>
  <c r="AD99"/>
  <c r="R174"/>
  <c r="Y62"/>
  <c r="Y92"/>
  <c r="U85"/>
  <c r="Y203"/>
  <c r="U68"/>
  <c r="V53"/>
  <c r="AH168"/>
  <c r="J47"/>
  <c r="Z203"/>
  <c r="AG168"/>
  <c r="AH286"/>
  <c r="AE221"/>
  <c r="AA296"/>
  <c r="Y112"/>
  <c r="AE158"/>
  <c r="AG174"/>
  <c r="AG176"/>
  <c r="AH15"/>
  <c r="AD237"/>
  <c r="AD171"/>
  <c r="Y110"/>
  <c r="AA115"/>
  <c r="Z239"/>
  <c r="AE49"/>
  <c r="Y296"/>
  <c r="W50"/>
  <c r="U80"/>
  <c r="AE48"/>
  <c r="Q122"/>
  <c r="V68"/>
  <c r="AI312"/>
  <c r="U53"/>
  <c r="AI314"/>
  <c r="AC190"/>
  <c r="O85"/>
  <c r="AH99"/>
  <c r="V182"/>
  <c r="W117"/>
  <c r="V277"/>
  <c r="Z62"/>
  <c r="R52"/>
  <c r="Y298"/>
  <c r="Y300"/>
  <c r="Z287"/>
  <c r="AD176"/>
  <c r="Q261"/>
  <c r="U15"/>
  <c r="V223"/>
  <c r="AE170"/>
  <c r="Z112"/>
  <c r="Q48"/>
  <c r="AG308"/>
  <c r="AD300"/>
  <c r="AH226"/>
  <c r="S78"/>
  <c r="AG277"/>
  <c r="AI103"/>
  <c r="AG152"/>
  <c r="AD68"/>
  <c r="AG98"/>
  <c r="U140"/>
  <c r="AD167"/>
  <c r="AC61"/>
  <c r="AH122"/>
  <c r="S261"/>
  <c r="AD173"/>
  <c r="AD193"/>
  <c r="AG226"/>
  <c r="AD160"/>
  <c r="AH235"/>
  <c r="AE160"/>
  <c r="Q41"/>
  <c r="S41"/>
  <c r="Y133"/>
  <c r="Z133"/>
  <c r="AA185"/>
  <c r="O103"/>
  <c r="AC174"/>
  <c r="S98"/>
  <c r="R156"/>
  <c r="AD194"/>
  <c r="J111"/>
  <c r="O114"/>
  <c r="U321"/>
  <c r="R168"/>
  <c r="AE218"/>
  <c r="AI229"/>
  <c r="Y287"/>
  <c r="W55"/>
  <c r="W184"/>
  <c r="AD103"/>
  <c r="O182"/>
  <c r="AG319"/>
  <c r="V55"/>
  <c r="J175"/>
  <c r="Q171"/>
  <c r="AI156"/>
  <c r="Q328"/>
  <c r="Y319"/>
  <c r="AH319"/>
  <c r="AG259"/>
  <c r="AE269"/>
  <c r="U87"/>
  <c r="AI224"/>
  <c r="O328"/>
  <c r="O53"/>
  <c r="AA82"/>
  <c r="Y102"/>
  <c r="AE83"/>
  <c r="W52"/>
  <c r="O145"/>
  <c r="Z302"/>
  <c r="R319"/>
  <c r="W229"/>
  <c r="Z321"/>
  <c r="W221"/>
  <c r="Y205"/>
  <c r="AI174"/>
  <c r="AA227"/>
  <c r="J262"/>
  <c r="Z205"/>
  <c r="AH228"/>
  <c r="Q201"/>
  <c r="AE319"/>
  <c r="AH221"/>
  <c r="AG228"/>
  <c r="J126"/>
  <c r="O98"/>
  <c r="AE321"/>
  <c r="U171"/>
  <c r="V308"/>
  <c r="Z166"/>
  <c r="V83"/>
  <c r="AC235"/>
  <c r="V8"/>
  <c r="Z228"/>
  <c r="R201"/>
  <c r="Z171"/>
  <c r="AG221"/>
  <c r="R78"/>
  <c r="V222"/>
  <c r="O229"/>
  <c r="AD235"/>
  <c r="AE152"/>
  <c r="AD221"/>
  <c r="AA221"/>
  <c r="AG140"/>
  <c r="Y171"/>
  <c r="AG205"/>
  <c r="S76"/>
  <c r="Z227"/>
  <c r="Z146"/>
  <c r="O97"/>
  <c r="O67"/>
  <c r="J275"/>
  <c r="J160"/>
  <c r="J298"/>
  <c r="O237"/>
  <c r="S69"/>
  <c r="AI237"/>
  <c r="Q203"/>
  <c r="U112"/>
  <c r="AA99"/>
  <c r="V133"/>
  <c r="W61"/>
  <c r="AG89"/>
  <c r="Y168"/>
  <c r="V49"/>
  <c r="AA223"/>
  <c r="S143"/>
  <c r="AH85"/>
  <c r="R50"/>
  <c r="AA280"/>
  <c r="AC103"/>
  <c r="Z113"/>
  <c r="Z78"/>
  <c r="V291"/>
  <c r="AG86"/>
  <c r="Y52"/>
  <c r="S252"/>
  <c r="S67"/>
  <c r="O106"/>
  <c r="AD154"/>
  <c r="Z52"/>
  <c r="V259"/>
  <c r="W133"/>
  <c r="V61"/>
  <c r="AI89"/>
  <c r="AD93"/>
  <c r="Z118"/>
  <c r="U49"/>
  <c r="S275"/>
  <c r="AI260"/>
  <c r="AE225"/>
  <c r="AC90"/>
  <c r="J98"/>
  <c r="V101"/>
  <c r="O59"/>
  <c r="R143"/>
  <c r="AI85"/>
  <c r="AC302"/>
  <c r="AD69"/>
  <c r="Q50"/>
  <c r="Y113"/>
  <c r="AE52"/>
  <c r="Y78"/>
  <c r="W291"/>
  <c r="AI66"/>
  <c r="AH234"/>
  <c r="AH53"/>
  <c r="AG53"/>
  <c r="AI53"/>
  <c r="W69"/>
  <c r="Z97"/>
  <c r="U310"/>
  <c r="W279"/>
  <c r="AE93"/>
  <c r="AA118"/>
  <c r="O275"/>
  <c r="AI285"/>
  <c r="W158"/>
  <c r="R105"/>
  <c r="Q275"/>
  <c r="AG260"/>
  <c r="AE259"/>
  <c r="AA149"/>
  <c r="U101"/>
  <c r="AD53"/>
  <c r="AD302"/>
  <c r="U141"/>
  <c r="AE69"/>
  <c r="Z61"/>
  <c r="Y248"/>
  <c r="V70"/>
  <c r="AH83"/>
  <c r="AH90"/>
  <c r="R104"/>
  <c r="AG234"/>
  <c r="AH160"/>
  <c r="R252"/>
  <c r="J201"/>
  <c r="AH86"/>
  <c r="J67"/>
  <c r="Y97"/>
  <c r="AH105"/>
  <c r="V310"/>
  <c r="U279"/>
  <c r="V237"/>
  <c r="S49"/>
  <c r="U158"/>
  <c r="Q105"/>
  <c r="AG94"/>
  <c r="U314"/>
  <c r="AC259"/>
  <c r="Q262"/>
  <c r="Y149"/>
  <c r="AC53"/>
  <c r="O160"/>
  <c r="AH148"/>
  <c r="V228"/>
  <c r="V141"/>
  <c r="Y61"/>
  <c r="Y95"/>
  <c r="J103"/>
  <c r="AA248"/>
  <c r="U70"/>
  <c r="AI83"/>
  <c r="AG90"/>
  <c r="Q104"/>
  <c r="AH223"/>
  <c r="U237"/>
  <c r="AC86"/>
  <c r="R49"/>
  <c r="J97"/>
  <c r="O158"/>
  <c r="V62"/>
  <c r="AC334"/>
  <c r="R262"/>
  <c r="U228"/>
  <c r="AG223"/>
  <c r="J94"/>
  <c r="J142"/>
  <c r="J55"/>
  <c r="AE194"/>
  <c r="AG105"/>
  <c r="AE107"/>
  <c r="V166"/>
  <c r="R98"/>
  <c r="AE46"/>
  <c r="S235"/>
  <c r="R119"/>
  <c r="O74"/>
  <c r="J116"/>
  <c r="AG237"/>
  <c r="J261"/>
  <c r="O105"/>
  <c r="O69"/>
  <c r="J235"/>
  <c r="J154"/>
  <c r="O326"/>
  <c r="J314"/>
  <c r="AE292"/>
  <c r="Z277"/>
  <c r="Y67"/>
  <c r="AH87"/>
  <c r="AE298"/>
  <c r="W205"/>
  <c r="AD149"/>
  <c r="S25"/>
  <c r="Z156"/>
  <c r="AA59"/>
  <c r="O277"/>
  <c r="W292"/>
  <c r="Y290"/>
  <c r="Y15"/>
  <c r="AA269"/>
  <c r="Z117"/>
  <c r="AI49"/>
  <c r="O142"/>
  <c r="AI87"/>
  <c r="W97"/>
  <c r="J122"/>
  <c r="Y142"/>
  <c r="S277"/>
  <c r="AD234"/>
  <c r="O239"/>
  <c r="Y114"/>
  <c r="Z143"/>
  <c r="AD89"/>
  <c r="V91"/>
  <c r="Z15"/>
  <c r="U326"/>
  <c r="AE89"/>
  <c r="U91"/>
  <c r="S288"/>
  <c r="AA290"/>
  <c r="Y117"/>
  <c r="O55"/>
  <c r="Y261"/>
  <c r="Z101"/>
  <c r="AH49"/>
  <c r="AH61"/>
  <c r="W148"/>
  <c r="Z142"/>
  <c r="Q277"/>
  <c r="O221"/>
  <c r="AC234"/>
  <c r="AH205"/>
  <c r="R100"/>
  <c r="R235"/>
  <c r="AH227"/>
  <c r="J286"/>
  <c r="J46"/>
  <c r="AD324"/>
  <c r="Q288"/>
  <c r="Z261"/>
  <c r="U149"/>
  <c r="Z86"/>
  <c r="Y152"/>
  <c r="J296"/>
  <c r="AI61"/>
  <c r="AE287"/>
  <c r="V148"/>
  <c r="AG25"/>
  <c r="AE271"/>
  <c r="R85"/>
  <c r="AI227"/>
  <c r="J138"/>
  <c r="J205"/>
  <c r="J218"/>
  <c r="J173"/>
  <c r="Z259"/>
  <c r="V149"/>
  <c r="Z69"/>
  <c r="Y86"/>
  <c r="Y310"/>
  <c r="Z152"/>
  <c r="Z103"/>
  <c r="Z91"/>
  <c r="AH25"/>
  <c r="V319"/>
  <c r="Q85"/>
  <c r="W187"/>
  <c r="Q100"/>
  <c r="J312"/>
  <c r="J91"/>
  <c r="O15"/>
  <c r="J148"/>
  <c r="AA259"/>
  <c r="R91"/>
  <c r="Y69"/>
  <c r="Z310"/>
  <c r="Y103"/>
  <c r="J105"/>
  <c r="AG201"/>
  <c r="V221"/>
  <c r="Y91"/>
  <c r="W319"/>
  <c r="Z79"/>
  <c r="AH68"/>
  <c r="J69"/>
  <c r="AI166"/>
  <c r="AI93"/>
  <c r="Y225"/>
  <c r="J328"/>
  <c r="Y173"/>
  <c r="AI149"/>
  <c r="AE143"/>
  <c r="U117"/>
  <c r="R83"/>
  <c r="AA308"/>
  <c r="V326"/>
  <c r="W140"/>
  <c r="AA102"/>
  <c r="U94"/>
  <c r="O154"/>
  <c r="AD49"/>
  <c r="AH103"/>
  <c r="U205"/>
  <c r="AH166"/>
  <c r="AC287"/>
  <c r="AC67"/>
  <c r="J120"/>
  <c r="AI148"/>
  <c r="AH93"/>
  <c r="AA93"/>
  <c r="AG276"/>
  <c r="AD288"/>
  <c r="AA225"/>
  <c r="V184"/>
  <c r="J74"/>
  <c r="S234"/>
  <c r="O235"/>
  <c r="AD207"/>
  <c r="J115"/>
  <c r="Z179"/>
  <c r="AD83"/>
  <c r="V85"/>
  <c r="Y302"/>
  <c r="J114"/>
  <c r="AA224"/>
  <c r="Y179"/>
  <c r="AE324"/>
  <c r="AG210"/>
  <c r="W113"/>
  <c r="U280"/>
  <c r="Y201"/>
  <c r="AH207"/>
  <c r="O287"/>
  <c r="AH203"/>
  <c r="O175"/>
  <c r="Z292"/>
  <c r="AH210"/>
  <c r="U312"/>
  <c r="W142"/>
  <c r="V314"/>
  <c r="AC106"/>
  <c r="Z105"/>
  <c r="Z201"/>
  <c r="U52"/>
  <c r="AA262"/>
  <c r="V196"/>
  <c r="AE207"/>
  <c r="O81"/>
  <c r="O126"/>
  <c r="O118"/>
  <c r="J203"/>
  <c r="AG203"/>
  <c r="Y292"/>
  <c r="U196"/>
  <c r="V229"/>
  <c r="AD45"/>
  <c r="Z72"/>
  <c r="AG156"/>
  <c r="AE61"/>
  <c r="V312"/>
  <c r="V142"/>
  <c r="AE94"/>
  <c r="AD170"/>
  <c r="AD98"/>
  <c r="Y105"/>
  <c r="V97"/>
  <c r="AC269"/>
  <c r="V107"/>
  <c r="Y326"/>
  <c r="Y262"/>
  <c r="AE229"/>
  <c r="Z224"/>
  <c r="V252"/>
  <c r="AI207"/>
  <c r="U138"/>
  <c r="Z168"/>
  <c r="AC98"/>
  <c r="AC166"/>
  <c r="AC289"/>
  <c r="V103"/>
  <c r="V187"/>
  <c r="W252"/>
  <c r="U168"/>
  <c r="Z81"/>
  <c r="V93"/>
  <c r="Y234"/>
  <c r="U174"/>
  <c r="O243"/>
  <c r="AD179"/>
  <c r="W122"/>
  <c r="V168"/>
  <c r="AE156"/>
  <c r="J81"/>
  <c r="AC316"/>
  <c r="V99"/>
  <c r="AI324"/>
  <c r="AD62"/>
  <c r="Z66"/>
  <c r="AD222"/>
  <c r="O285"/>
  <c r="AC179"/>
  <c r="U82"/>
  <c r="Y81"/>
  <c r="U93"/>
  <c r="V174"/>
  <c r="V122"/>
  <c r="Z285"/>
  <c r="S312"/>
  <c r="AD316"/>
  <c r="U99"/>
  <c r="AE62"/>
  <c r="Q179"/>
  <c r="AH262"/>
  <c r="O203"/>
  <c r="O324"/>
  <c r="J326"/>
  <c r="O224"/>
  <c r="AE166"/>
  <c r="O225"/>
  <c r="AD239"/>
  <c r="O205"/>
  <c r="AG321"/>
  <c r="J229"/>
  <c r="Z288"/>
  <c r="AD88"/>
  <c r="AD63"/>
  <c r="AH63"/>
  <c r="Q286"/>
  <c r="Y312"/>
  <c r="AA285"/>
  <c r="U271"/>
  <c r="AE142"/>
  <c r="R94"/>
  <c r="AH92"/>
  <c r="J180"/>
  <c r="V57"/>
  <c r="W280"/>
  <c r="AG324"/>
  <c r="O138"/>
  <c r="AH321"/>
  <c r="J316"/>
  <c r="AA288"/>
  <c r="AA175"/>
  <c r="AC88"/>
  <c r="AE63"/>
  <c r="Y111"/>
  <c r="AI63"/>
  <c r="Q81"/>
  <c r="Z312"/>
  <c r="V271"/>
  <c r="Z140"/>
  <c r="AD142"/>
  <c r="R166"/>
  <c r="AD185"/>
  <c r="W84"/>
  <c r="AG92"/>
  <c r="AD80"/>
  <c r="Q133"/>
  <c r="AE222"/>
  <c r="R287"/>
  <c r="S166"/>
  <c r="AD289"/>
  <c r="AC185"/>
  <c r="AD229"/>
  <c r="S133"/>
  <c r="AE224"/>
  <c r="AA252"/>
  <c r="AH306"/>
  <c r="V88"/>
  <c r="AC210"/>
  <c r="AE280"/>
  <c r="Q93"/>
  <c r="J63"/>
  <c r="O312"/>
  <c r="O91"/>
  <c r="J15"/>
  <c r="O148"/>
  <c r="Y280"/>
  <c r="J321"/>
  <c r="O168"/>
  <c r="W285"/>
  <c r="U88"/>
  <c r="AI306"/>
  <c r="W290"/>
  <c r="AC326"/>
  <c r="Z107"/>
  <c r="Z120"/>
  <c r="V81"/>
  <c r="R175"/>
  <c r="O321"/>
  <c r="U218"/>
  <c r="Z106"/>
  <c r="Q326"/>
  <c r="Q94"/>
  <c r="AE117"/>
  <c r="AH100"/>
  <c r="AC80"/>
  <c r="U143"/>
  <c r="S93"/>
  <c r="Y73"/>
  <c r="AH82"/>
  <c r="J167"/>
  <c r="AA106"/>
  <c r="Y107"/>
  <c r="AA120"/>
  <c r="Z286"/>
  <c r="AG100"/>
  <c r="Z222"/>
  <c r="AD82"/>
  <c r="R138"/>
  <c r="AH142"/>
  <c r="AC310"/>
  <c r="AC175"/>
  <c r="AD118"/>
  <c r="Q55"/>
  <c r="AC104"/>
  <c r="V175"/>
  <c r="AG95"/>
  <c r="Y286"/>
  <c r="U334"/>
  <c r="AG69"/>
  <c r="W143"/>
  <c r="Z63"/>
  <c r="AH328"/>
  <c r="U90"/>
  <c r="AC117"/>
  <c r="AG82"/>
  <c r="Z184"/>
  <c r="AC82"/>
  <c r="R97"/>
  <c r="AD175"/>
  <c r="AC118"/>
  <c r="AC312"/>
  <c r="AC314"/>
  <c r="W175"/>
  <c r="AD113"/>
  <c r="AE37"/>
  <c r="V334"/>
  <c r="W286"/>
  <c r="Y63"/>
  <c r="V102"/>
  <c r="AA45"/>
  <c r="AI328"/>
  <c r="AA222"/>
  <c r="Z160"/>
  <c r="AC262"/>
  <c r="AD205"/>
  <c r="Y184"/>
  <c r="AH114"/>
  <c r="AH218"/>
  <c r="R285"/>
  <c r="Q324"/>
  <c r="V173"/>
  <c r="V114"/>
  <c r="AH110"/>
  <c r="Q97"/>
  <c r="Q205"/>
  <c r="V296"/>
  <c r="AD312"/>
  <c r="O262"/>
  <c r="AD314"/>
  <c r="Z235"/>
  <c r="V126"/>
  <c r="AE113"/>
  <c r="AE261"/>
  <c r="Y218"/>
  <c r="U102"/>
  <c r="V89"/>
  <c r="AH67"/>
  <c r="Z45"/>
  <c r="R101"/>
  <c r="AA160"/>
  <c r="O171"/>
  <c r="AD262"/>
  <c r="AE205"/>
  <c r="AI114"/>
  <c r="AG218"/>
  <c r="S285"/>
  <c r="R324"/>
  <c r="U173"/>
  <c r="U114"/>
  <c r="AI110"/>
  <c r="AG326"/>
  <c r="AD210"/>
  <c r="R205"/>
  <c r="W296"/>
  <c r="W328"/>
  <c r="R286"/>
  <c r="AA235"/>
  <c r="U126"/>
  <c r="V289"/>
  <c r="O111"/>
  <c r="AI262"/>
  <c r="AE203"/>
  <c r="AD112"/>
  <c r="U89"/>
  <c r="AG67"/>
  <c r="S101"/>
  <c r="AH118"/>
  <c r="S207"/>
  <c r="U81"/>
  <c r="AA111"/>
  <c r="U289"/>
  <c r="AD285"/>
  <c r="Y221"/>
  <c r="V84"/>
  <c r="AE112"/>
  <c r="AD133"/>
  <c r="J174"/>
  <c r="J280"/>
  <c r="J225"/>
  <c r="R222"/>
  <c r="O89"/>
  <c r="J252"/>
  <c r="AH239"/>
  <c r="AG239"/>
  <c r="AI239"/>
  <c r="J166"/>
  <c r="J207"/>
  <c r="O112"/>
  <c r="AD310"/>
  <c r="W287"/>
  <c r="AH175"/>
  <c r="J112"/>
  <c r="AE90"/>
  <c r="AC261"/>
  <c r="AA95"/>
  <c r="AH69"/>
  <c r="J237"/>
  <c r="O133"/>
  <c r="V160"/>
  <c r="R207"/>
  <c r="J210"/>
  <c r="J149"/>
  <c r="O252"/>
  <c r="O156"/>
  <c r="J141"/>
  <c r="AG142"/>
  <c r="V92"/>
  <c r="V328"/>
  <c r="AD94"/>
  <c r="S289"/>
  <c r="AH95"/>
  <c r="AD319"/>
  <c r="AC133"/>
  <c r="Z252"/>
  <c r="O218"/>
  <c r="J324"/>
  <c r="J61"/>
  <c r="J89"/>
  <c r="J276"/>
  <c r="O234"/>
  <c r="V63"/>
  <c r="AH285"/>
  <c r="W203"/>
  <c r="AD286"/>
  <c r="AH179"/>
  <c r="V286"/>
  <c r="AD203"/>
  <c r="Z80"/>
  <c r="J107"/>
  <c r="R69"/>
  <c r="AC286"/>
  <c r="AI143"/>
  <c r="W39"/>
  <c r="U37"/>
  <c r="AH143"/>
  <c r="AG113"/>
  <c r="W160"/>
  <c r="Z218"/>
  <c r="V82"/>
  <c r="V37"/>
  <c r="AI113"/>
  <c r="AH220"/>
  <c r="O63"/>
  <c r="AI80"/>
  <c r="AH80"/>
  <c r="AG80"/>
  <c r="O280"/>
  <c r="J171"/>
  <c r="O179"/>
  <c r="AD224"/>
  <c r="Q80"/>
  <c r="S80"/>
  <c r="R80"/>
  <c r="U225"/>
  <c r="J80"/>
  <c r="O80"/>
  <c r="Z319"/>
  <c r="AE122"/>
  <c r="Z324"/>
  <c r="W179"/>
  <c r="AD218"/>
  <c r="AD122"/>
  <c r="J8"/>
  <c r="Z289"/>
  <c r="AD201"/>
  <c r="Q319"/>
  <c r="AC193"/>
  <c r="AE201"/>
  <c r="O167"/>
  <c r="O222"/>
  <c r="O101"/>
  <c r="J292"/>
  <c r="W57"/>
  <c r="J181"/>
  <c r="J185"/>
  <c r="J319"/>
  <c r="O227"/>
  <c r="AH229"/>
  <c r="J179"/>
  <c r="Y185"/>
  <c r="AD37"/>
  <c r="R176"/>
  <c r="O201"/>
  <c r="O216"/>
  <c r="J168"/>
  <c r="Z48"/>
  <c r="AA48"/>
  <c r="Y48"/>
  <c r="O276"/>
  <c r="O46"/>
  <c r="AI98"/>
  <c r="U287"/>
  <c r="Q158"/>
  <c r="AD223"/>
  <c r="AC156"/>
  <c r="AE106"/>
  <c r="AD46"/>
  <c r="Z298"/>
  <c r="AA140"/>
  <c r="AA92"/>
  <c r="R87"/>
  <c r="O149"/>
  <c r="W225"/>
  <c r="AD95"/>
  <c r="Y66"/>
  <c r="S149"/>
  <c r="AH225"/>
  <c r="V105"/>
  <c r="AH70"/>
  <c r="Q176"/>
  <c r="AA207"/>
  <c r="Q82"/>
  <c r="R82"/>
  <c r="AH48"/>
  <c r="AI48"/>
  <c r="AG48"/>
  <c r="Y328"/>
  <c r="W308"/>
  <c r="W90"/>
  <c r="Z46"/>
  <c r="AE86"/>
  <c r="W46"/>
  <c r="AG175"/>
  <c r="AH96"/>
  <c r="AE120"/>
  <c r="V78"/>
  <c r="Y104"/>
  <c r="R203"/>
  <c r="Q289"/>
  <c r="Q52"/>
  <c r="Z328"/>
  <c r="J101"/>
  <c r="W154"/>
  <c r="AD91"/>
  <c r="Y46"/>
  <c r="Y126"/>
  <c r="V46"/>
  <c r="AG96"/>
  <c r="O286"/>
  <c r="AD120"/>
  <c r="W48"/>
  <c r="U78"/>
  <c r="R89"/>
  <c r="R158"/>
  <c r="AE223"/>
  <c r="O210"/>
  <c r="Z122"/>
  <c r="Q87"/>
  <c r="AC95"/>
  <c r="Q149"/>
  <c r="AG225"/>
  <c r="U105"/>
  <c r="AG70"/>
  <c r="J131"/>
  <c r="V207"/>
  <c r="O292"/>
  <c r="O93"/>
  <c r="AG170"/>
  <c r="O170"/>
  <c r="J170"/>
  <c r="AG64"/>
  <c r="AH64"/>
  <c r="AI64"/>
  <c r="Q66"/>
  <c r="R66"/>
  <c r="S66"/>
  <c r="R223"/>
  <c r="S223"/>
  <c r="Q223"/>
  <c r="Q89"/>
  <c r="O207"/>
  <c r="AA122"/>
  <c r="AD228"/>
  <c r="AG126"/>
  <c r="AC186"/>
  <c r="W224"/>
  <c r="O83"/>
  <c r="O94"/>
  <c r="O113"/>
  <c r="Q68"/>
  <c r="S68"/>
  <c r="R68"/>
  <c r="Q269"/>
  <c r="S269"/>
  <c r="R269"/>
  <c r="AD290"/>
  <c r="Y98"/>
  <c r="J85"/>
  <c r="AH261"/>
  <c r="V154"/>
  <c r="AC91"/>
  <c r="AH287"/>
  <c r="W120"/>
  <c r="AA126"/>
  <c r="U269"/>
  <c r="AE138"/>
  <c r="AD111"/>
  <c r="U48"/>
  <c r="O48"/>
  <c r="J156"/>
  <c r="J227"/>
  <c r="AA121"/>
  <c r="Q321"/>
  <c r="AH8"/>
  <c r="AE228"/>
  <c r="AD110"/>
  <c r="O8"/>
  <c r="AG292"/>
  <c r="AD52"/>
  <c r="V115"/>
  <c r="AH126"/>
  <c r="AD186"/>
  <c r="R76"/>
  <c r="Z207"/>
  <c r="W207"/>
  <c r="AI170"/>
  <c r="S82"/>
  <c r="R170"/>
  <c r="Q170"/>
  <c r="S170"/>
  <c r="S183"/>
  <c r="Q183"/>
  <c r="R183"/>
  <c r="Z98"/>
  <c r="AE290"/>
  <c r="AE55"/>
  <c r="AI261"/>
  <c r="Z174"/>
  <c r="AD107"/>
  <c r="AI287"/>
  <c r="V120"/>
  <c r="V269"/>
  <c r="V203"/>
  <c r="AD138"/>
  <c r="AE111"/>
  <c r="O166"/>
  <c r="R81"/>
  <c r="W185"/>
  <c r="Z121"/>
  <c r="S45"/>
  <c r="R321"/>
  <c r="AD92"/>
  <c r="AC110"/>
  <c r="R179"/>
  <c r="O319"/>
  <c r="AH292"/>
  <c r="W115"/>
  <c r="V224"/>
  <c r="S169"/>
  <c r="AI68"/>
  <c r="AI78"/>
  <c r="AG78"/>
  <c r="AH78"/>
  <c r="Q61"/>
  <c r="S61"/>
  <c r="Y174"/>
  <c r="AD100"/>
  <c r="O279"/>
  <c r="R45"/>
  <c r="Q312"/>
  <c r="AC92"/>
  <c r="J49"/>
  <c r="O57"/>
  <c r="AH180"/>
  <c r="J133"/>
  <c r="O173"/>
  <c r="AI269"/>
  <c r="AH269"/>
  <c r="AG269"/>
  <c r="J78"/>
  <c r="O78"/>
  <c r="AD55"/>
  <c r="O185"/>
  <c r="AG120"/>
  <c r="O332"/>
  <c r="O174"/>
  <c r="AI180"/>
  <c r="AH224"/>
  <c r="AI119"/>
  <c r="S222"/>
  <c r="AH119"/>
  <c r="R169"/>
  <c r="AH88"/>
  <c r="AI88"/>
  <c r="AG88"/>
  <c r="Q112"/>
  <c r="S112"/>
  <c r="R112"/>
  <c r="Q118"/>
  <c r="S118"/>
  <c r="R118"/>
  <c r="Q116"/>
  <c r="S116"/>
  <c r="R116"/>
  <c r="Z57"/>
  <c r="AA57"/>
  <c r="Y57"/>
  <c r="J102"/>
  <c r="O102"/>
  <c r="AG115"/>
  <c r="AH115"/>
  <c r="AI115"/>
  <c r="O72"/>
  <c r="J72"/>
  <c r="R106"/>
  <c r="Q106"/>
  <c r="S106"/>
  <c r="Q72"/>
  <c r="S72"/>
  <c r="R72"/>
  <c r="S63"/>
  <c r="Q63"/>
  <c r="S102"/>
  <c r="Q102"/>
  <c r="R102"/>
  <c r="J45"/>
  <c r="O45"/>
  <c r="U104"/>
  <c r="Z84"/>
  <c r="W166"/>
  <c r="AC152"/>
  <c r="Y101"/>
  <c r="J83"/>
  <c r="S287"/>
  <c r="AI94"/>
  <c r="Y138"/>
  <c r="AG8"/>
  <c r="AD101"/>
  <c r="AD280"/>
  <c r="AH46"/>
  <c r="AI222"/>
  <c r="O65"/>
  <c r="R107"/>
  <c r="Q107"/>
  <c r="S107"/>
  <c r="R64"/>
  <c r="S64"/>
  <c r="Q64"/>
  <c r="AH55"/>
  <c r="AG55"/>
  <c r="AI55"/>
  <c r="AH57"/>
  <c r="AG57"/>
  <c r="AI57"/>
  <c r="J92"/>
  <c r="O92"/>
  <c r="AH107"/>
  <c r="AI107"/>
  <c r="AG107"/>
  <c r="AI271"/>
  <c r="AG271"/>
  <c r="O271"/>
  <c r="J271"/>
  <c r="S86"/>
  <c r="Q86"/>
  <c r="R86"/>
  <c r="J93"/>
  <c r="W276"/>
  <c r="Y84"/>
  <c r="AD328"/>
  <c r="Z138"/>
  <c r="Q210"/>
  <c r="AE101"/>
  <c r="R59"/>
  <c r="AG46"/>
  <c r="Y191"/>
  <c r="O181"/>
  <c r="R53"/>
  <c r="AE227"/>
  <c r="S88"/>
  <c r="R88"/>
  <c r="Q88"/>
  <c r="AH72"/>
  <c r="AI72"/>
  <c r="AG72"/>
  <c r="R96"/>
  <c r="S96"/>
  <c r="Q96"/>
  <c r="Q114"/>
  <c r="S114"/>
  <c r="R114"/>
  <c r="S99"/>
  <c r="Q99"/>
  <c r="R99"/>
  <c r="O68"/>
  <c r="J68"/>
  <c r="Z50"/>
  <c r="Y50"/>
  <c r="AA50"/>
  <c r="Z55"/>
  <c r="AA55"/>
  <c r="Y55"/>
  <c r="U276"/>
  <c r="AE328"/>
  <c r="V248"/>
  <c r="R210"/>
  <c r="AC168"/>
  <c r="Q59"/>
  <c r="Z191"/>
  <c r="W227"/>
  <c r="O107"/>
  <c r="Q110"/>
  <c r="S110"/>
  <c r="R110"/>
  <c r="S115"/>
  <c r="Q115"/>
  <c r="R115"/>
  <c r="J76"/>
  <c r="O76"/>
  <c r="O84"/>
  <c r="J84"/>
  <c r="O100"/>
  <c r="J100"/>
  <c r="O99"/>
  <c r="J99"/>
  <c r="AH50"/>
  <c r="AI50"/>
  <c r="AG50"/>
  <c r="AI74"/>
  <c r="AG74"/>
  <c r="AH74"/>
  <c r="U248"/>
  <c r="AE126"/>
  <c r="AD97"/>
  <c r="U39"/>
  <c r="AD168"/>
  <c r="AD248"/>
  <c r="Z94"/>
  <c r="J117"/>
  <c r="O117"/>
  <c r="J96"/>
  <c r="O96"/>
  <c r="S74"/>
  <c r="Q74"/>
  <c r="R74"/>
  <c r="J82"/>
  <c r="O82"/>
  <c r="O86"/>
  <c r="J86"/>
  <c r="AG84"/>
  <c r="AI84"/>
  <c r="AH84"/>
  <c r="O62"/>
  <c r="J62"/>
  <c r="AH59"/>
  <c r="AI59"/>
  <c r="AG59"/>
  <c r="Q113"/>
  <c r="S113"/>
  <c r="R113"/>
  <c r="O70"/>
  <c r="J70"/>
  <c r="O61"/>
  <c r="AD126"/>
  <c r="AE97"/>
  <c r="V210"/>
  <c r="R120"/>
  <c r="AC248"/>
  <c r="Y94"/>
  <c r="V86"/>
  <c r="AH171"/>
  <c r="S53"/>
  <c r="J239"/>
  <c r="AG62"/>
  <c r="AH62"/>
  <c r="AI62"/>
  <c r="J66"/>
  <c r="O66"/>
  <c r="J104"/>
  <c r="O104"/>
  <c r="AH52"/>
  <c r="AG52"/>
  <c r="AI52"/>
  <c r="S271"/>
  <c r="R271"/>
  <c r="Q271"/>
  <c r="AH109"/>
  <c r="AG109"/>
  <c r="AI109"/>
  <c r="R90"/>
  <c r="Q90"/>
  <c r="V321"/>
  <c r="Z82"/>
  <c r="W138"/>
  <c r="AC143"/>
  <c r="Z110"/>
  <c r="AH81"/>
  <c r="Z175"/>
  <c r="J182"/>
  <c r="AD225"/>
  <c r="V185"/>
  <c r="AH120"/>
  <c r="J224"/>
  <c r="W210"/>
  <c r="S120"/>
  <c r="AC271"/>
  <c r="U86"/>
  <c r="AG171"/>
  <c r="AH222"/>
  <c r="J113"/>
  <c r="AI111"/>
  <c r="AG111"/>
  <c r="AH111"/>
  <c r="S95"/>
  <c r="Q95"/>
  <c r="R95"/>
  <c r="J95"/>
  <c r="O95"/>
  <c r="S46"/>
  <c r="Q46"/>
  <c r="R46"/>
  <c r="O110"/>
  <c r="J110"/>
  <c r="J88"/>
  <c r="O88"/>
  <c r="J109"/>
  <c r="O109"/>
  <c r="R111"/>
  <c r="S111"/>
  <c r="Q111"/>
  <c r="J90"/>
  <c r="O90"/>
  <c r="AD227"/>
  <c r="V227"/>
  <c r="O116"/>
  <c r="AG185"/>
  <c r="AI185"/>
  <c r="AH185"/>
  <c r="S248"/>
  <c r="R248"/>
  <c r="Q248"/>
  <c r="Q216"/>
  <c r="S216"/>
  <c r="O269"/>
  <c r="J269"/>
  <c r="AI184"/>
  <c r="AH184"/>
  <c r="AG184"/>
  <c r="Q178"/>
  <c r="S178"/>
  <c r="R178"/>
  <c r="S225"/>
  <c r="Q225"/>
  <c r="R225"/>
  <c r="S182"/>
  <c r="Q182"/>
  <c r="R182"/>
  <c r="Q167"/>
  <c r="S167"/>
  <c r="R167"/>
  <c r="O223"/>
  <c r="J223"/>
  <c r="J137"/>
  <c r="O137"/>
  <c r="J287"/>
  <c r="Q230"/>
  <c r="S230"/>
  <c r="R230"/>
  <c r="R228"/>
  <c r="Q228"/>
  <c r="S228"/>
  <c r="O226"/>
  <c r="J226"/>
  <c r="R226"/>
  <c r="S226"/>
  <c r="Q226"/>
  <c r="S180"/>
  <c r="Q180"/>
  <c r="R180"/>
  <c r="AI181"/>
  <c r="AH181"/>
  <c r="AG181"/>
  <c r="Q227"/>
  <c r="R227"/>
  <c r="S227"/>
  <c r="J222"/>
  <c r="J220"/>
  <c r="O220"/>
  <c r="S229"/>
  <c r="Q229"/>
  <c r="R229"/>
  <c r="AH167"/>
  <c r="AG167"/>
  <c r="AI167"/>
  <c r="S221"/>
  <c r="Q221"/>
  <c r="R221"/>
  <c r="R184"/>
  <c r="Q184"/>
  <c r="S184"/>
  <c r="Q185"/>
  <c r="S185"/>
  <c r="R185"/>
  <c r="J119"/>
  <c r="O119"/>
  <c r="R220"/>
  <c r="Q220"/>
  <c r="S220"/>
  <c r="Q173"/>
  <c r="S173"/>
  <c r="R173"/>
  <c r="S218"/>
  <c r="Q218"/>
  <c r="R218"/>
  <c r="O176"/>
  <c r="J176"/>
  <c r="AH182"/>
  <c r="AG182"/>
  <c r="AI182"/>
  <c r="AI173"/>
  <c r="AH173"/>
  <c r="AG173"/>
  <c r="AG169"/>
  <c r="AI169"/>
  <c r="AH169"/>
  <c r="R132"/>
  <c r="Q132"/>
  <c r="S132"/>
  <c r="J285"/>
  <c r="O290"/>
  <c r="O288"/>
  <c r="J288"/>
  <c r="Q224"/>
  <c r="R224"/>
  <c r="S224"/>
  <c r="J178"/>
  <c r="O178"/>
  <c r="J216"/>
  <c r="J289"/>
  <c r="O289"/>
  <c r="J123"/>
  <c r="O123"/>
  <c r="J228"/>
  <c r="O228"/>
  <c r="Q181"/>
  <c r="S181"/>
  <c r="R181"/>
  <c r="J121"/>
  <c r="O121"/>
  <c r="O238"/>
  <c r="J238"/>
  <c r="Q280"/>
  <c r="R280"/>
  <c r="S280"/>
  <c r="AG131"/>
  <c r="AI131"/>
  <c r="AH131"/>
  <c r="AD8"/>
  <c r="AE8"/>
  <c r="AG133"/>
  <c r="AI133"/>
  <c r="AH133"/>
  <c r="AG280"/>
  <c r="AH280"/>
  <c r="AI280"/>
  <c r="J257"/>
  <c r="O257"/>
  <c r="AI56"/>
  <c r="AH56"/>
  <c r="AG56"/>
  <c r="AI329"/>
  <c r="AH329"/>
  <c r="AG329"/>
  <c r="S330"/>
  <c r="R330"/>
  <c r="Q330"/>
  <c r="S257"/>
  <c r="R257"/>
  <c r="Q257"/>
  <c r="R329"/>
  <c r="Q329"/>
  <c r="S329"/>
  <c r="AI330"/>
  <c r="AH330"/>
  <c r="AG330"/>
  <c r="J330"/>
  <c r="O330"/>
  <c r="AH281"/>
  <c r="AI281"/>
  <c r="AG281"/>
  <c r="J56"/>
  <c r="Q281"/>
  <c r="S281"/>
  <c r="R281"/>
  <c r="J236"/>
  <c r="O236"/>
  <c r="Q266"/>
  <c r="S266"/>
  <c r="R266"/>
  <c r="AI266"/>
  <c r="AH266"/>
  <c r="AG266"/>
  <c r="S332"/>
  <c r="R332"/>
  <c r="Q332"/>
  <c r="AI332"/>
  <c r="AH332"/>
  <c r="AG332"/>
  <c r="R236"/>
  <c r="S236"/>
  <c r="Q236"/>
  <c r="O251"/>
  <c r="J251"/>
  <c r="AG60"/>
  <c r="AH60"/>
  <c r="AI60"/>
  <c r="AH236"/>
  <c r="AI236"/>
  <c r="AG236"/>
  <c r="Q251"/>
  <c r="R251"/>
  <c r="S251"/>
  <c r="Q337"/>
  <c r="R337"/>
  <c r="S337"/>
  <c r="Q60"/>
  <c r="R60"/>
  <c r="S60"/>
  <c r="O212"/>
  <c r="S213"/>
  <c r="R213"/>
  <c r="Q213"/>
  <c r="O337"/>
  <c r="J337"/>
  <c r="J60"/>
  <c r="O60"/>
  <c r="O213"/>
  <c r="S212"/>
  <c r="Q212"/>
  <c r="R212"/>
  <c r="AG251"/>
  <c r="AH251"/>
  <c r="AI251"/>
  <c r="O266"/>
  <c r="J266"/>
  <c r="Y303"/>
  <c r="Z303"/>
  <c r="AA303"/>
  <c r="AD189"/>
  <c r="AE189"/>
  <c r="AC189"/>
  <c r="AA155"/>
  <c r="Y155"/>
  <c r="Z155"/>
  <c r="O10"/>
  <c r="J10"/>
  <c r="U28"/>
  <c r="V28"/>
  <c r="W28"/>
  <c r="AI155"/>
  <c r="AG155"/>
  <c r="AH155"/>
  <c r="R206"/>
  <c r="S206"/>
  <c r="Q206"/>
  <c r="AG307"/>
  <c r="AH307"/>
  <c r="AI307"/>
  <c r="AC295"/>
  <c r="AD295"/>
  <c r="AE295"/>
  <c r="U194"/>
  <c r="V194"/>
  <c r="W194"/>
  <c r="O192"/>
  <c r="J192"/>
  <c r="AH196"/>
  <c r="AI196"/>
  <c r="AG196"/>
  <c r="R204"/>
  <c r="S204"/>
  <c r="Q204"/>
  <c r="AG305"/>
  <c r="AH305"/>
  <c r="AI305"/>
  <c r="AC297"/>
  <c r="AD297"/>
  <c r="AE297"/>
  <c r="Z186"/>
  <c r="Y186"/>
  <c r="AA186"/>
  <c r="U24"/>
  <c r="V24"/>
  <c r="W24"/>
  <c r="U32"/>
  <c r="V32"/>
  <c r="W32"/>
  <c r="J194"/>
  <c r="O194"/>
  <c r="AH327"/>
  <c r="AI327"/>
  <c r="AG327"/>
  <c r="Y309"/>
  <c r="Z309"/>
  <c r="AA309"/>
  <c r="Z204"/>
  <c r="AA204"/>
  <c r="Y204"/>
  <c r="Q26"/>
  <c r="R26"/>
  <c r="S26"/>
  <c r="J325"/>
  <c r="O325"/>
  <c r="Q301"/>
  <c r="R301"/>
  <c r="S301"/>
  <c r="Z206"/>
  <c r="AA206"/>
  <c r="Y206"/>
  <c r="Q29"/>
  <c r="R29"/>
  <c r="S29"/>
  <c r="AC30"/>
  <c r="AD30"/>
  <c r="AE30"/>
  <c r="Y38"/>
  <c r="Z38"/>
  <c r="AA38"/>
  <c r="AH79"/>
  <c r="AI79"/>
  <c r="AG79"/>
  <c r="J214"/>
  <c r="O214"/>
  <c r="U206"/>
  <c r="V206"/>
  <c r="W206"/>
  <c r="AG189"/>
  <c r="AH189"/>
  <c r="AI189"/>
  <c r="J320"/>
  <c r="O320"/>
  <c r="R297"/>
  <c r="S297"/>
  <c r="Q297"/>
  <c r="U208"/>
  <c r="V208"/>
  <c r="W208"/>
  <c r="O16"/>
  <c r="J16"/>
  <c r="Y36"/>
  <c r="Z36"/>
  <c r="AA36"/>
  <c r="Q195"/>
  <c r="R195"/>
  <c r="S195"/>
  <c r="J318"/>
  <c r="O318"/>
  <c r="R295"/>
  <c r="S295"/>
  <c r="Q295"/>
  <c r="U303"/>
  <c r="V303"/>
  <c r="W303"/>
  <c r="Z196"/>
  <c r="AA196"/>
  <c r="Y196"/>
  <c r="Q197"/>
  <c r="R197"/>
  <c r="S197"/>
  <c r="AG199"/>
  <c r="AH199"/>
  <c r="AI199"/>
  <c r="R294"/>
  <c r="S294"/>
  <c r="Q294"/>
  <c r="U305"/>
  <c r="V305"/>
  <c r="W305"/>
  <c r="Y192"/>
  <c r="Z192"/>
  <c r="AA192"/>
  <c r="U161"/>
  <c r="V161"/>
  <c r="W161"/>
  <c r="Y10"/>
  <c r="Z10"/>
  <c r="AA10"/>
  <c r="Y28"/>
  <c r="Z28"/>
  <c r="AA28"/>
  <c r="O191"/>
  <c r="J191"/>
  <c r="J206"/>
  <c r="O206"/>
  <c r="AC311"/>
  <c r="AD311"/>
  <c r="AE311"/>
  <c r="V199"/>
  <c r="W199"/>
  <c r="U199"/>
  <c r="Q187"/>
  <c r="R187"/>
  <c r="S187"/>
  <c r="J204"/>
  <c r="O204"/>
  <c r="Y307"/>
  <c r="Z307"/>
  <c r="AA307"/>
  <c r="Z202"/>
  <c r="AA202"/>
  <c r="Y202"/>
  <c r="U31"/>
  <c r="V31"/>
  <c r="W31"/>
  <c r="Q24"/>
  <c r="R24"/>
  <c r="S24"/>
  <c r="O32"/>
  <c r="J32"/>
  <c r="AI151"/>
  <c r="AG151"/>
  <c r="AH151"/>
  <c r="AH215"/>
  <c r="AI215"/>
  <c r="AG215"/>
  <c r="U295"/>
  <c r="V295"/>
  <c r="W295"/>
  <c r="U202"/>
  <c r="V202"/>
  <c r="W202"/>
  <c r="Q39"/>
  <c r="R39"/>
  <c r="S39"/>
  <c r="O301"/>
  <c r="J301"/>
  <c r="U204"/>
  <c r="V204"/>
  <c r="W204"/>
  <c r="AC23"/>
  <c r="AD23"/>
  <c r="AE23"/>
  <c r="AG30"/>
  <c r="AH30"/>
  <c r="AI30"/>
  <c r="R79"/>
  <c r="Q79"/>
  <c r="S79"/>
  <c r="AD199"/>
  <c r="AE199"/>
  <c r="AC199"/>
  <c r="Z75"/>
  <c r="AA75"/>
  <c r="Y75"/>
  <c r="J37"/>
  <c r="O37"/>
  <c r="O189"/>
  <c r="J189"/>
  <c r="O297"/>
  <c r="J297"/>
  <c r="Y187"/>
  <c r="Z187"/>
  <c r="AA187"/>
  <c r="AC36"/>
  <c r="AD36"/>
  <c r="AE36"/>
  <c r="AG16"/>
  <c r="AH16"/>
  <c r="AI16"/>
  <c r="R188"/>
  <c r="S188"/>
  <c r="Q188"/>
  <c r="O295"/>
  <c r="J295"/>
  <c r="Z214"/>
  <c r="AA214"/>
  <c r="Y214"/>
  <c r="AH71"/>
  <c r="AI71"/>
  <c r="AG71"/>
  <c r="AH200"/>
  <c r="AI200"/>
  <c r="AG200"/>
  <c r="O294"/>
  <c r="J294"/>
  <c r="AC198"/>
  <c r="AD198"/>
  <c r="AE198"/>
  <c r="U190"/>
  <c r="V190"/>
  <c r="W190"/>
  <c r="AC10"/>
  <c r="AD10"/>
  <c r="AE10"/>
  <c r="S155"/>
  <c r="Q155"/>
  <c r="R155"/>
  <c r="Y305"/>
  <c r="Z305"/>
  <c r="AA305"/>
  <c r="U186"/>
  <c r="V186"/>
  <c r="W186"/>
  <c r="R196"/>
  <c r="S196"/>
  <c r="Q196"/>
  <c r="U294"/>
  <c r="V294"/>
  <c r="W294"/>
  <c r="U200"/>
  <c r="V200"/>
  <c r="W200"/>
  <c r="J31"/>
  <c r="O31"/>
  <c r="O24"/>
  <c r="J24"/>
  <c r="Q32"/>
  <c r="R32"/>
  <c r="S32"/>
  <c r="R190"/>
  <c r="S190"/>
  <c r="Q190"/>
  <c r="R327"/>
  <c r="S327"/>
  <c r="Q327"/>
  <c r="U311"/>
  <c r="V311"/>
  <c r="W311"/>
  <c r="AD195"/>
  <c r="AE195"/>
  <c r="AC195"/>
  <c r="U26"/>
  <c r="V26"/>
  <c r="W26"/>
  <c r="AD197"/>
  <c r="AE197"/>
  <c r="AC197"/>
  <c r="U29"/>
  <c r="V29"/>
  <c r="W29"/>
  <c r="AG23"/>
  <c r="AH23"/>
  <c r="AI23"/>
  <c r="AG38"/>
  <c r="AH38"/>
  <c r="AI38"/>
  <c r="J79"/>
  <c r="O79"/>
  <c r="AH193"/>
  <c r="AI193"/>
  <c r="AG193"/>
  <c r="AH322"/>
  <c r="AI322"/>
  <c r="AG322"/>
  <c r="AC208"/>
  <c r="AD208"/>
  <c r="AE208"/>
  <c r="AC151"/>
  <c r="AD151"/>
  <c r="AE151"/>
  <c r="AH297"/>
  <c r="AI297"/>
  <c r="AG297"/>
  <c r="AC211"/>
  <c r="AD211"/>
  <c r="AE211"/>
  <c r="V71"/>
  <c r="U71"/>
  <c r="W71"/>
  <c r="AG36"/>
  <c r="AH36"/>
  <c r="AI36"/>
  <c r="AG195"/>
  <c r="AH195"/>
  <c r="AI195"/>
  <c r="J188"/>
  <c r="O188"/>
  <c r="AH295"/>
  <c r="AI295"/>
  <c r="AG295"/>
  <c r="AD187"/>
  <c r="AC187"/>
  <c r="AE187"/>
  <c r="AG197"/>
  <c r="AH197"/>
  <c r="AI197"/>
  <c r="O199"/>
  <c r="J199"/>
  <c r="AH294"/>
  <c r="AI294"/>
  <c r="AG294"/>
  <c r="Q309"/>
  <c r="R309"/>
  <c r="S309"/>
  <c r="AC215"/>
  <c r="AD215"/>
  <c r="AE215"/>
  <c r="V192"/>
  <c r="W192"/>
  <c r="U192"/>
  <c r="AG10"/>
  <c r="AH10"/>
  <c r="AI10"/>
  <c r="AC28"/>
  <c r="AD28"/>
  <c r="AE28"/>
  <c r="O155"/>
  <c r="J155"/>
  <c r="Z200"/>
  <c r="AA200"/>
  <c r="Y200"/>
  <c r="J187"/>
  <c r="O187"/>
  <c r="U309"/>
  <c r="V309"/>
  <c r="W309"/>
  <c r="AD191"/>
  <c r="AE191"/>
  <c r="AC191"/>
  <c r="Y24"/>
  <c r="Z24"/>
  <c r="AA24"/>
  <c r="Y32"/>
  <c r="Z32"/>
  <c r="AA32"/>
  <c r="AH73"/>
  <c r="AI73"/>
  <c r="AG73"/>
  <c r="S151"/>
  <c r="Q151"/>
  <c r="R151"/>
  <c r="J190"/>
  <c r="O190"/>
  <c r="R215"/>
  <c r="S215"/>
  <c r="Q215"/>
  <c r="J327"/>
  <c r="O327"/>
  <c r="Q303"/>
  <c r="R303"/>
  <c r="S303"/>
  <c r="Y197"/>
  <c r="Z197"/>
  <c r="AA197"/>
  <c r="Z71"/>
  <c r="AA71"/>
  <c r="Y71"/>
  <c r="J26"/>
  <c r="O26"/>
  <c r="AG301"/>
  <c r="AH301"/>
  <c r="AI301"/>
  <c r="Y199"/>
  <c r="Z199"/>
  <c r="AA199"/>
  <c r="AC38"/>
  <c r="AD38"/>
  <c r="AE38"/>
  <c r="J29"/>
  <c r="O29"/>
  <c r="O30"/>
  <c r="J30"/>
  <c r="Z295"/>
  <c r="AA295"/>
  <c r="Y295"/>
  <c r="V195"/>
  <c r="W195"/>
  <c r="U195"/>
  <c r="AG37"/>
  <c r="AH37"/>
  <c r="AI37"/>
  <c r="AH75"/>
  <c r="AI75"/>
  <c r="AG75"/>
  <c r="AH198"/>
  <c r="AI198"/>
  <c r="AG198"/>
  <c r="AI164"/>
  <c r="AG164"/>
  <c r="AH164"/>
  <c r="Z294"/>
  <c r="AA294"/>
  <c r="Y294"/>
  <c r="AC153"/>
  <c r="AD153"/>
  <c r="AE153"/>
  <c r="Z16"/>
  <c r="Y16"/>
  <c r="AA16"/>
  <c r="AI161"/>
  <c r="AG161"/>
  <c r="AH161"/>
  <c r="Q311"/>
  <c r="R311"/>
  <c r="S311"/>
  <c r="AC196"/>
  <c r="AD196"/>
  <c r="AE196"/>
  <c r="V73"/>
  <c r="U73"/>
  <c r="W73"/>
  <c r="J35"/>
  <c r="O35"/>
  <c r="J71"/>
  <c r="O71"/>
  <c r="AI157"/>
  <c r="AG157"/>
  <c r="AH157"/>
  <c r="R200"/>
  <c r="S200"/>
  <c r="Q200"/>
  <c r="O309"/>
  <c r="J309"/>
  <c r="AC322"/>
  <c r="AD322"/>
  <c r="AE322"/>
  <c r="Z297"/>
  <c r="AA297"/>
  <c r="Y297"/>
  <c r="V191"/>
  <c r="W191"/>
  <c r="U191"/>
  <c r="AG28"/>
  <c r="AH28"/>
  <c r="AI28"/>
  <c r="AC325"/>
  <c r="AD325"/>
  <c r="AE325"/>
  <c r="U215"/>
  <c r="V215"/>
  <c r="W215"/>
  <c r="V77"/>
  <c r="U77"/>
  <c r="W77"/>
  <c r="R186"/>
  <c r="Q186"/>
  <c r="S186"/>
  <c r="AI153"/>
  <c r="AG153"/>
  <c r="AH153"/>
  <c r="J196"/>
  <c r="O196"/>
  <c r="AC327"/>
  <c r="AD327"/>
  <c r="AE327"/>
  <c r="Y195"/>
  <c r="Z195"/>
  <c r="AA195"/>
  <c r="AG31"/>
  <c r="AH31"/>
  <c r="AI31"/>
  <c r="O151"/>
  <c r="J151"/>
  <c r="AH194"/>
  <c r="AI194"/>
  <c r="AG194"/>
  <c r="J215"/>
  <c r="O215"/>
  <c r="R291"/>
  <c r="S291"/>
  <c r="Q291"/>
  <c r="O303"/>
  <c r="J303"/>
  <c r="AC188"/>
  <c r="AD188"/>
  <c r="AE188"/>
  <c r="AD79"/>
  <c r="AE79"/>
  <c r="AC79"/>
  <c r="Y26"/>
  <c r="Z26"/>
  <c r="AA26"/>
  <c r="AH77"/>
  <c r="AI77"/>
  <c r="AG77"/>
  <c r="AH202"/>
  <c r="AI202"/>
  <c r="AG202"/>
  <c r="U318"/>
  <c r="V318"/>
  <c r="W318"/>
  <c r="U198"/>
  <c r="V198"/>
  <c r="W198"/>
  <c r="Y29"/>
  <c r="Z29"/>
  <c r="AA29"/>
  <c r="O23"/>
  <c r="J23"/>
  <c r="U30"/>
  <c r="V30"/>
  <c r="W30"/>
  <c r="R193"/>
  <c r="S193"/>
  <c r="Q193"/>
  <c r="R322"/>
  <c r="S322"/>
  <c r="Q322"/>
  <c r="U320"/>
  <c r="V320"/>
  <c r="W320"/>
  <c r="U193"/>
  <c r="V193"/>
  <c r="W193"/>
  <c r="R75"/>
  <c r="Q75"/>
  <c r="S75"/>
  <c r="U301"/>
  <c r="V301"/>
  <c r="W301"/>
  <c r="AA151"/>
  <c r="Y151"/>
  <c r="Z151"/>
  <c r="U16"/>
  <c r="V16"/>
  <c r="W16"/>
  <c r="O195"/>
  <c r="J195"/>
  <c r="AH211"/>
  <c r="AI211"/>
  <c r="AG211"/>
  <c r="O311"/>
  <c r="J311"/>
  <c r="AC291"/>
  <c r="AD291"/>
  <c r="AE291"/>
  <c r="AD71"/>
  <c r="AE71"/>
  <c r="AC71"/>
  <c r="R71"/>
  <c r="S71"/>
  <c r="Q71"/>
  <c r="O197"/>
  <c r="J197"/>
  <c r="J200"/>
  <c r="O200"/>
  <c r="AH208"/>
  <c r="AI208"/>
  <c r="AG208"/>
  <c r="AC294"/>
  <c r="AD294"/>
  <c r="AE294"/>
  <c r="Z198"/>
  <c r="AA198"/>
  <c r="Y198"/>
  <c r="V75"/>
  <c r="U75"/>
  <c r="W75"/>
  <c r="U10"/>
  <c r="V10"/>
  <c r="W10"/>
  <c r="Q191"/>
  <c r="R191"/>
  <c r="S191"/>
  <c r="Q307"/>
  <c r="R307"/>
  <c r="S307"/>
  <c r="AD192"/>
  <c r="AE192"/>
  <c r="AC192"/>
  <c r="AD75"/>
  <c r="AE75"/>
  <c r="AC75"/>
  <c r="AG187"/>
  <c r="AH187"/>
  <c r="AI187"/>
  <c r="Q192"/>
  <c r="R192"/>
  <c r="S192"/>
  <c r="Q305"/>
  <c r="R305"/>
  <c r="S305"/>
  <c r="AC202"/>
  <c r="AD202"/>
  <c r="AE202"/>
  <c r="V79"/>
  <c r="U79"/>
  <c r="W79"/>
  <c r="AC24"/>
  <c r="AD24"/>
  <c r="AE24"/>
  <c r="AC32"/>
  <c r="AD32"/>
  <c r="AE32"/>
  <c r="R73"/>
  <c r="S73"/>
  <c r="Q73"/>
  <c r="AH291"/>
  <c r="AI291"/>
  <c r="AG291"/>
  <c r="Z299"/>
  <c r="AA299"/>
  <c r="Y299"/>
  <c r="AC164"/>
  <c r="AD164"/>
  <c r="AE164"/>
  <c r="J39"/>
  <c r="O39"/>
  <c r="R77"/>
  <c r="Q77"/>
  <c r="S77"/>
  <c r="AH325"/>
  <c r="AI325"/>
  <c r="AG325"/>
  <c r="Y311"/>
  <c r="Z311"/>
  <c r="AA311"/>
  <c r="AA164"/>
  <c r="Y164"/>
  <c r="Z164"/>
  <c r="Q23"/>
  <c r="R23"/>
  <c r="S23"/>
  <c r="Q30"/>
  <c r="R30"/>
  <c r="S30"/>
  <c r="U38"/>
  <c r="V38"/>
  <c r="W38"/>
  <c r="AH214"/>
  <c r="AI214"/>
  <c r="AG214"/>
  <c r="J322"/>
  <c r="O322"/>
  <c r="R299"/>
  <c r="S299"/>
  <c r="Q299"/>
  <c r="V197"/>
  <c r="W197"/>
  <c r="U197"/>
  <c r="Q37"/>
  <c r="R37"/>
  <c r="S37"/>
  <c r="J75"/>
  <c r="O75"/>
  <c r="R198"/>
  <c r="S198"/>
  <c r="Q198"/>
  <c r="S164"/>
  <c r="Q164"/>
  <c r="R164"/>
  <c r="AH320"/>
  <c r="AI320"/>
  <c r="AG320"/>
  <c r="U157"/>
  <c r="V157"/>
  <c r="W157"/>
  <c r="Q16"/>
  <c r="R16"/>
  <c r="S16"/>
  <c r="Q36"/>
  <c r="R36"/>
  <c r="S36"/>
  <c r="S161"/>
  <c r="Q161"/>
  <c r="R161"/>
  <c r="AH318"/>
  <c r="AI318"/>
  <c r="AG318"/>
  <c r="AC307"/>
  <c r="AD307"/>
  <c r="AE307"/>
  <c r="AC155"/>
  <c r="AD155"/>
  <c r="AE155"/>
  <c r="AG35"/>
  <c r="AH35"/>
  <c r="AI35"/>
  <c r="S157"/>
  <c r="Q157"/>
  <c r="R157"/>
  <c r="AG309"/>
  <c r="AH309"/>
  <c r="AI309"/>
  <c r="AC309"/>
  <c r="AD309"/>
  <c r="AE309"/>
  <c r="Z215"/>
  <c r="AA215"/>
  <c r="Y215"/>
  <c r="AD73"/>
  <c r="AE73"/>
  <c r="AC73"/>
  <c r="O28"/>
  <c r="J28"/>
  <c r="AH206"/>
  <c r="AI206"/>
  <c r="AG206"/>
  <c r="O307"/>
  <c r="J307"/>
  <c r="AC200"/>
  <c r="AD200"/>
  <c r="AE200"/>
  <c r="AA157"/>
  <c r="Y157"/>
  <c r="Z157"/>
  <c r="AH186"/>
  <c r="AG186"/>
  <c r="AI186"/>
  <c r="S153"/>
  <c r="Q153"/>
  <c r="R153"/>
  <c r="AH204"/>
  <c r="AI204"/>
  <c r="AG204"/>
  <c r="O305"/>
  <c r="J305"/>
  <c r="Z291"/>
  <c r="AA291"/>
  <c r="Y291"/>
  <c r="AD77"/>
  <c r="AE77"/>
  <c r="AC77"/>
  <c r="Q31"/>
  <c r="R31"/>
  <c r="S31"/>
  <c r="AG24"/>
  <c r="AH24"/>
  <c r="AI24"/>
  <c r="AG32"/>
  <c r="AH32"/>
  <c r="AI32"/>
  <c r="J73"/>
  <c r="O73"/>
  <c r="R194"/>
  <c r="S194"/>
  <c r="Q194"/>
  <c r="AG303"/>
  <c r="AH303"/>
  <c r="AI303"/>
  <c r="Z322"/>
  <c r="AA322"/>
  <c r="Y322"/>
  <c r="AA161"/>
  <c r="Y161"/>
  <c r="Z161"/>
  <c r="AG26"/>
  <c r="AH26"/>
  <c r="AI26"/>
  <c r="J77"/>
  <c r="O77"/>
  <c r="R202"/>
  <c r="S202"/>
  <c r="Q202"/>
  <c r="U297"/>
  <c r="V297"/>
  <c r="W297"/>
  <c r="U188"/>
  <c r="V188"/>
  <c r="W188"/>
  <c r="AG29"/>
  <c r="AH29"/>
  <c r="AI29"/>
  <c r="U23"/>
  <c r="V23"/>
  <c r="W23"/>
  <c r="Y30"/>
  <c r="Z30"/>
  <c r="AA30"/>
  <c r="O38"/>
  <c r="J38"/>
  <c r="J193"/>
  <c r="O193"/>
  <c r="O299"/>
  <c r="J299"/>
  <c r="Z193"/>
  <c r="AA193"/>
  <c r="Y193"/>
  <c r="O164"/>
  <c r="J164"/>
  <c r="Q189"/>
  <c r="R189"/>
  <c r="S189"/>
  <c r="AC318"/>
  <c r="AD318"/>
  <c r="AE318"/>
  <c r="Z194"/>
  <c r="AA194"/>
  <c r="Y194"/>
  <c r="O36"/>
  <c r="J36"/>
  <c r="O161"/>
  <c r="J161"/>
  <c r="AH188"/>
  <c r="AI188"/>
  <c r="AG188"/>
  <c r="R211"/>
  <c r="S211"/>
  <c r="Q211"/>
  <c r="AG311"/>
  <c r="AH311"/>
  <c r="AI311"/>
  <c r="U325"/>
  <c r="V325"/>
  <c r="W325"/>
  <c r="AA153"/>
  <c r="Y153"/>
  <c r="Z153"/>
  <c r="O157"/>
  <c r="J157"/>
  <c r="Q199"/>
  <c r="R199"/>
  <c r="S199"/>
  <c r="R208"/>
  <c r="S208"/>
  <c r="Q208"/>
  <c r="U327"/>
  <c r="V327"/>
  <c r="W327"/>
  <c r="U214"/>
  <c r="V214"/>
  <c r="W214"/>
  <c r="AC157"/>
  <c r="AD157"/>
  <c r="AE157"/>
  <c r="Q10"/>
  <c r="R10"/>
  <c r="S10"/>
  <c r="Q28"/>
  <c r="R28"/>
  <c r="S28"/>
  <c r="AG191"/>
  <c r="AH191"/>
  <c r="AI191"/>
  <c r="Z318"/>
  <c r="AA318"/>
  <c r="Y318"/>
  <c r="U164"/>
  <c r="V164"/>
  <c r="W164"/>
  <c r="J186"/>
  <c r="O186"/>
  <c r="O153"/>
  <c r="J153"/>
  <c r="AG192"/>
  <c r="AH192"/>
  <c r="AI192"/>
  <c r="Z320"/>
  <c r="AA320"/>
  <c r="Y320"/>
  <c r="AC161"/>
  <c r="AD161"/>
  <c r="AE161"/>
  <c r="AH190"/>
  <c r="AI190"/>
  <c r="AG190"/>
  <c r="O291"/>
  <c r="J291"/>
  <c r="AC299"/>
  <c r="AD299"/>
  <c r="AE299"/>
  <c r="Z188"/>
  <c r="AA188"/>
  <c r="Y188"/>
  <c r="AG39"/>
  <c r="AH39"/>
  <c r="AI39"/>
  <c r="J202"/>
  <c r="O202"/>
  <c r="R325"/>
  <c r="S325"/>
  <c r="Q325"/>
  <c r="Z190"/>
  <c r="AA190"/>
  <c r="Y190"/>
  <c r="Y23"/>
  <c r="Z23"/>
  <c r="AA23"/>
  <c r="Q38"/>
  <c r="R38"/>
  <c r="S38"/>
  <c r="R214"/>
  <c r="S214"/>
  <c r="Q214"/>
  <c r="AH299"/>
  <c r="AI299"/>
  <c r="AG299"/>
  <c r="Z208"/>
  <c r="AA208"/>
  <c r="Y208"/>
  <c r="J198"/>
  <c r="O198"/>
  <c r="R320"/>
  <c r="S320"/>
  <c r="Q320"/>
  <c r="Z211"/>
  <c r="AA211"/>
  <c r="Y211"/>
  <c r="AC16"/>
  <c r="AD16"/>
  <c r="AE16"/>
  <c r="U36"/>
  <c r="V36"/>
  <c r="W36"/>
  <c r="J211"/>
  <c r="O211"/>
  <c r="R318"/>
  <c r="S318"/>
  <c r="Q318"/>
  <c r="Y301"/>
  <c r="Z301"/>
  <c r="AA301"/>
  <c r="V189"/>
  <c r="W189"/>
  <c r="U189"/>
  <c r="Q35"/>
  <c r="R35"/>
  <c r="S35"/>
  <c r="J208"/>
  <c r="O208"/>
</calcChain>
</file>

<file path=xl/sharedStrings.xml><?xml version="1.0" encoding="utf-8"?>
<sst xmlns="http://schemas.openxmlformats.org/spreadsheetml/2006/main" count="6237" uniqueCount="553">
  <si>
    <t>O</t>
    <phoneticPr fontId="1" type="noConversion"/>
  </si>
  <si>
    <t>캐쉬</t>
  </si>
  <si>
    <t>캐쉬</t>
    <phoneticPr fontId="1" type="noConversion"/>
  </si>
  <si>
    <t>특수</t>
    <phoneticPr fontId="1" type="noConversion"/>
  </si>
  <si>
    <t>범용</t>
    <phoneticPr fontId="1" type="noConversion"/>
  </si>
  <si>
    <t>돛</t>
    <phoneticPr fontId="1" type="noConversion"/>
  </si>
  <si>
    <t>창고</t>
    <phoneticPr fontId="1" type="noConversion"/>
  </si>
  <si>
    <t>선회/내파</t>
    <phoneticPr fontId="1" type="noConversion"/>
  </si>
  <si>
    <t>모험</t>
  </si>
  <si>
    <t>모험</t>
    <phoneticPr fontId="1" type="noConversion"/>
  </si>
  <si>
    <t>교역</t>
  </si>
  <si>
    <t>교역</t>
    <phoneticPr fontId="1" type="noConversion"/>
  </si>
  <si>
    <t>전투</t>
  </si>
  <si>
    <t>전투</t>
    <phoneticPr fontId="1" type="noConversion"/>
  </si>
  <si>
    <t>선박분류</t>
    <phoneticPr fontId="1" type="noConversion"/>
  </si>
  <si>
    <t>증기기관</t>
    <phoneticPr fontId="1" type="noConversion"/>
  </si>
  <si>
    <t>노젓기 연성</t>
    <phoneticPr fontId="1" type="noConversion"/>
  </si>
  <si>
    <t>범선/갤리</t>
    <phoneticPr fontId="1" type="noConversion"/>
  </si>
  <si>
    <t>범선</t>
    <phoneticPr fontId="1" type="noConversion"/>
  </si>
  <si>
    <t>갤리</t>
    <phoneticPr fontId="1" type="noConversion"/>
  </si>
  <si>
    <t>적재+장갑+직업+급가속</t>
    <phoneticPr fontId="1" type="noConversion"/>
  </si>
  <si>
    <t>3
X
X</t>
    <phoneticPr fontId="1" type="noConversion"/>
  </si>
  <si>
    <t>2
1
X</t>
    <phoneticPr fontId="1" type="noConversion"/>
  </si>
  <si>
    <t>1
2
X</t>
    <phoneticPr fontId="1" type="noConversion"/>
  </si>
  <si>
    <t>선박
분류</t>
    <phoneticPr fontId="1" type="noConversion"/>
  </si>
  <si>
    <t>조빌</t>
  </si>
  <si>
    <t>조빌</t>
    <phoneticPr fontId="1" type="noConversion"/>
  </si>
  <si>
    <t>특제</t>
    <phoneticPr fontId="1" type="noConversion"/>
  </si>
  <si>
    <t>개량</t>
    <phoneticPr fontId="1" type="noConversion"/>
  </si>
  <si>
    <t>용선C1</t>
    <phoneticPr fontId="1" type="noConversion"/>
  </si>
  <si>
    <t>개량형</t>
    <phoneticPr fontId="1" type="noConversion"/>
  </si>
  <si>
    <t>용선C2</t>
    <phoneticPr fontId="1" type="noConversion"/>
  </si>
  <si>
    <t>용선C3</t>
    <phoneticPr fontId="1" type="noConversion"/>
  </si>
  <si>
    <t>강공형</t>
    <phoneticPr fontId="1" type="noConversion"/>
  </si>
  <si>
    <t>특수</t>
    <phoneticPr fontId="1" type="noConversion"/>
  </si>
  <si>
    <t>용수선</t>
    <phoneticPr fontId="1" type="noConversion"/>
  </si>
  <si>
    <t>X</t>
    <phoneticPr fontId="1" type="noConversion"/>
  </si>
  <si>
    <t>한
섭
출
시</t>
    <phoneticPr fontId="1" type="noConversion"/>
  </si>
  <si>
    <t>범선
/
갤리</t>
    <phoneticPr fontId="1" type="noConversion"/>
  </si>
  <si>
    <t>용선C2</t>
    <phoneticPr fontId="1" type="noConversion"/>
  </si>
  <si>
    <t>개조</t>
    <phoneticPr fontId="1" type="noConversion"/>
  </si>
  <si>
    <t>O</t>
    <phoneticPr fontId="1" type="noConversion"/>
  </si>
  <si>
    <t>빅토리아</t>
    <phoneticPr fontId="1" type="noConversion"/>
  </si>
  <si>
    <t>개장</t>
    <phoneticPr fontId="1" type="noConversion"/>
  </si>
  <si>
    <t>개량</t>
    <phoneticPr fontId="1" type="noConversion"/>
  </si>
  <si>
    <t>신형</t>
    <phoneticPr fontId="1" type="noConversion"/>
  </si>
  <si>
    <t>강습형</t>
    <phoneticPr fontId="1" type="noConversion"/>
  </si>
  <si>
    <t>하이클리퍼</t>
    <phoneticPr fontId="1" type="noConversion"/>
  </si>
  <si>
    <t>순항형</t>
    <phoneticPr fontId="1" type="noConversion"/>
  </si>
  <si>
    <t>스노우스콜</t>
    <phoneticPr fontId="1" type="noConversion"/>
  </si>
  <si>
    <t>X</t>
    <phoneticPr fontId="1" type="noConversion"/>
  </si>
  <si>
    <t>제하엔</t>
    <phoneticPr fontId="1" type="noConversion"/>
  </si>
  <si>
    <t>머천트 로얄</t>
    <phoneticPr fontId="1" type="noConversion"/>
  </si>
  <si>
    <t>하인드</t>
    <phoneticPr fontId="1" type="noConversion"/>
  </si>
  <si>
    <t>특주 순항형</t>
    <phoneticPr fontId="1" type="noConversion"/>
  </si>
  <si>
    <t>하인드</t>
    <phoneticPr fontId="1" type="noConversion"/>
  </si>
  <si>
    <t>쾌속 골든</t>
    <phoneticPr fontId="1" type="noConversion"/>
  </si>
  <si>
    <t>야전식 골든</t>
    <phoneticPr fontId="1" type="noConversion"/>
  </si>
  <si>
    <t>모험</t>
    <phoneticPr fontId="1" type="noConversion"/>
  </si>
  <si>
    <t>프리깃</t>
    <phoneticPr fontId="1" type="noConversion"/>
  </si>
  <si>
    <t>개</t>
    <phoneticPr fontId="1" type="noConversion"/>
  </si>
  <si>
    <t>특주 조사용</t>
    <phoneticPr fontId="1" type="noConversion"/>
  </si>
  <si>
    <t>특주 조사형</t>
    <phoneticPr fontId="1" type="noConversion"/>
  </si>
  <si>
    <t>개량형 로얄</t>
    <phoneticPr fontId="1" type="noConversion"/>
  </si>
  <si>
    <t>로얄</t>
    <phoneticPr fontId="1" type="noConversion"/>
  </si>
  <si>
    <t>서베이</t>
    <phoneticPr fontId="1" type="noConversion"/>
  </si>
  <si>
    <t>하프문</t>
    <phoneticPr fontId="1" type="noConversion"/>
  </si>
  <si>
    <t>특제</t>
    <phoneticPr fontId="1" type="noConversion"/>
  </si>
  <si>
    <t>축전식 조사용</t>
    <phoneticPr fontId="1" type="noConversion"/>
  </si>
  <si>
    <t>봄켓치</t>
    <phoneticPr fontId="1" type="noConversion"/>
  </si>
  <si>
    <t>개조 극지용</t>
    <phoneticPr fontId="1" type="noConversion"/>
  </si>
  <si>
    <t>개량 극지용</t>
    <phoneticPr fontId="1" type="noConversion"/>
  </si>
  <si>
    <t>테르모필레</t>
    <phoneticPr fontId="1" type="noConversion"/>
  </si>
  <si>
    <t>수송형</t>
    <phoneticPr fontId="1" type="noConversion"/>
  </si>
  <si>
    <t>야전식</t>
    <phoneticPr fontId="1" type="noConversion"/>
  </si>
  <si>
    <t>비글</t>
    <phoneticPr fontId="1" type="noConversion"/>
  </si>
  <si>
    <t>산 후안</t>
    <phoneticPr fontId="1" type="noConversion"/>
  </si>
  <si>
    <t>코르벳</t>
    <phoneticPr fontId="1" type="noConversion"/>
  </si>
  <si>
    <t>개량 예항용</t>
    <phoneticPr fontId="1" type="noConversion"/>
  </si>
  <si>
    <t>경계형</t>
    <phoneticPr fontId="1" type="noConversion"/>
  </si>
  <si>
    <t>명품 예항용</t>
    <phoneticPr fontId="1" type="noConversion"/>
  </si>
  <si>
    <t>슈퍼</t>
    <phoneticPr fontId="1" type="noConversion"/>
  </si>
  <si>
    <t>개량형 명품</t>
    <phoneticPr fontId="1" type="noConversion"/>
  </si>
  <si>
    <t>엔데버</t>
    <phoneticPr fontId="1" type="noConversion"/>
  </si>
  <si>
    <t>조사용</t>
    <phoneticPr fontId="1" type="noConversion"/>
  </si>
  <si>
    <t>일본상선</t>
    <phoneticPr fontId="1" type="noConversion"/>
  </si>
  <si>
    <t>일본 선박</t>
    <phoneticPr fontId="1" type="noConversion"/>
  </si>
  <si>
    <t>윈드 재머</t>
    <phoneticPr fontId="1" type="noConversion"/>
  </si>
  <si>
    <t>순항형</t>
    <phoneticPr fontId="1" type="noConversion"/>
  </si>
  <si>
    <t>카카후에고</t>
    <phoneticPr fontId="1" type="noConversion"/>
  </si>
  <si>
    <t>포토시</t>
    <phoneticPr fontId="1" type="noConversion"/>
  </si>
  <si>
    <t>플라잉 클라우드</t>
    <phoneticPr fontId="1" type="noConversion"/>
  </si>
  <si>
    <t>CW 모건</t>
    <phoneticPr fontId="1" type="noConversion"/>
  </si>
  <si>
    <t>펠리페</t>
    <phoneticPr fontId="1" type="noConversion"/>
  </si>
  <si>
    <t>강화형 산</t>
    <phoneticPr fontId="1" type="noConversion"/>
  </si>
  <si>
    <t>아틀란티카</t>
    <phoneticPr fontId="1" type="noConversion"/>
  </si>
  <si>
    <t>산호세</t>
    <phoneticPr fontId="1" type="noConversion"/>
  </si>
  <si>
    <t>인디아맨</t>
    <phoneticPr fontId="1" type="noConversion"/>
  </si>
  <si>
    <t>축전용 명품</t>
    <phoneticPr fontId="1" type="noConversion"/>
  </si>
  <si>
    <t>명품</t>
    <phoneticPr fontId="1" type="noConversion"/>
  </si>
  <si>
    <t>제례식</t>
    <phoneticPr fontId="1" type="noConversion"/>
  </si>
  <si>
    <t>수잔 콘스탄트</t>
    <phoneticPr fontId="1" type="noConversion"/>
  </si>
  <si>
    <t>원정형</t>
    <phoneticPr fontId="1" type="noConversion"/>
  </si>
  <si>
    <t>티클리퍼</t>
    <phoneticPr fontId="1" type="noConversion"/>
  </si>
  <si>
    <t>개량형</t>
    <phoneticPr fontId="1" type="noConversion"/>
  </si>
  <si>
    <t>프린스 윌리엄</t>
    <phoneticPr fontId="1" type="noConversion"/>
  </si>
  <si>
    <t>바운티</t>
    <phoneticPr fontId="1" type="noConversion"/>
  </si>
  <si>
    <t>산타 마리아</t>
    <phoneticPr fontId="1" type="noConversion"/>
  </si>
  <si>
    <t>의전식</t>
    <phoneticPr fontId="1" type="noConversion"/>
  </si>
  <si>
    <t>쾌속</t>
    <phoneticPr fontId="1" type="noConversion"/>
  </si>
  <si>
    <t>어썰트 프리깃</t>
    <phoneticPr fontId="1" type="noConversion"/>
  </si>
  <si>
    <t>서프라이즈</t>
    <phoneticPr fontId="1" type="noConversion"/>
  </si>
  <si>
    <t>축전식</t>
    <phoneticPr fontId="1" type="noConversion"/>
  </si>
  <si>
    <t>급습식</t>
    <phoneticPr fontId="1" type="noConversion"/>
  </si>
  <si>
    <t>뱅가드</t>
    <phoneticPr fontId="1" type="noConversion"/>
  </si>
  <si>
    <t>어드벤처 갤리</t>
    <phoneticPr fontId="1" type="noConversion"/>
  </si>
  <si>
    <t>새티스팩션</t>
    <phoneticPr fontId="1" type="noConversion"/>
  </si>
  <si>
    <t>몰타 기사단 갤리</t>
    <phoneticPr fontId="1" type="noConversion"/>
  </si>
  <si>
    <t>갤리</t>
    <phoneticPr fontId="1" type="noConversion"/>
  </si>
  <si>
    <t>장교용 라레알</t>
    <phoneticPr fontId="1" type="noConversion"/>
  </si>
  <si>
    <t>오스만 갤리온</t>
    <phoneticPr fontId="1" type="noConversion"/>
  </si>
  <si>
    <t>개량 개조</t>
    <phoneticPr fontId="1" type="noConversion"/>
  </si>
  <si>
    <t>개량 경량</t>
    <phoneticPr fontId="1" type="noConversion"/>
  </si>
  <si>
    <t>경량</t>
    <phoneticPr fontId="1" type="noConversion"/>
  </si>
  <si>
    <t>나폴리탄 갤리스</t>
    <phoneticPr fontId="1" type="noConversion"/>
  </si>
  <si>
    <t>라 모르</t>
    <phoneticPr fontId="1" type="noConversion"/>
  </si>
  <si>
    <t>거북선</t>
    <phoneticPr fontId="1" type="noConversion"/>
  </si>
  <si>
    <t>개량 강화형 장갑</t>
    <phoneticPr fontId="1" type="noConversion"/>
  </si>
  <si>
    <t>개량 돌격형 장갑</t>
    <phoneticPr fontId="1" type="noConversion"/>
  </si>
  <si>
    <t>하프 문</t>
    <phoneticPr fontId="1" type="noConversion"/>
  </si>
  <si>
    <t>안 프류트</t>
    <phoneticPr fontId="1" type="noConversion"/>
  </si>
  <si>
    <t>명품</t>
    <phoneticPr fontId="1" type="noConversion"/>
  </si>
  <si>
    <t>롱 스쿠너</t>
    <phoneticPr fontId="1" type="noConversion"/>
  </si>
  <si>
    <t>대형 클리퍼</t>
    <phoneticPr fontId="1" type="noConversion"/>
  </si>
  <si>
    <t>수송용</t>
    <phoneticPr fontId="1" type="noConversion"/>
  </si>
  <si>
    <t>카르고 클리퍼</t>
    <phoneticPr fontId="1" type="noConversion"/>
  </si>
  <si>
    <t>특주</t>
    <phoneticPr fontId="1" type="noConversion"/>
  </si>
  <si>
    <t>보
정
세
로
돛</t>
    <phoneticPr fontId="1" type="noConversion"/>
  </si>
  <si>
    <t>보
정
가
로
돛</t>
    <phoneticPr fontId="1" type="noConversion"/>
  </si>
  <si>
    <t>최
종
돛
합</t>
    <phoneticPr fontId="1" type="noConversion"/>
  </si>
  <si>
    <t>기
본
세
로
돛</t>
    <phoneticPr fontId="1" type="noConversion"/>
  </si>
  <si>
    <t>기
본
가
로
돛</t>
    <phoneticPr fontId="1" type="noConversion"/>
  </si>
  <si>
    <t>선
회</t>
    <phoneticPr fontId="1" type="noConversion"/>
  </si>
  <si>
    <t>내
파</t>
    <phoneticPr fontId="1" type="noConversion"/>
  </si>
  <si>
    <t>장
갑</t>
    <phoneticPr fontId="1" type="noConversion"/>
  </si>
  <si>
    <t>선
실</t>
    <phoneticPr fontId="1" type="noConversion"/>
  </si>
  <si>
    <t>필
요
선
원</t>
    <phoneticPr fontId="1" type="noConversion"/>
  </si>
  <si>
    <t>포
실</t>
    <phoneticPr fontId="1" type="noConversion"/>
  </si>
  <si>
    <t>창
고</t>
    <phoneticPr fontId="1" type="noConversion"/>
  </si>
  <si>
    <t>보
조
돛
갯
수</t>
    <phoneticPr fontId="1" type="noConversion"/>
  </si>
  <si>
    <t>총
적
재
25
적
다</t>
    <phoneticPr fontId="1" type="noConversion"/>
  </si>
  <si>
    <t>총
적
재
기
본</t>
    <phoneticPr fontId="1" type="noConversion"/>
  </si>
  <si>
    <t>X
3
X</t>
    <phoneticPr fontId="1" type="noConversion"/>
  </si>
  <si>
    <t>최
대
창
고</t>
    <phoneticPr fontId="1" type="noConversion"/>
  </si>
  <si>
    <t>최
저
창
고</t>
    <phoneticPr fontId="1" type="noConversion"/>
  </si>
  <si>
    <t>조빌
/
캐쉬</t>
    <phoneticPr fontId="1" type="noConversion"/>
  </si>
  <si>
    <t>총
적
재
25
적
업</t>
    <phoneticPr fontId="1" type="noConversion"/>
  </si>
  <si>
    <t>짭삼판갯수
개삼판갯수
가속 강화</t>
    <phoneticPr fontId="1" type="noConversion"/>
  </si>
  <si>
    <t>1차 가속 단계
(총적재+장갑+직업+급가속)</t>
    <phoneticPr fontId="1" type="noConversion"/>
  </si>
  <si>
    <t>참고자료: 곽훈필 님의 대항해시대 인벤 팁글 "가속도의 비밀" (클릭 시 글 링크)</t>
    <phoneticPr fontId="1" type="noConversion"/>
  </si>
  <si>
    <t>기본 선박</t>
    <phoneticPr fontId="1" type="noConversion"/>
  </si>
  <si>
    <t>확장형 명</t>
    <phoneticPr fontId="1" type="noConversion"/>
  </si>
  <si>
    <t>범선</t>
    <phoneticPr fontId="1" type="noConversion"/>
  </si>
  <si>
    <t>범용</t>
  </si>
  <si>
    <t>개량</t>
    <phoneticPr fontId="1" type="noConversion"/>
  </si>
  <si>
    <t>디 암스테르담</t>
    <phoneticPr fontId="1" type="noConversion"/>
  </si>
  <si>
    <t>라 벨</t>
    <phoneticPr fontId="1" type="noConversion"/>
  </si>
  <si>
    <t>레나운</t>
    <phoneticPr fontId="1" type="noConversion"/>
  </si>
  <si>
    <t>잉에르만란드</t>
    <phoneticPr fontId="1" type="noConversion"/>
  </si>
  <si>
    <t>개량 신형</t>
    <phoneticPr fontId="1" type="noConversion"/>
  </si>
  <si>
    <t>솔레이유 로얄</t>
    <phoneticPr fontId="1" type="noConversion"/>
  </si>
  <si>
    <t>* 최종 가속단계에 따른 셀 채움
40 이하 : 노랑
40-46 : 노랑→주황
46 이상 : 주황색</t>
    <phoneticPr fontId="1" type="noConversion"/>
  </si>
  <si>
    <t>직업</t>
    <phoneticPr fontId="1" type="noConversion"/>
  </si>
  <si>
    <t>해역조사</t>
    <phoneticPr fontId="1" type="noConversion"/>
  </si>
  <si>
    <t>급가속</t>
    <phoneticPr fontId="1" type="noConversion"/>
  </si>
  <si>
    <r>
      <rPr>
        <b/>
        <sz val="9"/>
        <color rgb="FFFFC000"/>
        <rFont val="맑은 고딕"/>
        <family val="3"/>
        <charset val="129"/>
        <scheme val="minor"/>
      </rPr>
      <t>* 보정 돛</t>
    </r>
    <r>
      <rPr>
        <b/>
        <sz val="9"/>
        <color theme="1"/>
        <rFont val="맑은 고딕"/>
        <family val="3"/>
        <charset val="129"/>
        <scheme val="minor"/>
      </rPr>
      <t xml:space="preserve"> = 티크재질 돛 수치 - 총적재/10 + 특수돛 x 마스트수
</t>
    </r>
    <r>
      <rPr>
        <b/>
        <sz val="9"/>
        <color theme="9"/>
        <rFont val="맑은 고딕"/>
        <family val="3"/>
        <charset val="129"/>
        <scheme val="minor"/>
      </rPr>
      <t>* 최대창고</t>
    </r>
    <r>
      <rPr>
        <b/>
        <sz val="9"/>
        <color theme="1"/>
        <rFont val="맑은 고딕"/>
        <family val="3"/>
        <charset val="129"/>
        <scheme val="minor"/>
      </rPr>
      <t xml:space="preserve"> = 25적업 + 창고최대개조 + 4G기준강화Max
</t>
    </r>
    <r>
      <rPr>
        <b/>
        <sz val="9"/>
        <color theme="9"/>
        <rFont val="맑은 고딕"/>
        <family val="3"/>
        <charset val="129"/>
        <scheme val="minor"/>
      </rPr>
      <t>* 최저창고</t>
    </r>
    <r>
      <rPr>
        <b/>
        <sz val="9"/>
        <color theme="1"/>
        <rFont val="맑은 고딕"/>
        <family val="3"/>
        <charset val="129"/>
        <scheme val="minor"/>
      </rPr>
      <t xml:space="preserve"> = 25적다 + 창고최대개조
</t>
    </r>
    <r>
      <rPr>
        <b/>
        <sz val="9"/>
        <color rgb="FFFF0000"/>
        <rFont val="맑은 고딕"/>
        <family val="3"/>
        <charset val="129"/>
        <scheme val="minor"/>
      </rPr>
      <t>* 붉은색 셀</t>
    </r>
    <r>
      <rPr>
        <b/>
        <sz val="9"/>
        <color theme="1"/>
        <rFont val="맑은 고딕"/>
        <family val="3"/>
        <charset val="129"/>
        <scheme val="minor"/>
      </rPr>
      <t xml:space="preserve"> = 한국서버 미출시 선박</t>
    </r>
    <r>
      <rPr>
        <b/>
        <sz val="9"/>
        <color rgb="FFFF0000"/>
        <rFont val="맑은 고딕"/>
        <family val="3"/>
        <charset val="129"/>
        <scheme val="minor"/>
      </rPr>
      <t xml:space="preserve">
* 빨간색 창고 수치</t>
    </r>
    <r>
      <rPr>
        <b/>
        <sz val="9"/>
        <color theme="1"/>
        <rFont val="맑은 고딕"/>
        <family val="3"/>
        <charset val="129"/>
        <scheme val="minor"/>
      </rPr>
      <t xml:space="preserve"> = 정보 불확실</t>
    </r>
    <phoneticPr fontId="1" type="noConversion"/>
  </si>
  <si>
    <t>적다</t>
    <phoneticPr fontId="1" type="noConversion"/>
  </si>
  <si>
    <t>솔레이유 로얄</t>
    <phoneticPr fontId="1" type="noConversion"/>
  </si>
  <si>
    <t>개량</t>
    <phoneticPr fontId="1" type="noConversion"/>
  </si>
  <si>
    <t>빅토리</t>
    <phoneticPr fontId="1" type="noConversion"/>
  </si>
  <si>
    <t>잉에르만란드</t>
    <phoneticPr fontId="1" type="noConversion"/>
  </si>
  <si>
    <t>아크로열</t>
    <phoneticPr fontId="1" type="noConversion"/>
  </si>
  <si>
    <t>중형</t>
    <phoneticPr fontId="1" type="noConversion"/>
  </si>
  <si>
    <t>크로낭</t>
    <phoneticPr fontId="1" type="noConversion"/>
  </si>
  <si>
    <t>개량</t>
    <phoneticPr fontId="1" type="noConversion"/>
  </si>
  <si>
    <t>노젓(연성)</t>
    <phoneticPr fontId="1" type="noConversion"/>
  </si>
  <si>
    <t>노젓(비연성)</t>
    <phoneticPr fontId="1" type="noConversion"/>
  </si>
  <si>
    <t>개삼판</t>
    <phoneticPr fontId="1" type="noConversion"/>
  </si>
  <si>
    <t>원붉판</t>
    <phoneticPr fontId="1" type="noConversion"/>
  </si>
  <si>
    <t>아이언 사이즈</t>
    <phoneticPr fontId="1" type="noConversion"/>
  </si>
  <si>
    <t>O</t>
    <phoneticPr fontId="1" type="noConversion"/>
  </si>
  <si>
    <t>신형</t>
    <phoneticPr fontId="1" type="noConversion"/>
  </si>
  <si>
    <t>개량</t>
    <phoneticPr fontId="1" type="noConversion"/>
  </si>
  <si>
    <t>뱅가드</t>
    <phoneticPr fontId="1" type="noConversion"/>
  </si>
  <si>
    <t>로얄 소버린</t>
    <phoneticPr fontId="1" type="noConversion"/>
  </si>
  <si>
    <t>신형</t>
    <phoneticPr fontId="1" type="noConversion"/>
  </si>
  <si>
    <t>의전용</t>
    <phoneticPr fontId="1" type="noConversion"/>
  </si>
  <si>
    <t>산티시마 트리니다</t>
    <phoneticPr fontId="1" type="noConversion"/>
  </si>
  <si>
    <t>개량</t>
    <phoneticPr fontId="1" type="noConversion"/>
  </si>
  <si>
    <t>신형</t>
    <phoneticPr fontId="1" type="noConversion"/>
  </si>
  <si>
    <t>세인트 로렌스</t>
    <phoneticPr fontId="1" type="noConversion"/>
  </si>
  <si>
    <t>개조</t>
    <phoneticPr fontId="1" type="noConversion"/>
  </si>
  <si>
    <t>O</t>
    <phoneticPr fontId="1" type="noConversion"/>
  </si>
  <si>
    <t>O</t>
    <phoneticPr fontId="1" type="noConversion"/>
  </si>
  <si>
    <t>도팽 로얄</t>
    <phoneticPr fontId="1" type="noConversion"/>
  </si>
  <si>
    <t>O</t>
    <phoneticPr fontId="1" type="noConversion"/>
  </si>
  <si>
    <t>웨이더</t>
    <phoneticPr fontId="1" type="noConversion"/>
  </si>
  <si>
    <t>조빌</t>
    <phoneticPr fontId="1" type="noConversion"/>
  </si>
  <si>
    <t>캐쉬</t>
    <phoneticPr fontId="1" type="noConversion"/>
  </si>
  <si>
    <t>마르코 폴로</t>
    <phoneticPr fontId="1" type="noConversion"/>
  </si>
  <si>
    <t>항해성능(돛)</t>
    <phoneticPr fontId="1" type="noConversion"/>
  </si>
  <si>
    <t>초계형</t>
    <phoneticPr fontId="1" type="noConversion"/>
  </si>
  <si>
    <t>개</t>
    <phoneticPr fontId="1" type="noConversion"/>
  </si>
  <si>
    <t>내
파</t>
  </si>
  <si>
    <t>장
갑</t>
  </si>
  <si>
    <t>Ambush</t>
    <phoneticPr fontId="1" type="noConversion"/>
  </si>
  <si>
    <t>아르고선</t>
    <phoneticPr fontId="1" type="noConversion"/>
  </si>
  <si>
    <t>월광</t>
    <phoneticPr fontId="1" type="noConversion"/>
  </si>
  <si>
    <t>용선C2 개</t>
    <phoneticPr fontId="1" type="noConversion"/>
  </si>
  <si>
    <t>디암스테르담</t>
    <phoneticPr fontId="1" type="noConversion"/>
  </si>
  <si>
    <t xml:space="preserve">개량 </t>
    <phoneticPr fontId="1" type="noConversion"/>
  </si>
  <si>
    <t>폰 단치히</t>
    <phoneticPr fontId="1" type="noConversion"/>
  </si>
  <si>
    <t>티 클리퍼</t>
    <phoneticPr fontId="1" type="noConversion"/>
  </si>
  <si>
    <t>윈드재머</t>
    <phoneticPr fontId="1" type="noConversion"/>
  </si>
  <si>
    <t>플라잉 클라우드</t>
    <phoneticPr fontId="1" type="noConversion"/>
  </si>
  <si>
    <t>돈 데 듀</t>
    <phoneticPr fontId="1" type="noConversion"/>
  </si>
  <si>
    <t>신형</t>
    <phoneticPr fontId="1" type="noConversion"/>
  </si>
  <si>
    <t>대형 복선</t>
    <phoneticPr fontId="1" type="noConversion"/>
  </si>
  <si>
    <t>대형 복선</t>
    <phoneticPr fontId="1" type="noConversion"/>
  </si>
  <si>
    <t>강화형</t>
    <phoneticPr fontId="1" type="noConversion"/>
  </si>
  <si>
    <t>일본상선 개</t>
    <phoneticPr fontId="1" type="noConversion"/>
  </si>
  <si>
    <t>간자 다우(181)</t>
    <phoneticPr fontId="1" type="noConversion"/>
  </si>
  <si>
    <t>간자 다우(204)</t>
    <phoneticPr fontId="1" type="noConversion"/>
  </si>
  <si>
    <t>간자 다우</t>
    <phoneticPr fontId="1" type="noConversion"/>
  </si>
  <si>
    <t>운송용</t>
    <phoneticPr fontId="1" type="noConversion"/>
  </si>
  <si>
    <t>주회선</t>
    <phoneticPr fontId="1" type="noConversion"/>
  </si>
  <si>
    <t>주회선 개</t>
    <phoneticPr fontId="1" type="noConversion"/>
  </si>
  <si>
    <t>조운선</t>
    <phoneticPr fontId="1" type="noConversion"/>
  </si>
  <si>
    <t>일본 상선</t>
    <phoneticPr fontId="1" type="noConversion"/>
  </si>
  <si>
    <t>Pirate</t>
    <phoneticPr fontId="1" type="noConversion"/>
  </si>
  <si>
    <t xml:space="preserve">      25적다 (체크해제=25적업)                        급가속
      모험가 직업                                            증기기관
      해역조사                                                
※노젓기 사용 시 연성 여부 (둘 중 하나만 체크)
     노젓기(연성)          노젓기(비연성)
※미변성장갑 종류 (둘 중 하나만 체크)
     개량삼나무판(장갑+2)        원양 항해용 붉은 소나무판(장갑+5) </t>
    <phoneticPr fontId="1" type="noConversion"/>
  </si>
  <si>
    <t>* 최종 가속단계에 따른 셀 채움
 40 이하 : 노랑
 40-46 : 노랑→주황
 46 이상 : 주황색(가속맥스)</t>
    <phoneticPr fontId="1" type="noConversion"/>
  </si>
  <si>
    <t>상업용 대형 클리퍼</t>
    <phoneticPr fontId="1" type="noConversion"/>
  </si>
  <si>
    <t>시티 오브 애들레이드</t>
    <phoneticPr fontId="1" type="noConversion"/>
  </si>
  <si>
    <t>개량 제례식</t>
    <phoneticPr fontId="1" type="noConversion"/>
  </si>
  <si>
    <t>수송용 대형 클리퍼</t>
    <phoneticPr fontId="1" type="noConversion"/>
  </si>
  <si>
    <t>상업용 롱 스쿠너</t>
    <phoneticPr fontId="1" type="noConversion"/>
  </si>
  <si>
    <t>순항형 티클리퍼</t>
    <phoneticPr fontId="1" type="noConversion"/>
  </si>
  <si>
    <t>순항형 클리퍼</t>
    <phoneticPr fontId="1" type="noConversion"/>
  </si>
  <si>
    <t>산 펠리페</t>
    <phoneticPr fontId="1" type="noConversion"/>
  </si>
  <si>
    <t>조사용 대형 클리퍼</t>
    <phoneticPr fontId="1" type="noConversion"/>
  </si>
  <si>
    <t>특급 대형 클리퍼</t>
    <phoneticPr fontId="1" type="noConversion"/>
  </si>
  <si>
    <t>그랑 안 프류트</t>
    <phoneticPr fontId="1" type="noConversion"/>
  </si>
  <si>
    <t>중식 윈드 재머</t>
    <phoneticPr fontId="1" type="noConversion"/>
  </si>
  <si>
    <t>순항형 하이클리퍼</t>
    <phoneticPr fontId="1" type="noConversion"/>
  </si>
  <si>
    <t>더치 인디아맨</t>
    <phoneticPr fontId="1" type="noConversion"/>
  </si>
  <si>
    <t>무장형 인디아맨</t>
    <phoneticPr fontId="1" type="noConversion"/>
  </si>
  <si>
    <t>특급 하이클리퍼</t>
    <phoneticPr fontId="1" type="noConversion"/>
  </si>
  <si>
    <t>항해성능(돛)</t>
    <phoneticPr fontId="1" type="noConversion"/>
  </si>
  <si>
    <t>산살바도르</t>
    <phoneticPr fontId="1" type="noConversion"/>
  </si>
  <si>
    <t>강행형 빅토리아</t>
    <phoneticPr fontId="1" type="noConversion"/>
  </si>
  <si>
    <t>극지 탐험용 봄켓치</t>
    <phoneticPr fontId="1" type="noConversion"/>
  </si>
  <si>
    <t>캐쉬</t>
    <phoneticPr fontId="1" type="noConversion"/>
  </si>
  <si>
    <t>골든</t>
    <phoneticPr fontId="1" type="noConversion"/>
  </si>
  <si>
    <t>용선C1 개</t>
    <phoneticPr fontId="1" type="noConversion"/>
  </si>
  <si>
    <t>클레르몽</t>
    <phoneticPr fontId="1" type="noConversion"/>
  </si>
  <si>
    <t>사바나</t>
    <phoneticPr fontId="1" type="noConversion"/>
  </si>
  <si>
    <t>증기</t>
    <phoneticPr fontId="1" type="noConversion"/>
  </si>
  <si>
    <t>축전식</t>
    <phoneticPr fontId="1" type="noConversion"/>
  </si>
  <si>
    <t xml:space="preserve"> </t>
    <phoneticPr fontId="1" type="noConversion"/>
  </si>
  <si>
    <t>강화보정</t>
    <phoneticPr fontId="1" type="noConversion"/>
  </si>
  <si>
    <t>가1</t>
    <phoneticPr fontId="1" type="noConversion"/>
  </si>
  <si>
    <t>가2</t>
    <phoneticPr fontId="1" type="noConversion"/>
  </si>
  <si>
    <t>가3</t>
    <phoneticPr fontId="1" type="noConversion"/>
  </si>
  <si>
    <t>가1</t>
    <phoneticPr fontId="1" type="noConversion"/>
  </si>
  <si>
    <t>미변성장갑 3</t>
    <phoneticPr fontId="1" type="noConversion"/>
  </si>
  <si>
    <t>미변성장갑 1
변성장갑 2</t>
    <phoneticPr fontId="1" type="noConversion"/>
  </si>
  <si>
    <t>미변성장갑 2
변성장갑 1</t>
    <phoneticPr fontId="1" type="noConversion"/>
  </si>
  <si>
    <t>변성장갑 3</t>
    <phoneticPr fontId="1" type="noConversion"/>
  </si>
  <si>
    <t>가  속  도  계  산</t>
    <phoneticPr fontId="1" type="noConversion"/>
  </si>
  <si>
    <t xml:space="preserve">월백 돌격형 장갑 </t>
    <phoneticPr fontId="1" type="noConversion"/>
  </si>
  <si>
    <t>거북선</t>
    <phoneticPr fontId="1" type="noConversion"/>
  </si>
  <si>
    <t>카티사크</t>
    <phoneticPr fontId="1" type="noConversion"/>
  </si>
  <si>
    <t>대 안택선</t>
    <phoneticPr fontId="1" type="noConversion"/>
  </si>
  <si>
    <t>베네치안 갤리스</t>
    <phoneticPr fontId="1" type="noConversion"/>
  </si>
  <si>
    <t>pirate</t>
    <phoneticPr fontId="1" type="noConversion"/>
  </si>
  <si>
    <t>돌격형</t>
    <phoneticPr fontId="1" type="noConversion"/>
  </si>
  <si>
    <t>대 안택선 개</t>
    <phoneticPr fontId="1" type="noConversion"/>
  </si>
  <si>
    <t>신형</t>
    <phoneticPr fontId="1" type="noConversion"/>
  </si>
  <si>
    <t>트랜싯</t>
    <phoneticPr fontId="1" type="noConversion"/>
  </si>
  <si>
    <t>랑스킵</t>
    <phoneticPr fontId="1" type="noConversion"/>
  </si>
  <si>
    <t>견제형</t>
    <phoneticPr fontId="1" type="noConversion"/>
  </si>
  <si>
    <t>갤리스</t>
    <phoneticPr fontId="1" type="noConversion"/>
  </si>
  <si>
    <t>조빌</t>
    <phoneticPr fontId="1" type="noConversion"/>
  </si>
  <si>
    <t>耆英</t>
    <phoneticPr fontId="1" type="noConversion"/>
  </si>
  <si>
    <t>그레이트 리퍼블릭</t>
    <phoneticPr fontId="1" type="noConversion"/>
  </si>
  <si>
    <t>앨라바마</t>
    <phoneticPr fontId="1" type="noConversion"/>
  </si>
  <si>
    <t>서스쿼해나</t>
    <phoneticPr fontId="1" type="noConversion"/>
  </si>
  <si>
    <t>용선C3 개</t>
    <phoneticPr fontId="1" type="noConversion"/>
  </si>
  <si>
    <t>캐쉬</t>
    <phoneticPr fontId="1" type="noConversion"/>
  </si>
  <si>
    <t>윈드 재머</t>
    <phoneticPr fontId="1" type="noConversion"/>
  </si>
  <si>
    <t>상업용 클리퍼</t>
    <phoneticPr fontId="1" type="noConversion"/>
  </si>
  <si>
    <t>Admiral</t>
    <phoneticPr fontId="1" type="noConversion"/>
  </si>
  <si>
    <t>터키 갤리</t>
    <phoneticPr fontId="1" type="noConversion"/>
  </si>
  <si>
    <t>(갤리)선박 돛, 창고 수치 및 가속도 계산표</t>
    <phoneticPr fontId="1" type="noConversion"/>
  </si>
  <si>
    <t>플로레</t>
    <phoneticPr fontId="1" type="noConversion"/>
  </si>
  <si>
    <t>캐쉬</t>
    <phoneticPr fontId="1" type="noConversion"/>
  </si>
  <si>
    <t>팬시</t>
    <phoneticPr fontId="1" type="noConversion"/>
  </si>
  <si>
    <t>R 포춘</t>
    <phoneticPr fontId="1" type="noConversion"/>
  </si>
  <si>
    <t>(모험 범선)선박 돛, 창고 수치 및 가속도 계산표</t>
    <phoneticPr fontId="1" type="noConversion"/>
  </si>
  <si>
    <t>새로운 옵션 스킬</t>
  </si>
  <si>
    <t>이번에 새로운 옵션 스킬을 추가하는 배는 다음과 같습니다.</t>
  </si>
  <si>
    <t>배</t>
  </si>
  <si>
    <t>옵션 스킬</t>
  </si>
  <si>
    <t>캠버랜드</t>
  </si>
  <si>
    <t>개량 갑판</t>
  </si>
  <si>
    <t>추진력 강화</t>
  </si>
  <si>
    <t>R. 포춘</t>
  </si>
  <si>
    <t>리더의 강압</t>
  </si>
  <si>
    <t>팬시</t>
  </si>
  <si>
    <t>고속 범주</t>
  </si>
  <si>
    <t>소진백병</t>
  </si>
  <si>
    <t>스와로우</t>
  </si>
  <si>
    <t>강화자탄</t>
  </si>
  <si>
    <t>포도탄에 의한 선원 피해의 효과가 대폭 상승한다.</t>
  </si>
  <si>
    <t>아시르</t>
  </si>
  <si>
    <t>돛대 파괴</t>
  </si>
  <si>
    <t>포탄의 종류를 불문하고 적의 선속을 저하시킨다.</t>
  </si>
  <si>
    <t>드레드 노트</t>
  </si>
  <si>
    <t>구호부대</t>
  </si>
  <si>
    <t>플로레</t>
  </si>
  <si>
    <t>경도 측정</t>
  </si>
  <si>
    <t>월드아틀라스의 해역조사·육지조사·성공조사에서 획득할 수 있는 완성도가 20% 늘어난다.</t>
  </si>
  <si>
    <t>새로운 전용함 스킬</t>
  </si>
  <si>
    <t>내염현면</t>
  </si>
  <si>
    <t>관리기술15, 병기기술12</t>
    <phoneticPr fontId="1" type="noConversion"/>
  </si>
  <si>
    <t>관리기술15, 항해기술13</t>
    <phoneticPr fontId="1" type="noConversion"/>
  </si>
  <si>
    <t>관리기술15, 병기기술13</t>
    <phoneticPr fontId="1" type="noConversion"/>
  </si>
  <si>
    <t>항해기술15, 병기기술11</t>
    <phoneticPr fontId="1" type="noConversion"/>
  </si>
  <si>
    <t>항해기술15, 병기기술14</t>
    <phoneticPr fontId="1" type="noConversion"/>
  </si>
  <si>
    <t>병기기술15, 항해기술11</t>
    <phoneticPr fontId="1" type="noConversion"/>
  </si>
  <si>
    <t>병기기술15</t>
    <phoneticPr fontId="1" type="noConversion"/>
  </si>
  <si>
    <t>관리기술15, 항해기술15</t>
    <phoneticPr fontId="1" type="noConversion"/>
  </si>
  <si>
    <t>항해기술15, 관리기술13</t>
    <phoneticPr fontId="1" type="noConversion"/>
  </si>
  <si>
    <t>관리기술15, 병기기술10</t>
    <phoneticPr fontId="1" type="noConversion"/>
  </si>
  <si>
    <t>항해 속도가 상승하여 적선에 의한 화염탄의 화재와 연막탄의 연막 발생 확률을 억제한다.</t>
    <phoneticPr fontId="1" type="noConversion"/>
  </si>
  <si>
    <t>전투로 부상, 낙수한 선원을 교전 개시시의 인원수까지 회복한다. (대인전 무효)</t>
    <phoneticPr fontId="1" type="noConversion"/>
  </si>
  <si>
    <t>해상전에서 대화재를 경감한다. 파쇄류탄 기술에 의한 대포의 장전중단도 막는다.</t>
    <phoneticPr fontId="1" type="noConversion"/>
  </si>
  <si>
    <t>전용함 스킬</t>
    <phoneticPr fontId="1" type="noConversion"/>
  </si>
  <si>
    <t>배틀 캠페인, 전승 항로, 가나도르를 제외한 일정 풍속 이하의 해역에서 항해속도가 상승한다.</t>
    <phoneticPr fontId="1" type="noConversion"/>
  </si>
  <si>
    <t>환수전을 제외한 해상전에서 적에 의한 혼란,대혼란을 막는다.</t>
    <phoneticPr fontId="1" type="noConversion"/>
  </si>
  <si>
    <t>위험해역에서 항해속도가 상승한다.  무법해역에서는 가속도가 상승한다.</t>
    <phoneticPr fontId="1" type="noConversion"/>
  </si>
  <si>
    <t>백병전 후 적에게 선체 피해를 주고 혼란과 대화재를 발생시킨다. (자선이 먼저 철퇴시 무효.)</t>
    <phoneticPr fontId="1" type="noConversion"/>
  </si>
  <si>
    <t>설  명</t>
    <phoneticPr fontId="1" type="noConversion"/>
  </si>
  <si>
    <t>스  킬</t>
    <phoneticPr fontId="1" type="noConversion"/>
  </si>
  <si>
    <t>레솔루션</t>
    <phoneticPr fontId="1" type="noConversion"/>
  </si>
  <si>
    <t>新たなオプションスキル</t>
  </si>
  <si>
    <t>今回新たなオプションスキルを追加する船は以下の通りです。</t>
  </si>
  <si>
    <t>船</t>
  </si>
  <si>
    <t>オプションスキル</t>
  </si>
  <si>
    <t>説明</t>
  </si>
  <si>
    <t>スキル</t>
  </si>
  <si>
    <t>カンバーランド</t>
  </si>
  <si>
    <t>改良甲板</t>
  </si>
  <si>
    <t>航行速度が上昇し、敵船による火炎弾の火災と、</t>
  </si>
  <si>
    <t>煙幕弾の煙幕発生確率を抑える。</t>
  </si>
  <si>
    <t>管理技術ランク15　兵器技術ランク12</t>
  </si>
  <si>
    <t>グレートリパブリック</t>
  </si>
  <si>
    <t>推進力強化</t>
  </si>
  <si>
    <t>バトルキャンペーン、伝承航路、ガナドールを除く、</t>
  </si>
  <si>
    <t>一定風速以下の海域で航行速度が上昇する。</t>
  </si>
  <si>
    <t>管理技術ランク15　航行技術ランク13</t>
  </si>
  <si>
    <t>R・フォーチュン</t>
  </si>
  <si>
    <t>主導者の強圧</t>
  </si>
  <si>
    <t>幻獣戦を除く洋上戦で、</t>
  </si>
  <si>
    <t>敵による混乱、大混乱を防ぐ。</t>
  </si>
  <si>
    <t>管理技術ランク15　兵器技術ランク13</t>
  </si>
  <si>
    <t>危険海域で航行速度が上昇する。</t>
  </si>
  <si>
    <t>無法海域では加速度も上昇する。</t>
  </si>
  <si>
    <t>航行技術ランク15　兵器技術ランク11</t>
  </si>
  <si>
    <t>レゾリューション</t>
  </si>
  <si>
    <t>焼尽白兵</t>
  </si>
  <si>
    <t>白兵戦後、敵に船体被害を与え、混乱と大火災を発生させる。</t>
  </si>
  <si>
    <t>自船が先に撤退する場合は無効。</t>
  </si>
  <si>
    <t>航行技術ランク15　兵器技術ランク14</t>
  </si>
  <si>
    <t>スワロウ</t>
  </si>
  <si>
    <t>強化子弾</t>
  </si>
  <si>
    <t>ぶどう弾による船員被害の効果が大幅に上昇する。</t>
  </si>
  <si>
    <t>兵器技術ランク15　航行技術ランク11</t>
  </si>
  <si>
    <t>アシール</t>
  </si>
  <si>
    <t>マスト破壊</t>
  </si>
  <si>
    <t>砲弾の種類を問わず、敵の船速度を低下させる。</t>
  </si>
  <si>
    <t>兵器技術ランク15</t>
  </si>
  <si>
    <t>ドレッドノート</t>
  </si>
  <si>
    <t>救援部隊</t>
  </si>
  <si>
    <t>戦闘で負傷、落水した船員を交戦開始時の人数まで回復する。</t>
  </si>
  <si>
    <t>対人戦無効。</t>
  </si>
  <si>
    <t>管理技術ランク15　航行技術ランク15</t>
  </si>
  <si>
    <t>フローレ</t>
  </si>
  <si>
    <t>経度測定</t>
  </si>
  <si>
    <t>ワールドアトラスの海域調査・陸地調査・星空調査で獲得できる完成度が20％増える。</t>
  </si>
  <si>
    <t>航行技術ランク15　管理技術ランク13</t>
  </si>
  <si>
    <t>新たな専用艦スキル</t>
  </si>
  <si>
    <t>専用艦スキル</t>
  </si>
  <si>
    <t>耐炎舷側</t>
  </si>
  <si>
    <t>洋上戦で大火災を軽減する。</t>
  </si>
  <si>
    <t>破砕榴弾技術による、大砲の装填中断も防ぐ。</t>
  </si>
  <si>
    <t>管理技術ランク15　兵器技術ランク10</t>
  </si>
  <si>
    <t>ファンシー</t>
    <phoneticPr fontId="1" type="noConversion"/>
  </si>
  <si>
    <t>高速帆走</t>
    <phoneticPr fontId="1" type="noConversion"/>
  </si>
  <si>
    <r>
      <t>耆英</t>
    </r>
    <r>
      <rPr>
        <b/>
        <sz val="8"/>
        <color rgb="FFFF0000"/>
        <rFont val="Malgun Gothic"/>
        <family val="3"/>
        <charset val="129"/>
      </rPr>
      <t>new!</t>
    </r>
  </si>
  <si>
    <t>대형 2</t>
  </si>
  <si>
    <t>강화값 상한이 특수</t>
  </si>
  <si>
    <t>세로</t>
    <phoneticPr fontId="1" type="noConversion"/>
  </si>
  <si>
    <t>가로</t>
    <phoneticPr fontId="1" type="noConversion"/>
  </si>
  <si>
    <t>선회</t>
    <phoneticPr fontId="1" type="noConversion"/>
  </si>
  <si>
    <t>내파</t>
    <phoneticPr fontId="1" type="noConversion"/>
  </si>
  <si>
    <t>장갑</t>
    <phoneticPr fontId="1" type="noConversion"/>
  </si>
  <si>
    <t>선원</t>
    <phoneticPr fontId="1" type="noConversion"/>
  </si>
  <si>
    <t>대포</t>
    <phoneticPr fontId="1" type="noConversion"/>
  </si>
  <si>
    <t>창고</t>
    <phoneticPr fontId="1" type="noConversion"/>
  </si>
  <si>
    <t>용량</t>
    <phoneticPr fontId="1" type="noConversion"/>
  </si>
  <si>
    <t>측</t>
    <phoneticPr fontId="1" type="noConversion"/>
  </si>
  <si>
    <t>선수</t>
    <phoneticPr fontId="1" type="noConversion"/>
  </si>
  <si>
    <t>선미</t>
    <phoneticPr fontId="1" type="noConversion"/>
  </si>
  <si>
    <t>천주</t>
  </si>
  <si>
    <t>급가속</t>
  </si>
  <si>
    <t>남만 무역 우대</t>
  </si>
  <si>
    <t>저장고</t>
  </si>
  <si>
    <t>오락실</t>
  </si>
  <si>
    <t>부관실</t>
  </si>
  <si>
    <t>수리 도구 세트</t>
  </si>
  <si>
    <t>개량 대형 포문</t>
  </si>
  <si>
    <t>사령탑</t>
  </si>
  <si>
    <t>강화 창고</t>
  </si>
  <si>
    <t>금고</t>
  </si>
  <si>
    <t>배이름</t>
    <phoneticPr fontId="1" type="noConversion"/>
  </si>
  <si>
    <t>선체</t>
    <phoneticPr fontId="1" type="noConversion"/>
  </si>
  <si>
    <t>건조도시</t>
    <phoneticPr fontId="1" type="noConversion"/>
  </si>
  <si>
    <t>건조일수</t>
    <phoneticPr fontId="1" type="noConversion"/>
  </si>
  <si>
    <t>강화</t>
    <phoneticPr fontId="1" type="noConversion"/>
  </si>
  <si>
    <t>옵션스킬</t>
    <phoneticPr fontId="1" type="noConversion"/>
  </si>
  <si>
    <t>재료1</t>
    <phoneticPr fontId="1" type="noConversion"/>
  </si>
  <si>
    <t>재료2</t>
    <phoneticPr fontId="1" type="noConversion"/>
  </si>
  <si>
    <t>성능상한</t>
    <phoneticPr fontId="1" type="noConversion"/>
  </si>
  <si>
    <t>오물방지도장</t>
    <phoneticPr fontId="1" type="noConversion"/>
  </si>
  <si>
    <t>대 개프세일</t>
    <phoneticPr fontId="1" type="noConversion"/>
  </si>
  <si>
    <t>동아시아 무역선창</t>
    <phoneticPr fontId="1" type="noConversion"/>
  </si>
  <si>
    <t>상급 선실</t>
    <phoneticPr fontId="1" type="noConversion"/>
  </si>
  <si>
    <t>특수 선창</t>
    <phoneticPr fontId="1" type="noConversion"/>
  </si>
  <si>
    <t>군함 위장</t>
    <phoneticPr fontId="1" type="noConversion"/>
  </si>
  <si>
    <t>일반사치품 보관고</t>
    <phoneticPr fontId="1" type="noConversion"/>
  </si>
  <si>
    <t>고급사치품 보관고</t>
    <phoneticPr fontId="1" type="noConversion"/>
  </si>
  <si>
    <t>제독실</t>
    <phoneticPr fontId="1" type="noConversion"/>
  </si>
  <si>
    <r>
      <t>네바 </t>
    </r>
    <r>
      <rPr>
        <b/>
        <sz val="8"/>
        <color rgb="FFFF0000"/>
        <rFont val="Malgun Gothic"/>
        <family val="3"/>
        <charset val="129"/>
      </rPr>
      <t>new!</t>
    </r>
  </si>
  <si>
    <t>런던</t>
  </si>
  <si>
    <t>투망</t>
  </si>
  <si>
    <t xml:space="preserve">대형 2 </t>
    <phoneticPr fontId="1" type="noConversion"/>
  </si>
  <si>
    <t>강화키</t>
    <phoneticPr fontId="1" type="noConversion"/>
  </si>
  <si>
    <t>사령탑</t>
    <phoneticPr fontId="1" type="noConversion"/>
  </si>
  <si>
    <t>수리 도구 세트</t>
    <phoneticPr fontId="1" type="noConversion"/>
  </si>
  <si>
    <t>내파장갑</t>
    <phoneticPr fontId="1" type="noConversion"/>
  </si>
  <si>
    <t>철재 가공</t>
    <phoneticPr fontId="1" type="noConversion"/>
  </si>
  <si>
    <t>헤체도구 셋트</t>
    <phoneticPr fontId="1" type="noConversion"/>
  </si>
  <si>
    <t>회계실</t>
    <phoneticPr fontId="1" type="noConversion"/>
  </si>
  <si>
    <t>금고</t>
    <phoneticPr fontId="1" type="noConversion"/>
  </si>
  <si>
    <t>조리실</t>
    <phoneticPr fontId="1" type="noConversion"/>
  </si>
  <si>
    <r>
      <t>그레이트 미카엘 </t>
    </r>
    <r>
      <rPr>
        <b/>
        <sz val="8"/>
        <color rgb="FFFF0000"/>
        <rFont val="Malgun Gothic"/>
        <family val="3"/>
        <charset val="129"/>
      </rPr>
      <t>new!</t>
    </r>
  </si>
  <si>
    <t>충돌 회피</t>
  </si>
  <si>
    <t>특수타륜</t>
  </si>
  <si>
    <t>직격 저지</t>
  </si>
  <si>
    <t>의료 지원</t>
  </si>
  <si>
    <t>진찰실</t>
  </si>
  <si>
    <t>기뢰 제거</t>
  </si>
  <si>
    <t>소해정</t>
  </si>
  <si>
    <t>수리 지원</t>
  </si>
  <si>
    <t>공작실</t>
  </si>
  <si>
    <t>강화 포문</t>
  </si>
  <si>
    <t>화약고</t>
  </si>
  <si>
    <t>백병전 요격</t>
  </si>
  <si>
    <t>마스트 톱</t>
    <phoneticPr fontId="1" type="noConversion"/>
  </si>
  <si>
    <t>선박관리실</t>
    <phoneticPr fontId="1" type="noConversion"/>
  </si>
  <si>
    <t>수리도구 셋트</t>
    <phoneticPr fontId="1" type="noConversion"/>
  </si>
  <si>
    <t>선미회랑</t>
    <phoneticPr fontId="1" type="noConversion"/>
  </si>
  <si>
    <t>60/95/20</t>
    <phoneticPr fontId="1" type="noConversion"/>
  </si>
  <si>
    <t>모/상/군</t>
    <phoneticPr fontId="1" type="noConversion"/>
  </si>
  <si>
    <t>95/46/34</t>
    <phoneticPr fontId="1" type="noConversion"/>
  </si>
  <si>
    <t>20/40/85</t>
    <phoneticPr fontId="1" type="noConversion"/>
  </si>
  <si>
    <t>내구</t>
    <phoneticPr fontId="1" type="noConversion"/>
  </si>
  <si>
    <t>필요</t>
    <phoneticPr fontId="1" type="noConversion"/>
  </si>
  <si>
    <t>돛수</t>
    <phoneticPr fontId="1" type="noConversion"/>
  </si>
  <si>
    <t>비 고</t>
    <phoneticPr fontId="1" type="noConversion"/>
  </si>
  <si>
    <t>3층갑판형 대형선체</t>
    <phoneticPr fontId="1" type="noConversion"/>
  </si>
  <si>
    <t>평갑판형 대형선체</t>
    <phoneticPr fontId="1" type="noConversion"/>
  </si>
  <si>
    <t>동아시아 대형선체
(목가1,철가1,동조기3)</t>
    <phoneticPr fontId="1" type="noConversion"/>
  </si>
  <si>
    <t>비고</t>
    <phoneticPr fontId="1" type="noConversion"/>
  </si>
  <si>
    <t>네바</t>
    <phoneticPr fontId="1" type="noConversion"/>
  </si>
  <si>
    <t>그레이트 미카엘</t>
    <phoneticPr fontId="1" type="noConversion"/>
  </si>
  <si>
    <t>교역 선박 돛, 창고 수치 및 가속도 계산표</t>
    <phoneticPr fontId="1" type="noConversion"/>
  </si>
  <si>
    <t>필요 행동력</t>
    <phoneticPr fontId="1" type="noConversion"/>
  </si>
  <si>
    <t>에인 드래프트</t>
    <phoneticPr fontId="1" type="noConversion"/>
  </si>
  <si>
    <t>단결</t>
    <phoneticPr fontId="1" type="noConversion"/>
  </si>
  <si>
    <t>[관통] [속사]를 아군 함대가 소지하고 있는 최대의 랭크로 사용할 수 있다.</t>
    <phoneticPr fontId="1" type="noConversion"/>
  </si>
  <si>
    <t>0(자동발동)</t>
    <phoneticPr fontId="1" type="noConversion"/>
  </si>
  <si>
    <t>수송용 랑스킵</t>
    <phoneticPr fontId="1" type="noConversion"/>
  </si>
  <si>
    <t>Rdfitted</t>
    <phoneticPr fontId="1" type="noConversion"/>
  </si>
  <si>
    <t>급습식 랑스킵</t>
    <phoneticPr fontId="1" type="noConversion"/>
  </si>
  <si>
    <t>초계형 랑스킵</t>
    <phoneticPr fontId="1" type="noConversion"/>
  </si>
  <si>
    <t>Elite</t>
    <phoneticPr fontId="1" type="noConversion"/>
  </si>
  <si>
    <t>Pirate</t>
    <phoneticPr fontId="1" type="noConversion"/>
  </si>
  <si>
    <t>캐쉬</t>
    <phoneticPr fontId="1" type="noConversion"/>
  </si>
  <si>
    <t>기영</t>
    <phoneticPr fontId="1" type="noConversion"/>
  </si>
  <si>
    <t>트루 브라이턴</t>
    <phoneticPr fontId="1" type="noConversion"/>
  </si>
  <si>
    <t>로열</t>
    <phoneticPr fontId="1" type="noConversion"/>
  </si>
  <si>
    <t>레절루션</t>
    <phoneticPr fontId="1" type="noConversion"/>
  </si>
  <si>
    <t>전투 선박2</t>
    <phoneticPr fontId="1" type="noConversion"/>
  </si>
  <si>
    <t>아시르</t>
    <phoneticPr fontId="1" type="noConversion"/>
  </si>
  <si>
    <t>특제</t>
    <phoneticPr fontId="1" type="noConversion"/>
  </si>
  <si>
    <t>리벤지</t>
    <phoneticPr fontId="1" type="noConversion"/>
  </si>
  <si>
    <t>드레드노트</t>
    <phoneticPr fontId="1" type="noConversion"/>
  </si>
  <si>
    <t>스왈로</t>
    <phoneticPr fontId="1" type="noConversion"/>
  </si>
  <si>
    <t>강습형 멜빌</t>
    <phoneticPr fontId="1" type="noConversion"/>
  </si>
  <si>
    <t>개장</t>
    <phoneticPr fontId="1" type="noConversion"/>
  </si>
  <si>
    <t>개장</t>
    <phoneticPr fontId="1" type="noConversion"/>
  </si>
  <si>
    <t>하인드 2</t>
    <phoneticPr fontId="1" type="noConversion"/>
  </si>
  <si>
    <t>엘리펀트</t>
    <phoneticPr fontId="1" type="noConversion"/>
  </si>
  <si>
    <t>봉황환</t>
    <phoneticPr fontId="1" type="noConversion"/>
  </si>
  <si>
    <t>장사호</t>
    <phoneticPr fontId="1" type="noConversion"/>
  </si>
  <si>
    <t>디스커버리</t>
    <phoneticPr fontId="1" type="noConversion"/>
  </si>
  <si>
    <t>개장</t>
    <phoneticPr fontId="1" type="noConversion"/>
  </si>
  <si>
    <t>네바</t>
    <phoneticPr fontId="1" type="noConversion"/>
  </si>
  <si>
    <t>특수 개장</t>
    <phoneticPr fontId="1" type="noConversion"/>
  </si>
  <si>
    <t>톨 브라이튼</t>
    <phoneticPr fontId="1" type="noConversion"/>
  </si>
  <si>
    <t>개장</t>
    <phoneticPr fontId="1" type="noConversion"/>
  </si>
  <si>
    <t>개량</t>
    <phoneticPr fontId="1" type="noConversion"/>
  </si>
  <si>
    <t>야전식2</t>
    <phoneticPr fontId="1" type="noConversion"/>
  </si>
  <si>
    <t>다후</t>
    <phoneticPr fontId="1" type="noConversion"/>
  </si>
  <si>
    <t>산 마르틴</t>
    <phoneticPr fontId="1" type="noConversion"/>
  </si>
  <si>
    <t>야전식 강화형 장갑</t>
    <phoneticPr fontId="1" type="noConversion"/>
  </si>
  <si>
    <t>로얄 소버린</t>
    <phoneticPr fontId="1" type="noConversion"/>
  </si>
  <si>
    <t>특수 개조</t>
    <phoneticPr fontId="1" type="noConversion"/>
  </si>
  <si>
    <t>컴벌랜드</t>
    <phoneticPr fontId="1" type="noConversion"/>
  </si>
  <si>
    <t>마흐무디예</t>
    <phoneticPr fontId="1" type="noConversion"/>
  </si>
  <si>
    <t>X</t>
    <phoneticPr fontId="1" type="noConversion"/>
  </si>
  <si>
    <t>테이핀</t>
    <phoneticPr fontId="1" type="noConversion"/>
  </si>
  <si>
    <t>예테보리</t>
    <phoneticPr fontId="1" type="noConversion"/>
  </si>
  <si>
    <t>하이스피드</t>
    <phoneticPr fontId="1" type="noConversion"/>
  </si>
  <si>
    <t>롱 스쿠너 2</t>
    <phoneticPr fontId="1" type="noConversion"/>
  </si>
  <si>
    <t>라 모르 2</t>
    <phoneticPr fontId="1" type="noConversion"/>
  </si>
  <si>
    <t>트리니다드</t>
    <phoneticPr fontId="1" type="noConversion"/>
  </si>
  <si>
    <t>특수 돌격 프리깃</t>
    <phoneticPr fontId="1" type="noConversion"/>
  </si>
  <si>
    <t>파드리 에테르느</t>
    <phoneticPr fontId="1" type="noConversion"/>
  </si>
  <si>
    <t>Admiral</t>
    <phoneticPr fontId="1" type="noConversion"/>
  </si>
</sst>
</file>

<file path=xl/styles.xml><?xml version="1.0" encoding="utf-8"?>
<styleSheet xmlns="http://schemas.openxmlformats.org/spreadsheetml/2006/main">
  <fonts count="2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6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9"/>
      <color theme="9"/>
      <name val="맑은 고딕"/>
      <family val="3"/>
      <charset val="129"/>
      <scheme val="minor"/>
    </font>
    <font>
      <b/>
      <sz val="9"/>
      <color rgb="FFFFC00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trike/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4"/>
      <color rgb="FF000000"/>
      <name val="Malgun Gothic"/>
      <family val="3"/>
    </font>
    <font>
      <b/>
      <sz val="11"/>
      <color theme="1"/>
      <name val="Malgun Gothic"/>
      <family val="3"/>
    </font>
    <font>
      <sz val="11"/>
      <color theme="1"/>
      <name val="Malgun Gothic"/>
      <family val="3"/>
    </font>
    <font>
      <b/>
      <sz val="11"/>
      <color theme="1"/>
      <name val="Malgun Gothic"/>
      <family val="3"/>
      <charset val="129"/>
    </font>
    <font>
      <sz val="14"/>
      <color rgb="FF000000"/>
      <name val="Malgun Gothic"/>
      <family val="3"/>
      <charset val="129"/>
    </font>
    <font>
      <sz val="11"/>
      <color theme="1"/>
      <name val="Malgun Gothic"/>
      <family val="3"/>
      <charset val="129"/>
    </font>
    <font>
      <sz val="8"/>
      <color theme="1"/>
      <name val="Malgun Gothic"/>
      <family val="3"/>
      <charset val="129"/>
    </font>
    <font>
      <b/>
      <sz val="8"/>
      <color rgb="FFFF0000"/>
      <name val="Malgun Gothic"/>
      <family val="3"/>
      <charset val="129"/>
    </font>
    <font>
      <sz val="8"/>
      <color rgb="FF000000"/>
      <name val="Malgun Gothic"/>
      <family val="3"/>
      <charset val="129"/>
    </font>
  </fonts>
  <fills count="3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48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3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8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8" borderId="4" xfId="0" applyFont="1" applyFill="1" applyBorder="1" applyAlignment="1">
      <alignment vertical="center" wrapText="1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0" xfId="0" applyFon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0" fontId="3" fillId="0" borderId="13" xfId="0" applyFont="1" applyBorder="1">
      <alignment vertical="center"/>
    </xf>
    <xf numFmtId="0" fontId="0" fillId="0" borderId="12" xfId="0" applyBorder="1" applyAlignment="1">
      <alignment horizontal="center" vertical="center"/>
    </xf>
    <xf numFmtId="0" fontId="0" fillId="10" borderId="13" xfId="0" applyFill="1" applyBorder="1">
      <alignment vertical="center"/>
    </xf>
    <xf numFmtId="0" fontId="0" fillId="10" borderId="14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 wrapText="1"/>
    </xf>
    <xf numFmtId="0" fontId="0" fillId="10" borderId="13" xfId="0" applyFill="1" applyBorder="1" applyAlignment="1">
      <alignment horizontal="center" vertical="center"/>
    </xf>
    <xf numFmtId="0" fontId="3" fillId="10" borderId="13" xfId="0" applyFont="1" applyFill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18" xfId="0" applyFont="1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3" fillId="0" borderId="21" xfId="0" applyFont="1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3" fillId="0" borderId="24" xfId="0" applyFont="1" applyBorder="1">
      <alignment vertical="center"/>
    </xf>
    <xf numFmtId="0" fontId="0" fillId="0" borderId="23" xfId="0" applyBorder="1" applyAlignment="1">
      <alignment horizontal="center" vertical="center"/>
    </xf>
    <xf numFmtId="0" fontId="0" fillId="11" borderId="13" xfId="0" applyFill="1" applyBorder="1">
      <alignment vertical="center"/>
    </xf>
    <xf numFmtId="0" fontId="0" fillId="11" borderId="14" xfId="0" applyFill="1" applyBorder="1" applyAlignment="1">
      <alignment horizontal="center" vertical="center"/>
    </xf>
    <xf numFmtId="0" fontId="0" fillId="11" borderId="14" xfId="0" applyFill="1" applyBorder="1" applyAlignment="1">
      <alignment horizontal="center" vertical="center" wrapText="1"/>
    </xf>
    <xf numFmtId="0" fontId="0" fillId="11" borderId="13" xfId="0" applyFill="1" applyBorder="1" applyAlignment="1">
      <alignment horizontal="center" vertical="center"/>
    </xf>
    <xf numFmtId="0" fontId="3" fillId="11" borderId="13" xfId="0" applyFont="1" applyFill="1" applyBorder="1">
      <alignment vertical="center"/>
    </xf>
    <xf numFmtId="0" fontId="0" fillId="15" borderId="7" xfId="0" applyFill="1" applyBorder="1" applyAlignment="1">
      <alignment horizontal="center" vertical="center"/>
    </xf>
    <xf numFmtId="0" fontId="0" fillId="15" borderId="8" xfId="0" applyFill="1" applyBorder="1" applyAlignment="1">
      <alignment horizontal="center" vertical="center"/>
    </xf>
    <xf numFmtId="0" fontId="0" fillId="8" borderId="13" xfId="0" applyFill="1" applyBorder="1">
      <alignment vertical="center"/>
    </xf>
    <xf numFmtId="0" fontId="0" fillId="8" borderId="14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3" fillId="8" borderId="13" xfId="0" applyFont="1" applyFill="1" applyBorder="1">
      <alignment vertical="center"/>
    </xf>
    <xf numFmtId="0" fontId="0" fillId="17" borderId="13" xfId="0" applyFill="1" applyBorder="1">
      <alignment vertical="center"/>
    </xf>
    <xf numFmtId="0" fontId="0" fillId="17" borderId="14" xfId="0" applyFill="1" applyBorder="1" applyAlignment="1">
      <alignment horizontal="center" vertical="center"/>
    </xf>
    <xf numFmtId="0" fontId="0" fillId="17" borderId="13" xfId="0" applyFill="1" applyBorder="1" applyAlignment="1">
      <alignment horizontal="center" vertical="center"/>
    </xf>
    <xf numFmtId="0" fontId="3" fillId="17" borderId="13" xfId="0" applyFont="1" applyFill="1" applyBorder="1">
      <alignment vertical="center"/>
    </xf>
    <xf numFmtId="0" fontId="0" fillId="15" borderId="13" xfId="0" applyFill="1" applyBorder="1">
      <alignment vertical="center"/>
    </xf>
    <xf numFmtId="0" fontId="0" fillId="15" borderId="14" xfId="0" applyFill="1" applyBorder="1" applyAlignment="1">
      <alignment horizontal="center" vertical="center"/>
    </xf>
    <xf numFmtId="0" fontId="0" fillId="15" borderId="13" xfId="0" applyFill="1" applyBorder="1" applyAlignment="1">
      <alignment horizontal="center" vertical="center"/>
    </xf>
    <xf numFmtId="0" fontId="3" fillId="15" borderId="13" xfId="0" applyFont="1" applyFill="1" applyBorder="1">
      <alignment vertical="center"/>
    </xf>
    <xf numFmtId="0" fontId="0" fillId="19" borderId="13" xfId="0" applyFill="1" applyBorder="1">
      <alignment vertical="center"/>
    </xf>
    <xf numFmtId="0" fontId="0" fillId="19" borderId="14" xfId="0" applyFill="1" applyBorder="1" applyAlignment="1">
      <alignment horizontal="center" vertical="center"/>
    </xf>
    <xf numFmtId="0" fontId="0" fillId="19" borderId="13" xfId="0" applyFill="1" applyBorder="1" applyAlignment="1">
      <alignment horizontal="center" vertical="center"/>
    </xf>
    <xf numFmtId="0" fontId="3" fillId="19" borderId="13" xfId="0" applyFont="1" applyFill="1" applyBorder="1">
      <alignment vertical="center"/>
    </xf>
    <xf numFmtId="0" fontId="0" fillId="19" borderId="14" xfId="0" applyFill="1" applyBorder="1" applyAlignment="1">
      <alignment horizontal="center" vertical="center" wrapText="1"/>
    </xf>
    <xf numFmtId="0" fontId="0" fillId="20" borderId="30" xfId="0" applyFill="1" applyBorder="1" applyAlignment="1">
      <alignment horizontal="center" vertical="center"/>
    </xf>
    <xf numFmtId="0" fontId="0" fillId="16" borderId="30" xfId="0" applyFill="1" applyBorder="1" applyAlignment="1">
      <alignment horizontal="center" vertical="center"/>
    </xf>
    <xf numFmtId="0" fontId="0" fillId="17" borderId="30" xfId="0" applyFill="1" applyBorder="1" applyAlignment="1">
      <alignment horizontal="center" vertical="center"/>
    </xf>
    <xf numFmtId="0" fontId="0" fillId="19" borderId="30" xfId="0" applyFill="1" applyBorder="1" applyAlignment="1">
      <alignment horizontal="center" vertical="center"/>
    </xf>
    <xf numFmtId="0" fontId="0" fillId="15" borderId="30" xfId="0" applyFill="1" applyBorder="1" applyAlignment="1">
      <alignment horizontal="center" vertical="center"/>
    </xf>
    <xf numFmtId="0" fontId="0" fillId="21" borderId="30" xfId="0" applyFill="1" applyBorder="1" applyAlignment="1">
      <alignment horizontal="center" vertical="center"/>
    </xf>
    <xf numFmtId="0" fontId="0" fillId="20" borderId="13" xfId="0" applyFill="1" applyBorder="1">
      <alignment vertical="center"/>
    </xf>
    <xf numFmtId="0" fontId="0" fillId="20" borderId="13" xfId="0" applyFill="1" applyBorder="1" applyAlignment="1">
      <alignment horizontal="center" vertical="center"/>
    </xf>
    <xf numFmtId="0" fontId="3" fillId="20" borderId="13" xfId="0" applyFont="1" applyFill="1" applyBorder="1">
      <alignment vertical="center"/>
    </xf>
    <xf numFmtId="0" fontId="0" fillId="0" borderId="33" xfId="0" applyBorder="1">
      <alignment vertical="center"/>
    </xf>
    <xf numFmtId="0" fontId="3" fillId="17" borderId="33" xfId="0" applyFont="1" applyFill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8" borderId="12" xfId="0" applyFill="1" applyBorder="1">
      <alignment vertical="center"/>
    </xf>
    <xf numFmtId="0" fontId="3" fillId="18" borderId="33" xfId="0" applyFont="1" applyFill="1" applyBorder="1" applyAlignment="1">
      <alignment horizontal="center" vertical="center"/>
    </xf>
    <xf numFmtId="0" fontId="3" fillId="18" borderId="34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0" xfId="0" applyFill="1" applyBorder="1">
      <alignment vertical="center"/>
    </xf>
    <xf numFmtId="0" fontId="0" fillId="0" borderId="30" xfId="0" applyBorder="1">
      <alignment vertical="center"/>
    </xf>
    <xf numFmtId="0" fontId="0" fillId="0" borderId="36" xfId="0" applyBorder="1">
      <alignment vertical="center"/>
    </xf>
    <xf numFmtId="0" fontId="0" fillId="21" borderId="36" xfId="0" applyFill="1" applyBorder="1" applyAlignment="1">
      <alignment horizontal="center" vertical="center"/>
    </xf>
    <xf numFmtId="0" fontId="0" fillId="22" borderId="30" xfId="0" applyFill="1" applyBorder="1" applyAlignment="1">
      <alignment horizontal="center" vertical="center"/>
    </xf>
    <xf numFmtId="0" fontId="0" fillId="23" borderId="13" xfId="0" applyFill="1" applyBorder="1">
      <alignment vertical="center"/>
    </xf>
    <xf numFmtId="0" fontId="0" fillId="23" borderId="14" xfId="0" applyFill="1" applyBorder="1" applyAlignment="1">
      <alignment horizontal="center" vertical="center"/>
    </xf>
    <xf numFmtId="0" fontId="0" fillId="23" borderId="13" xfId="0" applyFill="1" applyBorder="1" applyAlignment="1">
      <alignment horizontal="center" vertical="center"/>
    </xf>
    <xf numFmtId="0" fontId="3" fillId="23" borderId="13" xfId="0" applyFont="1" applyFill="1" applyBorder="1">
      <alignment vertical="center"/>
    </xf>
    <xf numFmtId="0" fontId="3" fillId="23" borderId="33" xfId="0" applyFont="1" applyFill="1" applyBorder="1" applyAlignment="1">
      <alignment horizontal="center" vertical="center"/>
    </xf>
    <xf numFmtId="0" fontId="0" fillId="23" borderId="12" xfId="0" applyFill="1" applyBorder="1" applyAlignment="1">
      <alignment horizontal="center" vertical="center"/>
    </xf>
    <xf numFmtId="0" fontId="0" fillId="23" borderId="37" xfId="0" applyFill="1" applyBorder="1" applyAlignment="1">
      <alignment horizontal="center" vertical="center"/>
    </xf>
    <xf numFmtId="0" fontId="0" fillId="23" borderId="30" xfId="0" applyFill="1" applyBorder="1">
      <alignment vertical="center"/>
    </xf>
    <xf numFmtId="0" fontId="0" fillId="23" borderId="30" xfId="0" applyFill="1" applyBorder="1" applyAlignment="1">
      <alignment horizontal="center" vertical="center"/>
    </xf>
    <xf numFmtId="0" fontId="0" fillId="23" borderId="0" xfId="0" applyFill="1" applyBorder="1">
      <alignment vertical="center"/>
    </xf>
    <xf numFmtId="0" fontId="0" fillId="23" borderId="14" xfId="0" applyFill="1" applyBorder="1" applyAlignment="1">
      <alignment horizontal="center" vertical="center" wrapText="1"/>
    </xf>
    <xf numFmtId="0" fontId="0" fillId="24" borderId="14" xfId="0" applyFill="1" applyBorder="1" applyAlignment="1">
      <alignment horizontal="center" vertical="center"/>
    </xf>
    <xf numFmtId="0" fontId="0" fillId="24" borderId="13" xfId="0" applyFill="1" applyBorder="1" applyAlignment="1">
      <alignment horizontal="center" vertical="center"/>
    </xf>
    <xf numFmtId="0" fontId="0" fillId="24" borderId="12" xfId="0" applyFill="1" applyBorder="1" applyAlignment="1">
      <alignment horizontal="center" vertical="center"/>
    </xf>
    <xf numFmtId="0" fontId="0" fillId="24" borderId="37" xfId="0" applyFill="1" applyBorder="1" applyAlignment="1">
      <alignment horizontal="center" vertical="center"/>
    </xf>
    <xf numFmtId="0" fontId="0" fillId="24" borderId="30" xfId="0" applyFill="1" applyBorder="1">
      <alignment vertical="center"/>
    </xf>
    <xf numFmtId="0" fontId="0" fillId="24" borderId="30" xfId="0" applyFill="1" applyBorder="1" applyAlignment="1">
      <alignment horizontal="center" vertical="center"/>
    </xf>
    <xf numFmtId="0" fontId="0" fillId="24" borderId="0" xfId="0" applyFill="1" applyBorder="1">
      <alignment vertical="center"/>
    </xf>
    <xf numFmtId="0" fontId="0" fillId="0" borderId="39" xfId="0" applyBorder="1">
      <alignment vertical="center"/>
    </xf>
    <xf numFmtId="0" fontId="0" fillId="23" borderId="39" xfId="0" applyFill="1" applyBorder="1">
      <alignment vertical="center"/>
    </xf>
    <xf numFmtId="0" fontId="0" fillId="0" borderId="39" xfId="0" applyFill="1" applyBorder="1">
      <alignment vertical="center"/>
    </xf>
    <xf numFmtId="0" fontId="0" fillId="0" borderId="40" xfId="0" applyBorder="1">
      <alignment vertical="center"/>
    </xf>
    <xf numFmtId="0" fontId="0" fillId="25" borderId="39" xfId="0" applyFill="1" applyBorder="1">
      <alignment vertical="center"/>
    </xf>
    <xf numFmtId="0" fontId="0" fillId="25" borderId="14" xfId="0" applyFill="1" applyBorder="1" applyAlignment="1">
      <alignment horizontal="center" vertical="center"/>
    </xf>
    <xf numFmtId="0" fontId="0" fillId="25" borderId="14" xfId="0" applyFill="1" applyBorder="1" applyAlignment="1">
      <alignment horizontal="center" vertical="center" wrapText="1"/>
    </xf>
    <xf numFmtId="0" fontId="0" fillId="25" borderId="13" xfId="0" applyFill="1" applyBorder="1" applyAlignment="1">
      <alignment horizontal="center" vertical="center"/>
    </xf>
    <xf numFmtId="0" fontId="3" fillId="25" borderId="13" xfId="0" applyFont="1" applyFill="1" applyBorder="1">
      <alignment vertical="center"/>
    </xf>
    <xf numFmtId="0" fontId="0" fillId="25" borderId="13" xfId="0" applyFill="1" applyBorder="1">
      <alignment vertical="center"/>
    </xf>
    <xf numFmtId="0" fontId="0" fillId="25" borderId="30" xfId="0" applyFill="1" applyBorder="1" applyAlignment="1">
      <alignment horizontal="center" vertical="center"/>
    </xf>
    <xf numFmtId="0" fontId="3" fillId="25" borderId="33" xfId="0" applyFont="1" applyFill="1" applyBorder="1" applyAlignment="1">
      <alignment horizontal="center" vertical="center"/>
    </xf>
    <xf numFmtId="0" fontId="9" fillId="0" borderId="39" xfId="0" applyFont="1" applyBorder="1">
      <alignment vertical="center"/>
    </xf>
    <xf numFmtId="0" fontId="9" fillId="23" borderId="39" xfId="0" applyFont="1" applyFill="1" applyBorder="1">
      <alignment vertical="center"/>
    </xf>
    <xf numFmtId="0" fontId="3" fillId="12" borderId="33" xfId="0" applyFont="1" applyFill="1" applyBorder="1" applyAlignment="1">
      <alignment horizontal="right" vertical="center"/>
    </xf>
    <xf numFmtId="0" fontId="3" fillId="22" borderId="33" xfId="0" applyFont="1" applyFill="1" applyBorder="1" applyAlignment="1">
      <alignment horizontal="right" vertical="center"/>
    </xf>
    <xf numFmtId="0" fontId="3" fillId="26" borderId="33" xfId="0" applyFont="1" applyFill="1" applyBorder="1" applyAlignment="1">
      <alignment horizontal="right" vertical="center"/>
    </xf>
    <xf numFmtId="0" fontId="3" fillId="9" borderId="33" xfId="0" applyFont="1" applyFill="1" applyBorder="1" applyAlignment="1">
      <alignment horizontal="right" vertical="center"/>
    </xf>
    <xf numFmtId="0" fontId="3" fillId="27" borderId="33" xfId="0" applyFont="1" applyFill="1" applyBorder="1" applyAlignment="1">
      <alignment horizontal="right" vertical="center"/>
    </xf>
    <xf numFmtId="0" fontId="3" fillId="4" borderId="33" xfId="0" applyFont="1" applyFill="1" applyBorder="1" applyAlignment="1">
      <alignment horizontal="right" vertical="center"/>
    </xf>
    <xf numFmtId="0" fontId="0" fillId="0" borderId="41" xfId="0" applyFill="1" applyBorder="1">
      <alignment vertical="center"/>
    </xf>
    <xf numFmtId="0" fontId="3" fillId="18" borderId="32" xfId="0" applyFont="1" applyFill="1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41" xfId="0" applyBorder="1">
      <alignment vertical="center"/>
    </xf>
    <xf numFmtId="0" fontId="3" fillId="8" borderId="33" xfId="0" applyFont="1" applyFill="1" applyBorder="1" applyAlignment="1">
      <alignment horizontal="right" vertical="center"/>
    </xf>
    <xf numFmtId="0" fontId="0" fillId="11" borderId="39" xfId="0" applyFill="1" applyBorder="1">
      <alignment vertical="center"/>
    </xf>
    <xf numFmtId="0" fontId="3" fillId="11" borderId="33" xfId="0" applyFont="1" applyFill="1" applyBorder="1" applyAlignment="1">
      <alignment horizontal="right" vertical="center"/>
    </xf>
    <xf numFmtId="0" fontId="0" fillId="11" borderId="30" xfId="0" applyFill="1" applyBorder="1" applyAlignment="1">
      <alignment horizontal="center" vertical="center"/>
    </xf>
    <xf numFmtId="0" fontId="3" fillId="11" borderId="33" xfId="0" applyFont="1" applyFill="1" applyBorder="1" applyAlignment="1">
      <alignment horizontal="center" vertical="center"/>
    </xf>
    <xf numFmtId="0" fontId="0" fillId="10" borderId="39" xfId="0" applyFill="1" applyBorder="1">
      <alignment vertical="center"/>
    </xf>
    <xf numFmtId="0" fontId="0" fillId="10" borderId="30" xfId="0" applyFill="1" applyBorder="1" applyAlignment="1">
      <alignment horizontal="center" vertical="center"/>
    </xf>
    <xf numFmtId="0" fontId="0" fillId="13" borderId="39" xfId="0" applyFill="1" applyBorder="1">
      <alignment vertical="center"/>
    </xf>
    <xf numFmtId="0" fontId="0" fillId="13" borderId="14" xfId="0" applyFill="1" applyBorder="1" applyAlignment="1">
      <alignment horizontal="center" vertical="center"/>
    </xf>
    <xf numFmtId="0" fontId="0" fillId="13" borderId="14" xfId="0" applyFill="1" applyBorder="1" applyAlignment="1">
      <alignment horizontal="center" vertical="center" wrapText="1"/>
    </xf>
    <xf numFmtId="0" fontId="0" fillId="13" borderId="13" xfId="0" applyFill="1" applyBorder="1" applyAlignment="1">
      <alignment horizontal="center" vertical="center"/>
    </xf>
    <xf numFmtId="0" fontId="3" fillId="13" borderId="13" xfId="0" applyFont="1" applyFill="1" applyBorder="1">
      <alignment vertical="center"/>
    </xf>
    <xf numFmtId="0" fontId="3" fillId="13" borderId="33" xfId="0" applyFont="1" applyFill="1" applyBorder="1" applyAlignment="1">
      <alignment horizontal="right" vertical="center"/>
    </xf>
    <xf numFmtId="0" fontId="0" fillId="13" borderId="13" xfId="0" applyFill="1" applyBorder="1">
      <alignment vertical="center"/>
    </xf>
    <xf numFmtId="0" fontId="0" fillId="13" borderId="30" xfId="0" applyFill="1" applyBorder="1" applyAlignment="1">
      <alignment horizontal="center" vertical="center"/>
    </xf>
    <xf numFmtId="0" fontId="3" fillId="13" borderId="33" xfId="0" applyFont="1" applyFill="1" applyBorder="1" applyAlignment="1">
      <alignment horizontal="center" vertical="center"/>
    </xf>
    <xf numFmtId="0" fontId="0" fillId="22" borderId="39" xfId="0" applyFill="1" applyBorder="1">
      <alignment vertical="center"/>
    </xf>
    <xf numFmtId="0" fontId="0" fillId="22" borderId="14" xfId="0" applyFill="1" applyBorder="1" applyAlignment="1">
      <alignment horizontal="center" vertical="center"/>
    </xf>
    <xf numFmtId="0" fontId="0" fillId="22" borderId="14" xfId="0" applyFill="1" applyBorder="1" applyAlignment="1">
      <alignment horizontal="center" vertical="center" wrapText="1"/>
    </xf>
    <xf numFmtId="0" fontId="0" fillId="22" borderId="13" xfId="0" applyFill="1" applyBorder="1" applyAlignment="1">
      <alignment horizontal="center" vertical="center"/>
    </xf>
    <xf numFmtId="0" fontId="3" fillId="22" borderId="13" xfId="0" applyFont="1" applyFill="1" applyBorder="1">
      <alignment vertical="center"/>
    </xf>
    <xf numFmtId="0" fontId="0" fillId="22" borderId="13" xfId="0" applyFill="1" applyBorder="1">
      <alignment vertical="center"/>
    </xf>
    <xf numFmtId="0" fontId="3" fillId="22" borderId="33" xfId="0" applyFont="1" applyFill="1" applyBorder="1" applyAlignment="1">
      <alignment horizontal="center" vertical="center"/>
    </xf>
    <xf numFmtId="0" fontId="0" fillId="22" borderId="14" xfId="0" applyFill="1" applyBorder="1" applyAlignment="1">
      <alignment horizontal="right" vertical="center"/>
    </xf>
    <xf numFmtId="0" fontId="0" fillId="13" borderId="14" xfId="0" applyFill="1" applyBorder="1" applyAlignment="1">
      <alignment horizontal="right" vertical="center"/>
    </xf>
    <xf numFmtId="0" fontId="0" fillId="10" borderId="14" xfId="0" applyFill="1" applyBorder="1" applyAlignment="1">
      <alignment horizontal="right" vertical="center"/>
    </xf>
    <xf numFmtId="0" fontId="0" fillId="13" borderId="12" xfId="0" applyFill="1" applyBorder="1">
      <alignment vertical="center"/>
    </xf>
    <xf numFmtId="0" fontId="3" fillId="9" borderId="32" xfId="0" applyFont="1" applyFill="1" applyBorder="1" applyAlignment="1">
      <alignment horizontal="right" vertical="center"/>
    </xf>
    <xf numFmtId="0" fontId="3" fillId="27" borderId="32" xfId="0" applyFont="1" applyFill="1" applyBorder="1" applyAlignment="1">
      <alignment horizontal="right" vertical="center"/>
    </xf>
    <xf numFmtId="0" fontId="3" fillId="26" borderId="32" xfId="0" applyFont="1" applyFill="1" applyBorder="1" applyAlignment="1">
      <alignment horizontal="right" vertical="center"/>
    </xf>
    <xf numFmtId="0" fontId="3" fillId="22" borderId="32" xfId="0" applyFont="1" applyFill="1" applyBorder="1" applyAlignment="1">
      <alignment horizontal="right" vertical="center"/>
    </xf>
    <xf numFmtId="0" fontId="3" fillId="12" borderId="32" xfId="0" applyFont="1" applyFill="1" applyBorder="1" applyAlignment="1">
      <alignment horizontal="right" vertical="center"/>
    </xf>
    <xf numFmtId="0" fontId="12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15" borderId="18" xfId="0" applyFill="1" applyBorder="1" applyAlignment="1">
      <alignment horizontal="center" vertical="center"/>
    </xf>
    <xf numFmtId="0" fontId="0" fillId="15" borderId="18" xfId="0" applyFill="1" applyBorder="1">
      <alignment vertical="center"/>
    </xf>
    <xf numFmtId="0" fontId="0" fillId="11" borderId="25" xfId="0" applyFill="1" applyBorder="1" applyAlignment="1">
      <alignment horizontal="center" vertical="center"/>
    </xf>
    <xf numFmtId="0" fontId="0" fillId="20" borderId="24" xfId="0" applyFill="1" applyBorder="1" applyAlignment="1">
      <alignment horizontal="center" vertical="center"/>
    </xf>
    <xf numFmtId="0" fontId="0" fillId="20" borderId="24" xfId="0" applyFill="1" applyBorder="1">
      <alignment vertical="center"/>
    </xf>
    <xf numFmtId="0" fontId="12" fillId="0" borderId="23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3" fillId="18" borderId="31" xfId="0" applyFont="1" applyFill="1" applyBorder="1" applyAlignment="1">
      <alignment horizontal="center" vertical="center"/>
    </xf>
    <xf numFmtId="0" fontId="0" fillId="19" borderId="25" xfId="0" applyFill="1" applyBorder="1" applyAlignment="1">
      <alignment horizontal="center" vertical="center"/>
    </xf>
    <xf numFmtId="0" fontId="0" fillId="19" borderId="24" xfId="0" applyFill="1" applyBorder="1">
      <alignment vertical="center"/>
    </xf>
    <xf numFmtId="0" fontId="0" fillId="0" borderId="46" xfId="0" applyBorder="1">
      <alignment vertical="center"/>
    </xf>
    <xf numFmtId="0" fontId="0" fillId="21" borderId="47" xfId="0" applyFill="1" applyBorder="1" applyAlignment="1">
      <alignment horizontal="center" vertical="center"/>
    </xf>
    <xf numFmtId="0" fontId="0" fillId="23" borderId="48" xfId="0" applyFill="1" applyBorder="1">
      <alignment vertical="center"/>
    </xf>
    <xf numFmtId="0" fontId="0" fillId="23" borderId="25" xfId="0" applyFill="1" applyBorder="1" applyAlignment="1">
      <alignment horizontal="center" vertical="center"/>
    </xf>
    <xf numFmtId="0" fontId="0" fillId="23" borderId="24" xfId="0" applyFill="1" applyBorder="1" applyAlignment="1">
      <alignment horizontal="center" vertical="center"/>
    </xf>
    <xf numFmtId="0" fontId="3" fillId="23" borderId="24" xfId="0" applyFont="1" applyFill="1" applyBorder="1">
      <alignment vertical="center"/>
    </xf>
    <xf numFmtId="0" fontId="3" fillId="22" borderId="49" xfId="0" applyFont="1" applyFill="1" applyBorder="1" applyAlignment="1">
      <alignment horizontal="right" vertical="center"/>
    </xf>
    <xf numFmtId="0" fontId="0" fillId="23" borderId="24" xfId="0" applyFill="1" applyBorder="1">
      <alignment vertical="center"/>
    </xf>
    <xf numFmtId="0" fontId="0" fillId="23" borderId="50" xfId="0" applyFill="1" applyBorder="1" applyAlignment="1">
      <alignment horizontal="center" vertical="center"/>
    </xf>
    <xf numFmtId="0" fontId="3" fillId="23" borderId="49" xfId="0" applyFont="1" applyFill="1" applyBorder="1" applyAlignment="1">
      <alignment horizontal="center" vertical="center"/>
    </xf>
    <xf numFmtId="0" fontId="0" fillId="23" borderId="23" xfId="0" applyFill="1" applyBorder="1" applyAlignment="1">
      <alignment horizontal="center" vertical="center"/>
    </xf>
    <xf numFmtId="0" fontId="0" fillId="21" borderId="50" xfId="0" applyFill="1" applyBorder="1" applyAlignment="1">
      <alignment horizontal="center" vertical="center"/>
    </xf>
    <xf numFmtId="0" fontId="3" fillId="18" borderId="49" xfId="0" applyFont="1" applyFill="1" applyBorder="1" applyAlignment="1">
      <alignment horizontal="center" vertical="center"/>
    </xf>
    <xf numFmtId="0" fontId="0" fillId="0" borderId="48" xfId="0" applyBorder="1">
      <alignment vertical="center"/>
    </xf>
    <xf numFmtId="0" fontId="3" fillId="26" borderId="49" xfId="0" applyFont="1" applyFill="1" applyBorder="1" applyAlignment="1">
      <alignment horizontal="right" vertical="center"/>
    </xf>
    <xf numFmtId="0" fontId="3" fillId="27" borderId="49" xfId="0" applyFont="1" applyFill="1" applyBorder="1" applyAlignment="1">
      <alignment horizontal="right" vertical="center"/>
    </xf>
    <xf numFmtId="0" fontId="3" fillId="9" borderId="49" xfId="0" applyFont="1" applyFill="1" applyBorder="1" applyAlignment="1">
      <alignment horizontal="right" vertical="center"/>
    </xf>
    <xf numFmtId="0" fontId="3" fillId="12" borderId="49" xfId="0" applyFont="1" applyFill="1" applyBorder="1" applyAlignment="1">
      <alignment horizontal="right" vertical="center"/>
    </xf>
    <xf numFmtId="0" fontId="0" fillId="11" borderId="19" xfId="0" applyFill="1" applyBorder="1" applyAlignment="1">
      <alignment horizontal="center" vertical="center"/>
    </xf>
    <xf numFmtId="0" fontId="3" fillId="11" borderId="18" xfId="0" applyFont="1" applyFill="1" applyBorder="1">
      <alignment vertical="center"/>
    </xf>
    <xf numFmtId="0" fontId="3" fillId="11" borderId="24" xfId="0" applyFont="1" applyFill="1" applyBorder="1">
      <alignment vertical="center"/>
    </xf>
    <xf numFmtId="0" fontId="0" fillId="11" borderId="14" xfId="0" applyFill="1" applyBorder="1" applyAlignment="1">
      <alignment horizontal="right" vertical="center"/>
    </xf>
    <xf numFmtId="0" fontId="0" fillId="0" borderId="38" xfId="0" applyBorder="1">
      <alignment vertical="center"/>
    </xf>
    <xf numFmtId="0" fontId="0" fillId="8" borderId="39" xfId="0" applyFill="1" applyBorder="1">
      <alignment vertical="center"/>
    </xf>
    <xf numFmtId="0" fontId="0" fillId="0" borderId="4" xfId="0" applyBorder="1" applyAlignment="1">
      <alignment horizontal="center" vertical="center"/>
    </xf>
    <xf numFmtId="0" fontId="0" fillId="23" borderId="19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11" borderId="19" xfId="0" applyFont="1" applyFill="1" applyBorder="1" applyAlignment="1">
      <alignment horizontal="center" vertical="center" wrapText="1"/>
    </xf>
    <xf numFmtId="0" fontId="0" fillId="15" borderId="14" xfId="0" applyFill="1" applyBorder="1" applyAlignment="1">
      <alignment horizontal="center" vertical="center" wrapText="1"/>
    </xf>
    <xf numFmtId="0" fontId="3" fillId="11" borderId="14" xfId="0" applyFont="1" applyFill="1" applyBorder="1" applyAlignment="1">
      <alignment horizontal="center" vertical="center" wrapText="1"/>
    </xf>
    <xf numFmtId="0" fontId="3" fillId="11" borderId="25" xfId="0" applyFont="1" applyFill="1" applyBorder="1" applyAlignment="1">
      <alignment horizontal="center" vertical="center" wrapText="1"/>
    </xf>
    <xf numFmtId="0" fontId="0" fillId="23" borderId="2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23" borderId="18" xfId="0" applyFill="1" applyBorder="1" applyAlignment="1">
      <alignment horizontal="center" vertical="center"/>
    </xf>
    <xf numFmtId="0" fontId="0" fillId="15" borderId="12" xfId="0" applyFill="1" applyBorder="1">
      <alignment vertical="center"/>
    </xf>
    <xf numFmtId="0" fontId="0" fillId="20" borderId="12" xfId="0" applyFill="1" applyBorder="1">
      <alignment vertical="center"/>
    </xf>
    <xf numFmtId="0" fontId="0" fillId="17" borderId="12" xfId="0" applyFill="1" applyBorder="1">
      <alignment vertical="center"/>
    </xf>
    <xf numFmtId="0" fontId="0" fillId="15" borderId="52" xfId="0" applyFill="1" applyBorder="1">
      <alignment vertical="center"/>
    </xf>
    <xf numFmtId="0" fontId="0" fillId="20" borderId="52" xfId="0" applyFill="1" applyBorder="1">
      <alignment vertical="center"/>
    </xf>
    <xf numFmtId="0" fontId="0" fillId="17" borderId="52" xfId="0" applyFill="1" applyBorder="1">
      <alignment vertical="center"/>
    </xf>
    <xf numFmtId="0" fontId="0" fillId="8" borderId="52" xfId="0" applyFill="1" applyBorder="1">
      <alignment vertical="center"/>
    </xf>
    <xf numFmtId="0" fontId="3" fillId="0" borderId="5" xfId="0" applyFont="1" applyBorder="1">
      <alignment vertical="center"/>
    </xf>
    <xf numFmtId="0" fontId="3" fillId="23" borderId="18" xfId="0" applyFont="1" applyFill="1" applyBorder="1">
      <alignment vertical="center"/>
    </xf>
    <xf numFmtId="0" fontId="3" fillId="0" borderId="33" xfId="0" applyFont="1" applyBorder="1">
      <alignment vertical="center"/>
    </xf>
    <xf numFmtId="0" fontId="3" fillId="22" borderId="2" xfId="0" applyFont="1" applyFill="1" applyBorder="1" applyAlignment="1">
      <alignment horizontal="right" vertical="center"/>
    </xf>
    <xf numFmtId="0" fontId="3" fillId="8" borderId="33" xfId="0" applyFont="1" applyFill="1" applyBorder="1">
      <alignment vertical="center"/>
    </xf>
    <xf numFmtId="0" fontId="3" fillId="22" borderId="34" xfId="0" applyFont="1" applyFill="1" applyBorder="1" applyAlignment="1">
      <alignment horizontal="right" vertical="center"/>
    </xf>
    <xf numFmtId="0" fontId="3" fillId="11" borderId="33" xfId="0" applyFont="1" applyFill="1" applyBorder="1">
      <alignment vertical="center"/>
    </xf>
    <xf numFmtId="0" fontId="3" fillId="17" borderId="14" xfId="0" applyFont="1" applyFill="1" applyBorder="1">
      <alignment vertical="center"/>
    </xf>
    <xf numFmtId="0" fontId="3" fillId="10" borderId="33" xfId="0" applyFont="1" applyFill="1" applyBorder="1">
      <alignment vertical="center"/>
    </xf>
    <xf numFmtId="0" fontId="3" fillId="20" borderId="14" xfId="0" applyFont="1" applyFill="1" applyBorder="1" applyAlignment="1">
      <alignment horizontal="right" vertical="center"/>
    </xf>
    <xf numFmtId="0" fontId="3" fillId="17" borderId="34" xfId="0" applyFont="1" applyFill="1" applyBorder="1" applyAlignment="1">
      <alignment horizontal="right" vertical="center"/>
    </xf>
    <xf numFmtId="0" fontId="3" fillId="19" borderId="14" xfId="0" applyFont="1" applyFill="1" applyBorder="1">
      <alignment vertical="center"/>
    </xf>
    <xf numFmtId="0" fontId="3" fillId="13" borderId="33" xfId="0" applyFont="1" applyFill="1" applyBorder="1">
      <alignment vertical="center"/>
    </xf>
    <xf numFmtId="0" fontId="3" fillId="22" borderId="31" xfId="0" applyFont="1" applyFill="1" applyBorder="1" applyAlignment="1">
      <alignment horizontal="right" vertical="center"/>
    </xf>
    <xf numFmtId="0" fontId="3" fillId="4" borderId="49" xfId="0" applyFont="1" applyFill="1" applyBorder="1" applyAlignment="1">
      <alignment horizontal="right" vertical="center"/>
    </xf>
    <xf numFmtId="0" fontId="0" fillId="0" borderId="5" xfId="0" applyBorder="1">
      <alignment vertical="center"/>
    </xf>
    <xf numFmtId="0" fontId="0" fillId="21" borderId="0" xfId="0" applyFill="1" applyBorder="1" applyAlignment="1">
      <alignment horizontal="center" vertical="center"/>
    </xf>
    <xf numFmtId="0" fontId="0" fillId="21" borderId="45" xfId="0" applyFill="1" applyBorder="1" applyAlignment="1">
      <alignment horizontal="center" vertical="center"/>
    </xf>
    <xf numFmtId="0" fontId="0" fillId="15" borderId="47" xfId="0" applyFill="1" applyBorder="1" applyAlignment="1">
      <alignment horizontal="center" vertical="center"/>
    </xf>
    <xf numFmtId="0" fontId="0" fillId="8" borderId="33" xfId="0" applyFill="1" applyBorder="1" applyAlignment="1">
      <alignment horizontal="center" vertical="center"/>
    </xf>
    <xf numFmtId="0" fontId="3" fillId="18" borderId="2" xfId="0" applyFont="1" applyFill="1" applyBorder="1" applyAlignment="1">
      <alignment horizontal="center" vertical="center"/>
    </xf>
    <xf numFmtId="0" fontId="0" fillId="12" borderId="33" xfId="0" applyFill="1" applyBorder="1" applyAlignment="1">
      <alignment horizontal="center" vertical="center"/>
    </xf>
    <xf numFmtId="0" fontId="3" fillId="15" borderId="13" xfId="0" applyFont="1" applyFill="1" applyBorder="1" applyAlignment="1">
      <alignment horizontal="center" vertical="center"/>
    </xf>
    <xf numFmtId="0" fontId="0" fillId="11" borderId="33" xfId="0" applyFill="1" applyBorder="1" applyAlignment="1">
      <alignment horizontal="center" vertical="center"/>
    </xf>
    <xf numFmtId="0" fontId="0" fillId="10" borderId="33" xfId="0" applyFill="1" applyBorder="1" applyAlignment="1">
      <alignment horizontal="center" vertical="center"/>
    </xf>
    <xf numFmtId="0" fontId="3" fillId="18" borderId="13" xfId="0" applyFont="1" applyFill="1" applyBorder="1" applyAlignment="1">
      <alignment horizontal="center" vertical="center"/>
    </xf>
    <xf numFmtId="0" fontId="0" fillId="13" borderId="3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3" borderId="17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21" borderId="7" xfId="0" applyFill="1" applyBorder="1" applyAlignment="1">
      <alignment horizontal="center" vertical="center"/>
    </xf>
    <xf numFmtId="0" fontId="0" fillId="21" borderId="0" xfId="0" applyFill="1" applyAlignment="1">
      <alignment horizontal="center" vertical="center"/>
    </xf>
    <xf numFmtId="0" fontId="0" fillId="17" borderId="7" xfId="0" applyFill="1" applyBorder="1" applyAlignment="1">
      <alignment horizontal="center" vertical="center"/>
    </xf>
    <xf numFmtId="0" fontId="0" fillId="20" borderId="7" xfId="0" applyFill="1" applyBorder="1" applyAlignment="1">
      <alignment horizontal="center" vertical="center"/>
    </xf>
    <xf numFmtId="0" fontId="0" fillId="21" borderId="29" xfId="0" applyFill="1" applyBorder="1" applyAlignment="1">
      <alignment horizontal="center" vertical="center"/>
    </xf>
    <xf numFmtId="0" fontId="0" fillId="7" borderId="30" xfId="0" applyFill="1" applyBorder="1" applyAlignment="1">
      <alignment horizontal="center" vertical="center"/>
    </xf>
    <xf numFmtId="0" fontId="0" fillId="19" borderId="7" xfId="0" applyFill="1" applyBorder="1" applyAlignment="1">
      <alignment horizontal="center" vertical="center"/>
    </xf>
    <xf numFmtId="0" fontId="0" fillId="21" borderId="8" xfId="0" applyFill="1" applyBorder="1" applyAlignment="1">
      <alignment horizontal="center" vertical="center"/>
    </xf>
    <xf numFmtId="0" fontId="0" fillId="17" borderId="8" xfId="0" applyFill="1" applyBorder="1" applyAlignment="1">
      <alignment horizontal="center" vertical="center"/>
    </xf>
    <xf numFmtId="0" fontId="0" fillId="20" borderId="8" xfId="0" applyFill="1" applyBorder="1" applyAlignment="1">
      <alignment horizontal="center" vertical="center"/>
    </xf>
    <xf numFmtId="0" fontId="0" fillId="21" borderId="16" xfId="0" applyFill="1" applyBorder="1" applyAlignment="1">
      <alignment horizontal="center" vertical="center"/>
    </xf>
    <xf numFmtId="0" fontId="0" fillId="19" borderId="8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23" borderId="14" xfId="0" applyFill="1" applyBorder="1" applyAlignment="1">
      <alignment horizontal="right" vertical="center"/>
    </xf>
    <xf numFmtId="0" fontId="0" fillId="24" borderId="39" xfId="0" applyFill="1" applyBorder="1">
      <alignment vertical="center"/>
    </xf>
    <xf numFmtId="0" fontId="0" fillId="11" borderId="22" xfId="0" applyFill="1" applyBorder="1" applyAlignment="1">
      <alignment horizontal="center" vertical="center"/>
    </xf>
    <xf numFmtId="0" fontId="0" fillId="24" borderId="14" xfId="0" applyFill="1" applyBorder="1" applyAlignment="1">
      <alignment horizontal="center" vertical="center" wrapText="1"/>
    </xf>
    <xf numFmtId="0" fontId="0" fillId="8" borderId="20" xfId="0" applyFill="1" applyBorder="1">
      <alignment vertical="center"/>
    </xf>
    <xf numFmtId="0" fontId="0" fillId="25" borderId="12" xfId="0" applyFill="1" applyBorder="1">
      <alignment vertical="center"/>
    </xf>
    <xf numFmtId="0" fontId="0" fillId="8" borderId="7" xfId="0" applyFill="1" applyBorder="1">
      <alignment vertical="center"/>
    </xf>
    <xf numFmtId="0" fontId="0" fillId="19" borderId="20" xfId="0" applyFill="1" applyBorder="1">
      <alignment vertical="center"/>
    </xf>
    <xf numFmtId="0" fontId="0" fillId="8" borderId="23" xfId="0" applyFill="1" applyBorder="1">
      <alignment vertical="center"/>
    </xf>
    <xf numFmtId="0" fontId="0" fillId="19" borderId="12" xfId="0" applyFill="1" applyBorder="1">
      <alignment vertical="center"/>
    </xf>
    <xf numFmtId="0" fontId="0" fillId="8" borderId="17" xfId="0" applyFill="1" applyBorder="1">
      <alignment vertical="center"/>
    </xf>
    <xf numFmtId="0" fontId="0" fillId="22" borderId="12" xfId="0" applyFill="1" applyBorder="1">
      <alignment vertical="center"/>
    </xf>
    <xf numFmtId="0" fontId="0" fillId="24" borderId="12" xfId="0" applyFill="1" applyBorder="1">
      <alignment vertical="center"/>
    </xf>
    <xf numFmtId="0" fontId="0" fillId="23" borderId="12" xfId="0" applyFill="1" applyBorder="1">
      <alignment vertical="center"/>
    </xf>
    <xf numFmtId="0" fontId="0" fillId="8" borderId="51" xfId="0" applyFill="1" applyBorder="1">
      <alignment vertical="center"/>
    </xf>
    <xf numFmtId="0" fontId="0" fillId="25" borderId="52" xfId="0" applyFill="1" applyBorder="1">
      <alignment vertical="center"/>
    </xf>
    <xf numFmtId="0" fontId="0" fillId="8" borderId="54" xfId="0" applyFill="1" applyBorder="1">
      <alignment vertical="center"/>
    </xf>
    <xf numFmtId="0" fontId="0" fillId="19" borderId="51" xfId="0" applyFill="1" applyBorder="1">
      <alignment vertical="center"/>
    </xf>
    <xf numFmtId="0" fontId="0" fillId="8" borderId="53" xfId="0" applyFill="1" applyBorder="1">
      <alignment vertical="center"/>
    </xf>
    <xf numFmtId="0" fontId="0" fillId="19" borderId="52" xfId="0" applyFill="1" applyBorder="1">
      <alignment vertical="center"/>
    </xf>
    <xf numFmtId="0" fontId="0" fillId="8" borderId="55" xfId="0" applyFill="1" applyBorder="1">
      <alignment vertical="center"/>
    </xf>
    <xf numFmtId="0" fontId="0" fillId="13" borderId="52" xfId="0" applyFill="1" applyBorder="1">
      <alignment vertical="center"/>
    </xf>
    <xf numFmtId="0" fontId="0" fillId="22" borderId="52" xfId="0" applyFill="1" applyBorder="1">
      <alignment vertical="center"/>
    </xf>
    <xf numFmtId="0" fontId="0" fillId="23" borderId="52" xfId="0" applyFill="1" applyBorder="1">
      <alignment vertical="center"/>
    </xf>
    <xf numFmtId="0" fontId="3" fillId="24" borderId="13" xfId="0" applyFont="1" applyFill="1" applyBorder="1">
      <alignment vertical="center"/>
    </xf>
    <xf numFmtId="0" fontId="0" fillId="24" borderId="13" xfId="0" applyFill="1" applyBorder="1">
      <alignment vertical="center"/>
    </xf>
    <xf numFmtId="0" fontId="3" fillId="19" borderId="13" xfId="0" applyFont="1" applyFill="1" applyBorder="1" applyAlignment="1">
      <alignment horizontal="center" vertical="center"/>
    </xf>
    <xf numFmtId="0" fontId="3" fillId="24" borderId="33" xfId="0" applyFont="1" applyFill="1" applyBorder="1" applyAlignment="1">
      <alignment horizontal="center" vertical="center"/>
    </xf>
    <xf numFmtId="0" fontId="0" fillId="13" borderId="22" xfId="0" applyFill="1" applyBorder="1" applyAlignment="1">
      <alignment horizontal="center" vertical="center"/>
    </xf>
    <xf numFmtId="0" fontId="0" fillId="13" borderId="22" xfId="0" applyFill="1" applyBorder="1" applyAlignment="1">
      <alignment horizontal="center" vertical="center" wrapText="1"/>
    </xf>
    <xf numFmtId="0" fontId="0" fillId="13" borderId="21" xfId="0" applyFill="1" applyBorder="1" applyAlignment="1">
      <alignment horizontal="center" vertical="center"/>
    </xf>
    <xf numFmtId="0" fontId="0" fillId="11" borderId="12" xfId="0" applyFill="1" applyBorder="1">
      <alignment vertical="center"/>
    </xf>
    <xf numFmtId="0" fontId="0" fillId="23" borderId="23" xfId="0" applyFill="1" applyBorder="1">
      <alignment vertical="center"/>
    </xf>
    <xf numFmtId="0" fontId="0" fillId="15" borderId="23" xfId="0" applyFill="1" applyBorder="1">
      <alignment vertical="center"/>
    </xf>
    <xf numFmtId="0" fontId="0" fillId="11" borderId="52" xfId="0" applyFill="1" applyBorder="1">
      <alignment vertical="center"/>
    </xf>
    <xf numFmtId="0" fontId="0" fillId="23" borderId="53" xfId="0" applyFill="1" applyBorder="1">
      <alignment vertical="center"/>
    </xf>
    <xf numFmtId="0" fontId="0" fillId="15" borderId="53" xfId="0" applyFill="1" applyBorder="1">
      <alignment vertical="center"/>
    </xf>
    <xf numFmtId="0" fontId="3" fillId="15" borderId="24" xfId="0" applyFont="1" applyFill="1" applyBorder="1">
      <alignment vertical="center"/>
    </xf>
    <xf numFmtId="0" fontId="0" fillId="13" borderId="21" xfId="0" applyFill="1" applyBorder="1">
      <alignment vertical="center"/>
    </xf>
    <xf numFmtId="0" fontId="0" fillId="13" borderId="47" xfId="0" applyFill="1" applyBorder="1" applyAlignment="1">
      <alignment horizontal="center" vertical="center"/>
    </xf>
    <xf numFmtId="0" fontId="0" fillId="24" borderId="52" xfId="0" applyFill="1" applyBorder="1">
      <alignment vertical="center"/>
    </xf>
    <xf numFmtId="0" fontId="0" fillId="8" borderId="14" xfId="0" applyFill="1" applyBorder="1" applyAlignment="1">
      <alignment horizontal="right" vertical="center"/>
    </xf>
    <xf numFmtId="0" fontId="0" fillId="8" borderId="9" xfId="0" applyFill="1" applyBorder="1">
      <alignment vertical="center"/>
    </xf>
    <xf numFmtId="0" fontId="0" fillId="8" borderId="57" xfId="0" applyFill="1" applyBorder="1">
      <alignment vertical="center"/>
    </xf>
    <xf numFmtId="0" fontId="3" fillId="19" borderId="21" xfId="0" applyFont="1" applyFill="1" applyBorder="1">
      <alignment vertical="center"/>
    </xf>
    <xf numFmtId="0" fontId="3" fillId="0" borderId="58" xfId="0" applyFont="1" applyBorder="1">
      <alignment vertical="center"/>
    </xf>
    <xf numFmtId="0" fontId="0" fillId="8" borderId="3" xfId="0" applyFill="1" applyBorder="1">
      <alignment vertical="center"/>
    </xf>
    <xf numFmtId="0" fontId="0" fillId="8" borderId="59" xfId="0" applyFill="1" applyBorder="1">
      <alignment vertical="center"/>
    </xf>
    <xf numFmtId="0" fontId="0" fillId="23" borderId="17" xfId="0" applyFill="1" applyBorder="1">
      <alignment vertical="center"/>
    </xf>
    <xf numFmtId="0" fontId="0" fillId="23" borderId="55" xfId="0" applyFill="1" applyBorder="1">
      <alignment vertical="center"/>
    </xf>
    <xf numFmtId="0" fontId="13" fillId="0" borderId="0" xfId="0" applyFont="1" applyFill="1" applyBorder="1" applyAlignment="1">
      <alignment horizontal="right" vertical="center" wrapText="1"/>
    </xf>
    <xf numFmtId="0" fontId="13" fillId="0" borderId="14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0" fillId="15" borderId="37" xfId="0" applyFill="1" applyBorder="1" applyAlignment="1">
      <alignment horizontal="center" vertical="center"/>
    </xf>
    <xf numFmtId="0" fontId="0" fillId="15" borderId="50" xfId="0" applyFill="1" applyBorder="1" applyAlignment="1">
      <alignment horizontal="center" vertical="center"/>
    </xf>
    <xf numFmtId="0" fontId="3" fillId="18" borderId="1" xfId="0" applyFont="1" applyFill="1" applyBorder="1" applyAlignment="1">
      <alignment horizontal="center" vertical="center"/>
    </xf>
    <xf numFmtId="0" fontId="0" fillId="19" borderId="37" xfId="0" applyFill="1" applyBorder="1" applyAlignment="1">
      <alignment horizontal="center" vertical="center"/>
    </xf>
    <xf numFmtId="0" fontId="13" fillId="0" borderId="32" xfId="0" applyFont="1" applyBorder="1" applyAlignment="1">
      <alignment horizontal="right" vertical="center"/>
    </xf>
    <xf numFmtId="0" fontId="13" fillId="0" borderId="33" xfId="0" applyFont="1" applyBorder="1" applyAlignment="1">
      <alignment horizontal="right" vertical="center"/>
    </xf>
    <xf numFmtId="0" fontId="0" fillId="8" borderId="30" xfId="0" applyFill="1" applyBorder="1" applyAlignment="1">
      <alignment horizontal="center" vertical="center"/>
    </xf>
    <xf numFmtId="0" fontId="0" fillId="11" borderId="23" xfId="0" applyFill="1" applyBorder="1">
      <alignment vertical="center"/>
    </xf>
    <xf numFmtId="0" fontId="0" fillId="10" borderId="12" xfId="0" applyFill="1" applyBorder="1">
      <alignment vertical="center"/>
    </xf>
    <xf numFmtId="0" fontId="0" fillId="11" borderId="53" xfId="0" applyFill="1" applyBorder="1">
      <alignment vertical="center"/>
    </xf>
    <xf numFmtId="0" fontId="0" fillId="10" borderId="52" xfId="0" applyFill="1" applyBorder="1">
      <alignment vertical="center"/>
    </xf>
    <xf numFmtId="0" fontId="0" fillId="11" borderId="60" xfId="0" applyFill="1" applyBorder="1" applyAlignment="1">
      <alignment horizontal="center" vertical="center"/>
    </xf>
    <xf numFmtId="0" fontId="0" fillId="11" borderId="50" xfId="0" applyFill="1" applyBorder="1" applyAlignment="1">
      <alignment horizontal="center" vertical="center"/>
    </xf>
    <xf numFmtId="0" fontId="3" fillId="11" borderId="21" xfId="0" applyFont="1" applyFill="1" applyBorder="1">
      <alignment vertical="center"/>
    </xf>
    <xf numFmtId="0" fontId="0" fillId="16" borderId="47" xfId="0" applyFill="1" applyBorder="1" applyAlignment="1">
      <alignment horizontal="center" vertical="center"/>
    </xf>
    <xf numFmtId="0" fontId="0" fillId="0" borderId="22" xfId="0" applyBorder="1" applyAlignment="1">
      <alignment horizontal="right" vertical="center"/>
    </xf>
    <xf numFmtId="0" fontId="13" fillId="8" borderId="33" xfId="0" applyFont="1" applyFill="1" applyBorder="1" applyAlignment="1">
      <alignment horizontal="right" vertical="center"/>
    </xf>
    <xf numFmtId="0" fontId="3" fillId="8" borderId="0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vertical="center" wrapText="1"/>
    </xf>
    <xf numFmtId="0" fontId="3" fillId="4" borderId="61" xfId="0" applyFont="1" applyFill="1" applyBorder="1" applyAlignment="1">
      <alignment horizontal="center" vertical="top" wrapText="1"/>
    </xf>
    <xf numFmtId="0" fontId="3" fillId="4" borderId="45" xfId="0" applyFont="1" applyFill="1" applyBorder="1" applyAlignment="1">
      <alignment horizontal="center" vertical="top" wrapText="1"/>
    </xf>
    <xf numFmtId="0" fontId="3" fillId="4" borderId="62" xfId="0" applyFont="1" applyFill="1" applyBorder="1" applyAlignment="1">
      <alignment horizontal="center" vertical="top" wrapText="1"/>
    </xf>
    <xf numFmtId="0" fontId="3" fillId="3" borderId="61" xfId="0" applyFont="1" applyFill="1" applyBorder="1" applyAlignment="1">
      <alignment horizontal="center" vertical="top" wrapText="1"/>
    </xf>
    <xf numFmtId="0" fontId="3" fillId="3" borderId="45" xfId="0" applyFont="1" applyFill="1" applyBorder="1" applyAlignment="1">
      <alignment horizontal="center" vertical="top" wrapText="1"/>
    </xf>
    <xf numFmtId="0" fontId="3" fillId="3" borderId="38" xfId="0" applyFont="1" applyFill="1" applyBorder="1" applyAlignment="1">
      <alignment horizontal="center" vertical="top" wrapText="1"/>
    </xf>
    <xf numFmtId="0" fontId="3" fillId="5" borderId="59" xfId="0" applyFont="1" applyFill="1" applyBorder="1" applyAlignment="1">
      <alignment horizontal="center" vertical="top" wrapText="1"/>
    </xf>
    <xf numFmtId="0" fontId="3" fillId="5" borderId="45" xfId="0" applyFont="1" applyFill="1" applyBorder="1" applyAlignment="1">
      <alignment horizontal="center" vertical="top" wrapText="1"/>
    </xf>
    <xf numFmtId="0" fontId="3" fillId="5" borderId="62" xfId="0" applyFont="1" applyFill="1" applyBorder="1" applyAlignment="1">
      <alignment horizontal="center" vertical="top" wrapText="1"/>
    </xf>
    <xf numFmtId="0" fontId="3" fillId="7" borderId="61" xfId="0" applyFont="1" applyFill="1" applyBorder="1" applyAlignment="1">
      <alignment horizontal="center" vertical="top" wrapText="1"/>
    </xf>
    <xf numFmtId="0" fontId="3" fillId="7" borderId="45" xfId="0" applyFont="1" applyFill="1" applyBorder="1" applyAlignment="1">
      <alignment horizontal="center" vertical="top" wrapText="1"/>
    </xf>
    <xf numFmtId="0" fontId="3" fillId="7" borderId="38" xfId="0" applyFont="1" applyFill="1" applyBorder="1" applyAlignment="1">
      <alignment horizontal="center" vertical="top" wrapText="1"/>
    </xf>
    <xf numFmtId="0" fontId="3" fillId="6" borderId="59" xfId="0" applyFont="1" applyFill="1" applyBorder="1" applyAlignment="1">
      <alignment horizontal="center" vertical="top" wrapText="1"/>
    </xf>
    <xf numFmtId="0" fontId="3" fillId="6" borderId="45" xfId="0" applyFont="1" applyFill="1" applyBorder="1" applyAlignment="1">
      <alignment horizontal="center" vertical="top" wrapText="1"/>
    </xf>
    <xf numFmtId="0" fontId="3" fillId="6" borderId="38" xfId="0" applyFont="1" applyFill="1" applyBorder="1" applyAlignment="1">
      <alignment horizontal="center" vertical="top" wrapText="1"/>
    </xf>
    <xf numFmtId="0" fontId="13" fillId="11" borderId="33" xfId="0" applyFont="1" applyFill="1" applyBorder="1" applyAlignment="1">
      <alignment horizontal="right" vertical="center"/>
    </xf>
    <xf numFmtId="0" fontId="13" fillId="10" borderId="33" xfId="0" applyFont="1" applyFill="1" applyBorder="1" applyAlignment="1">
      <alignment horizontal="right" vertical="center"/>
    </xf>
    <xf numFmtId="0" fontId="13" fillId="13" borderId="33" xfId="0" applyFont="1" applyFill="1" applyBorder="1" applyAlignment="1">
      <alignment horizontal="right" vertical="center"/>
    </xf>
    <xf numFmtId="0" fontId="13" fillId="22" borderId="33" xfId="0" applyFont="1" applyFill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0" fontId="13" fillId="0" borderId="31" xfId="0" applyFont="1" applyBorder="1" applyAlignment="1">
      <alignment horizontal="right" vertical="center"/>
    </xf>
    <xf numFmtId="0" fontId="3" fillId="15" borderId="18" xfId="0" applyFont="1" applyFill="1" applyBorder="1">
      <alignment vertical="center"/>
    </xf>
    <xf numFmtId="0" fontId="3" fillId="15" borderId="19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0" fillId="17" borderId="17" xfId="0" applyFill="1" applyBorder="1">
      <alignment vertical="center"/>
    </xf>
    <xf numFmtId="0" fontId="0" fillId="17" borderId="55" xfId="0" applyFill="1" applyBorder="1">
      <alignment vertical="center"/>
    </xf>
    <xf numFmtId="0" fontId="3" fillId="17" borderId="18" xfId="0" applyFont="1" applyFill="1" applyBorder="1">
      <alignment vertical="center"/>
    </xf>
    <xf numFmtId="0" fontId="0" fillId="0" borderId="25" xfId="0" applyBorder="1" applyAlignment="1">
      <alignment horizontal="right" vertical="center"/>
    </xf>
    <xf numFmtId="0" fontId="0" fillId="24" borderId="14" xfId="0" applyFill="1" applyBorder="1" applyAlignment="1">
      <alignment horizontal="right" vertical="center"/>
    </xf>
    <xf numFmtId="0" fontId="0" fillId="25" borderId="14" xfId="0" applyFill="1" applyBorder="1" applyAlignment="1">
      <alignment horizontal="right" vertical="center"/>
    </xf>
    <xf numFmtId="0" fontId="13" fillId="23" borderId="33" xfId="0" applyFont="1" applyFill="1" applyBorder="1" applyAlignment="1">
      <alignment horizontal="right" vertical="center"/>
    </xf>
    <xf numFmtId="0" fontId="13" fillId="0" borderId="49" xfId="0" applyFont="1" applyBorder="1" applyAlignment="1">
      <alignment horizontal="right" vertical="center"/>
    </xf>
    <xf numFmtId="0" fontId="13" fillId="24" borderId="33" xfId="0" applyFont="1" applyFill="1" applyBorder="1" applyAlignment="1">
      <alignment horizontal="right" vertical="center"/>
    </xf>
    <xf numFmtId="0" fontId="13" fillId="25" borderId="33" xfId="0" applyFont="1" applyFill="1" applyBorder="1" applyAlignment="1">
      <alignment horizontal="right" vertical="center"/>
    </xf>
    <xf numFmtId="0" fontId="3" fillId="17" borderId="14" xfId="0" applyFont="1" applyFill="1" applyBorder="1" applyAlignment="1">
      <alignment horizontal="right" vertical="center"/>
    </xf>
    <xf numFmtId="0" fontId="13" fillId="15" borderId="33" xfId="0" applyFont="1" applyFill="1" applyBorder="1" applyAlignment="1">
      <alignment horizontal="right" vertical="center"/>
    </xf>
    <xf numFmtId="0" fontId="0" fillId="19" borderId="18" xfId="0" applyFill="1" applyBorder="1">
      <alignment vertical="center"/>
    </xf>
    <xf numFmtId="0" fontId="0" fillId="19" borderId="19" xfId="0" applyFill="1" applyBorder="1" applyAlignment="1">
      <alignment horizontal="center" vertical="center"/>
    </xf>
    <xf numFmtId="0" fontId="0" fillId="19" borderId="18" xfId="0" applyFill="1" applyBorder="1" applyAlignment="1">
      <alignment horizontal="center" vertical="center"/>
    </xf>
    <xf numFmtId="0" fontId="0" fillId="19" borderId="23" xfId="0" applyFill="1" applyBorder="1">
      <alignment vertical="center"/>
    </xf>
    <xf numFmtId="0" fontId="0" fillId="19" borderId="53" xfId="0" applyFill="1" applyBorder="1">
      <alignment vertical="center"/>
    </xf>
    <xf numFmtId="0" fontId="3" fillId="19" borderId="24" xfId="0" applyFont="1" applyFill="1" applyBorder="1">
      <alignment vertical="center"/>
    </xf>
    <xf numFmtId="0" fontId="0" fillId="21" borderId="37" xfId="0" applyFill="1" applyBorder="1" applyAlignment="1">
      <alignment horizontal="center" vertical="center"/>
    </xf>
    <xf numFmtId="0" fontId="0" fillId="21" borderId="26" xfId="0" applyFill="1" applyBorder="1" applyAlignment="1">
      <alignment horizontal="center" vertical="center"/>
    </xf>
    <xf numFmtId="0" fontId="0" fillId="21" borderId="15" xfId="0" applyFill="1" applyBorder="1" applyAlignment="1">
      <alignment horizontal="center" vertical="center"/>
    </xf>
    <xf numFmtId="0" fontId="0" fillId="28" borderId="30" xfId="0" applyFill="1" applyBorder="1" applyAlignment="1">
      <alignment horizontal="center" vertical="center"/>
    </xf>
    <xf numFmtId="0" fontId="0" fillId="28" borderId="37" xfId="0" applyFill="1" applyBorder="1" applyAlignment="1">
      <alignment horizontal="center" vertical="center"/>
    </xf>
    <xf numFmtId="0" fontId="0" fillId="28" borderId="30" xfId="0" applyFill="1" applyBorder="1">
      <alignment vertical="center"/>
    </xf>
    <xf numFmtId="0" fontId="0" fillId="28" borderId="0" xfId="0" applyFill="1" applyBorder="1">
      <alignment vertical="center"/>
    </xf>
    <xf numFmtId="0" fontId="3" fillId="8" borderId="49" xfId="0" applyFont="1" applyFill="1" applyBorder="1" applyAlignment="1">
      <alignment horizontal="right" vertical="center"/>
    </xf>
    <xf numFmtId="0" fontId="0" fillId="22" borderId="9" xfId="0" applyFill="1" applyBorder="1">
      <alignment vertical="center"/>
    </xf>
    <xf numFmtId="0" fontId="0" fillId="22" borderId="57" xfId="0" applyFill="1" applyBorder="1">
      <alignment vertical="center"/>
    </xf>
    <xf numFmtId="0" fontId="3" fillId="22" borderId="10" xfId="0" applyFont="1" applyFill="1" applyBorder="1">
      <alignment vertical="center"/>
    </xf>
    <xf numFmtId="0" fontId="0" fillId="10" borderId="37" xfId="0" applyFill="1" applyBorder="1" applyAlignment="1">
      <alignment horizontal="center" vertical="center"/>
    </xf>
    <xf numFmtId="0" fontId="3" fillId="17" borderId="37" xfId="0" applyFont="1" applyFill="1" applyBorder="1" applyAlignment="1">
      <alignment horizontal="right" vertical="center"/>
    </xf>
    <xf numFmtId="0" fontId="13" fillId="0" borderId="34" xfId="0" applyFon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19" xfId="0" applyBorder="1" applyAlignment="1">
      <alignment horizontal="center" vertical="center" wrapText="1"/>
    </xf>
    <xf numFmtId="0" fontId="0" fillId="22" borderId="10" xfId="0" applyFill="1" applyBorder="1">
      <alignment vertical="center"/>
    </xf>
    <xf numFmtId="0" fontId="0" fillId="22" borderId="11" xfId="0" applyFill="1" applyBorder="1" applyAlignment="1">
      <alignment horizontal="center" vertical="center"/>
    </xf>
    <xf numFmtId="0" fontId="0" fillId="22" borderId="11" xfId="0" applyFill="1" applyBorder="1" applyAlignment="1">
      <alignment horizontal="center" vertical="center" wrapText="1"/>
    </xf>
    <xf numFmtId="0" fontId="0" fillId="22" borderId="10" xfId="0" applyFill="1" applyBorder="1" applyAlignment="1">
      <alignment horizontal="center" vertical="center"/>
    </xf>
    <xf numFmtId="0" fontId="0" fillId="22" borderId="36" xfId="0" applyFill="1" applyBorder="1" applyAlignment="1">
      <alignment horizontal="center" vertical="center"/>
    </xf>
    <xf numFmtId="0" fontId="13" fillId="28" borderId="33" xfId="0" applyFont="1" applyFill="1" applyBorder="1" applyAlignment="1">
      <alignment horizontal="right" vertical="center"/>
    </xf>
    <xf numFmtId="0" fontId="0" fillId="28" borderId="14" xfId="0" applyFill="1" applyBorder="1" applyAlignment="1">
      <alignment horizontal="right" vertical="center"/>
    </xf>
    <xf numFmtId="0" fontId="0" fillId="0" borderId="44" xfId="0" applyBorder="1">
      <alignment vertical="center"/>
    </xf>
    <xf numFmtId="0" fontId="0" fillId="28" borderId="39" xfId="0" applyFill="1" applyBorder="1">
      <alignment vertical="center"/>
    </xf>
    <xf numFmtId="0" fontId="0" fillId="28" borderId="14" xfId="0" applyFill="1" applyBorder="1" applyAlignment="1">
      <alignment horizontal="center" vertical="center"/>
    </xf>
    <xf numFmtId="0" fontId="0" fillId="28" borderId="14" xfId="0" applyFill="1" applyBorder="1" applyAlignment="1">
      <alignment horizontal="center" vertical="center" wrapText="1"/>
    </xf>
    <xf numFmtId="0" fontId="0" fillId="28" borderId="13" xfId="0" applyFill="1" applyBorder="1" applyAlignment="1">
      <alignment horizontal="center" vertical="center"/>
    </xf>
    <xf numFmtId="0" fontId="0" fillId="28" borderId="12" xfId="0" applyFill="1" applyBorder="1">
      <alignment vertical="center"/>
    </xf>
    <xf numFmtId="0" fontId="0" fillId="28" borderId="52" xfId="0" applyFill="1" applyBorder="1">
      <alignment vertical="center"/>
    </xf>
    <xf numFmtId="0" fontId="3" fillId="28" borderId="13" xfId="0" applyFont="1" applyFill="1" applyBorder="1">
      <alignment vertical="center"/>
    </xf>
    <xf numFmtId="0" fontId="3" fillId="8" borderId="32" xfId="0" applyFont="1" applyFill="1" applyBorder="1" applyAlignment="1">
      <alignment horizontal="right" vertical="center"/>
    </xf>
    <xf numFmtId="0" fontId="3" fillId="28" borderId="33" xfId="0" applyFont="1" applyFill="1" applyBorder="1" applyAlignment="1">
      <alignment horizontal="right" vertical="center"/>
    </xf>
    <xf numFmtId="0" fontId="0" fillId="28" borderId="13" xfId="0" applyFill="1" applyBorder="1">
      <alignment vertical="center"/>
    </xf>
    <xf numFmtId="0" fontId="0" fillId="14" borderId="30" xfId="0" applyFill="1" applyBorder="1" applyAlignment="1">
      <alignment horizontal="center" vertical="center"/>
    </xf>
    <xf numFmtId="0" fontId="0" fillId="21" borderId="43" xfId="0" applyFill="1" applyBorder="1" applyAlignment="1">
      <alignment horizontal="center" vertical="center"/>
    </xf>
    <xf numFmtId="0" fontId="3" fillId="28" borderId="33" xfId="0" applyFont="1" applyFill="1" applyBorder="1" applyAlignment="1">
      <alignment horizontal="center" vertical="center"/>
    </xf>
    <xf numFmtId="0" fontId="0" fillId="28" borderId="12" xfId="0" applyFill="1" applyBorder="1" applyAlignment="1">
      <alignment horizontal="center" vertical="center"/>
    </xf>
    <xf numFmtId="0" fontId="13" fillId="23" borderId="2" xfId="0" applyFont="1" applyFill="1" applyBorder="1" applyAlignment="1">
      <alignment horizontal="right" vertical="center"/>
    </xf>
    <xf numFmtId="0" fontId="0" fillId="23" borderId="4" xfId="0" applyFill="1" applyBorder="1" applyAlignment="1">
      <alignment horizontal="right" vertical="center"/>
    </xf>
    <xf numFmtId="0" fontId="0" fillId="23" borderId="4" xfId="0" applyFill="1" applyBorder="1" applyAlignment="1">
      <alignment horizontal="center" vertical="center"/>
    </xf>
    <xf numFmtId="0" fontId="0" fillId="23" borderId="5" xfId="0" applyFill="1" applyBorder="1" applyAlignment="1">
      <alignment horizontal="center" vertical="center"/>
    </xf>
    <xf numFmtId="0" fontId="0" fillId="23" borderId="5" xfId="0" applyFill="1" applyBorder="1">
      <alignment vertical="center"/>
    </xf>
    <xf numFmtId="0" fontId="0" fillId="23" borderId="45" xfId="0" applyFill="1" applyBorder="1" applyAlignment="1">
      <alignment horizontal="center" vertical="center"/>
    </xf>
    <xf numFmtId="0" fontId="3" fillId="23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3" fillId="8" borderId="37" xfId="0" applyFont="1" applyFill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15" borderId="24" xfId="0" applyFill="1" applyBorder="1">
      <alignment vertical="center"/>
    </xf>
    <xf numFmtId="0" fontId="0" fillId="15" borderId="25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15" borderId="24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11" borderId="17" xfId="0" applyFill="1" applyBorder="1">
      <alignment vertical="center"/>
    </xf>
    <xf numFmtId="0" fontId="0" fillId="15" borderId="17" xfId="0" applyFill="1" applyBorder="1">
      <alignment vertical="center"/>
    </xf>
    <xf numFmtId="0" fontId="0" fillId="11" borderId="55" xfId="0" applyFill="1" applyBorder="1">
      <alignment vertical="center"/>
    </xf>
    <xf numFmtId="0" fontId="0" fillId="15" borderId="55" xfId="0" applyFill="1" applyBorder="1">
      <alignment vertical="center"/>
    </xf>
    <xf numFmtId="0" fontId="3" fillId="22" borderId="33" xfId="0" applyFont="1" applyFill="1" applyBorder="1">
      <alignment vertical="center"/>
    </xf>
    <xf numFmtId="0" fontId="3" fillId="17" borderId="0" xfId="0" applyFont="1" applyFill="1" applyAlignment="1">
      <alignment horizontal="right" vertical="center"/>
    </xf>
    <xf numFmtId="0" fontId="0" fillId="21" borderId="41" xfId="0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15" borderId="25" xfId="0" applyFont="1" applyFill="1" applyBorder="1">
      <alignment vertical="center"/>
    </xf>
    <xf numFmtId="0" fontId="13" fillId="11" borderId="49" xfId="0" applyFont="1" applyFill="1" applyBorder="1" applyAlignment="1">
      <alignment horizontal="right" vertical="center"/>
    </xf>
    <xf numFmtId="0" fontId="13" fillId="15" borderId="49" xfId="0" applyFont="1" applyFill="1" applyBorder="1" applyAlignment="1">
      <alignment horizontal="right" vertical="center"/>
    </xf>
    <xf numFmtId="0" fontId="13" fillId="19" borderId="33" xfId="0" applyFont="1" applyFill="1" applyBorder="1" applyAlignment="1">
      <alignment horizontal="right" vertical="center"/>
    </xf>
    <xf numFmtId="0" fontId="13" fillId="19" borderId="34" xfId="0" applyFont="1" applyFill="1" applyBorder="1" applyAlignment="1">
      <alignment horizontal="right" vertical="center"/>
    </xf>
    <xf numFmtId="0" fontId="0" fillId="11" borderId="18" xfId="0" applyFill="1" applyBorder="1">
      <alignment vertical="center"/>
    </xf>
    <xf numFmtId="0" fontId="0" fillId="11" borderId="19" xfId="0" applyFill="1" applyBorder="1" applyAlignment="1">
      <alignment horizontal="center" vertical="center" wrapText="1"/>
    </xf>
    <xf numFmtId="0" fontId="0" fillId="11" borderId="18" xfId="0" applyFill="1" applyBorder="1" applyAlignment="1">
      <alignment horizontal="center" vertical="center"/>
    </xf>
    <xf numFmtId="0" fontId="0" fillId="11" borderId="43" xfId="0" applyFill="1" applyBorder="1" applyAlignment="1">
      <alignment horizontal="center" vertical="center"/>
    </xf>
    <xf numFmtId="0" fontId="3" fillId="17" borderId="60" xfId="0" applyFont="1" applyFill="1" applyBorder="1" applyAlignment="1">
      <alignment horizontal="right" vertical="center"/>
    </xf>
    <xf numFmtId="0" fontId="0" fillId="21" borderId="60" xfId="0" applyFill="1" applyBorder="1" applyAlignment="1">
      <alignment horizontal="center" vertical="center"/>
    </xf>
    <xf numFmtId="0" fontId="3" fillId="18" borderId="24" xfId="0" applyFont="1" applyFill="1" applyBorder="1" applyAlignment="1">
      <alignment horizontal="center" vertical="center"/>
    </xf>
    <xf numFmtId="0" fontId="0" fillId="13" borderId="37" xfId="0" applyFill="1" applyBorder="1" applyAlignment="1">
      <alignment horizontal="center" vertical="center"/>
    </xf>
    <xf numFmtId="0" fontId="0" fillId="13" borderId="20" xfId="0" applyFill="1" applyBorder="1">
      <alignment vertical="center"/>
    </xf>
    <xf numFmtId="0" fontId="0" fillId="13" borderId="51" xfId="0" applyFill="1" applyBorder="1">
      <alignment vertical="center"/>
    </xf>
    <xf numFmtId="0" fontId="3" fillId="13" borderId="21" xfId="0" applyFont="1" applyFill="1" applyBorder="1">
      <alignment vertical="center"/>
    </xf>
    <xf numFmtId="0" fontId="3" fillId="13" borderId="56" xfId="0" applyFont="1" applyFill="1" applyBorder="1">
      <alignment vertical="center"/>
    </xf>
    <xf numFmtId="0" fontId="0" fillId="13" borderId="56" xfId="0" applyFill="1" applyBorder="1" applyAlignment="1">
      <alignment horizontal="center" vertical="center"/>
    </xf>
    <xf numFmtId="0" fontId="3" fillId="13" borderId="37" xfId="0" applyFont="1" applyFill="1" applyBorder="1" applyAlignment="1">
      <alignment horizontal="right" vertical="center"/>
    </xf>
    <xf numFmtId="0" fontId="3" fillId="13" borderId="13" xfId="0" applyFont="1" applyFill="1" applyBorder="1" applyAlignment="1">
      <alignment horizontal="center" vertical="center"/>
    </xf>
    <xf numFmtId="0" fontId="3" fillId="0" borderId="34" xfId="0" applyFont="1" applyBorder="1">
      <alignment vertical="center"/>
    </xf>
    <xf numFmtId="0" fontId="3" fillId="4" borderId="34" xfId="0" applyFont="1" applyFill="1" applyBorder="1" applyAlignment="1">
      <alignment horizontal="right" vertical="center"/>
    </xf>
    <xf numFmtId="0" fontId="0" fillId="0" borderId="26" xfId="0" applyBorder="1" applyAlignment="1">
      <alignment horizontal="center" vertical="center"/>
    </xf>
    <xf numFmtId="0" fontId="0" fillId="11" borderId="44" xfId="0" applyFill="1" applyBorder="1">
      <alignment vertical="center"/>
    </xf>
    <xf numFmtId="0" fontId="3" fillId="11" borderId="34" xfId="0" applyFont="1" applyFill="1" applyBorder="1">
      <alignment vertical="center"/>
    </xf>
    <xf numFmtId="0" fontId="0" fillId="11" borderId="34" xfId="0" applyFill="1" applyBorder="1" applyAlignment="1">
      <alignment horizontal="center" vertical="center"/>
    </xf>
    <xf numFmtId="0" fontId="13" fillId="0" borderId="19" xfId="0" applyFont="1" applyBorder="1" applyAlignment="1">
      <alignment horizontal="right" vertical="center"/>
    </xf>
    <xf numFmtId="0" fontId="0" fillId="0" borderId="19" xfId="0" applyBorder="1">
      <alignment vertical="center"/>
    </xf>
    <xf numFmtId="0" fontId="0" fillId="0" borderId="43" xfId="0" applyBorder="1">
      <alignment vertical="center"/>
    </xf>
    <xf numFmtId="0" fontId="0" fillId="0" borderId="34" xfId="0" applyBorder="1">
      <alignment vertical="center"/>
    </xf>
    <xf numFmtId="0" fontId="3" fillId="9" borderId="31" xfId="0" applyFont="1" applyFill="1" applyBorder="1" applyAlignment="1">
      <alignment horizontal="right" vertical="center"/>
    </xf>
    <xf numFmtId="0" fontId="0" fillId="0" borderId="67" xfId="0" applyBorder="1">
      <alignment vertical="center"/>
    </xf>
    <xf numFmtId="0" fontId="3" fillId="18" borderId="8" xfId="0" applyFont="1" applyFill="1" applyBorder="1" applyAlignment="1">
      <alignment horizontal="center" vertical="center"/>
    </xf>
    <xf numFmtId="0" fontId="13" fillId="13" borderId="31" xfId="0" applyFont="1" applyFill="1" applyBorder="1" applyAlignment="1">
      <alignment horizontal="right" vertical="center"/>
    </xf>
    <xf numFmtId="0" fontId="0" fillId="13" borderId="40" xfId="0" applyFill="1" applyBorder="1">
      <alignment vertical="center"/>
    </xf>
    <xf numFmtId="0" fontId="0" fillId="13" borderId="11" xfId="0" applyFill="1" applyBorder="1" applyAlignment="1">
      <alignment horizontal="center" vertical="center"/>
    </xf>
    <xf numFmtId="0" fontId="0" fillId="13" borderId="11" xfId="0" applyFill="1" applyBorder="1" applyAlignment="1">
      <alignment horizontal="center" vertical="center" wrapText="1"/>
    </xf>
    <xf numFmtId="0" fontId="0" fillId="13" borderId="10" xfId="0" applyFill="1" applyBorder="1" applyAlignment="1">
      <alignment horizontal="center" vertical="center"/>
    </xf>
    <xf numFmtId="0" fontId="3" fillId="12" borderId="31" xfId="0" applyFont="1" applyFill="1" applyBorder="1" applyAlignment="1">
      <alignment horizontal="right" vertical="center"/>
    </xf>
    <xf numFmtId="0" fontId="0" fillId="22" borderId="40" xfId="0" applyFill="1" applyBorder="1">
      <alignment vertical="center"/>
    </xf>
    <xf numFmtId="0" fontId="3" fillId="22" borderId="31" xfId="0" applyFont="1" applyFill="1" applyBorder="1" applyAlignment="1">
      <alignment horizontal="center" vertical="center"/>
    </xf>
    <xf numFmtId="0" fontId="3" fillId="8" borderId="31" xfId="0" applyFont="1" applyFill="1" applyBorder="1" applyAlignment="1">
      <alignment horizontal="right" vertical="center"/>
    </xf>
    <xf numFmtId="0" fontId="0" fillId="21" borderId="35" xfId="0" applyFill="1" applyBorder="1" applyAlignment="1">
      <alignment horizontal="center" vertical="center"/>
    </xf>
    <xf numFmtId="0" fontId="3" fillId="18" borderId="10" xfId="0" applyFont="1" applyFill="1" applyBorder="1" applyAlignment="1">
      <alignment horizontal="center" vertical="center"/>
    </xf>
    <xf numFmtId="0" fontId="0" fillId="15" borderId="20" xfId="0" applyFill="1" applyBorder="1">
      <alignment vertical="center"/>
    </xf>
    <xf numFmtId="0" fontId="0" fillId="15" borderId="51" xfId="0" applyFill="1" applyBorder="1">
      <alignment vertical="center"/>
    </xf>
    <xf numFmtId="0" fontId="0" fillId="0" borderId="4" xfId="0" applyBorder="1" applyAlignment="1">
      <alignment horizontal="center" vertical="center" wrapText="1"/>
    </xf>
    <xf numFmtId="0" fontId="3" fillId="8" borderId="2" xfId="0" applyFont="1" applyFill="1" applyBorder="1" applyAlignment="1">
      <alignment horizontal="right" vertical="center"/>
    </xf>
    <xf numFmtId="0" fontId="0" fillId="21" borderId="61" xfId="0" applyFill="1" applyBorder="1" applyAlignment="1">
      <alignment horizontal="center" vertical="center"/>
    </xf>
    <xf numFmtId="0" fontId="3" fillId="18" borderId="4" xfId="0" applyFont="1" applyFill="1" applyBorder="1" applyAlignment="1">
      <alignment horizontal="center" vertical="center"/>
    </xf>
    <xf numFmtId="0" fontId="13" fillId="11" borderId="34" xfId="0" applyFont="1" applyFill="1" applyBorder="1" applyAlignment="1">
      <alignment horizontal="right" vertical="center"/>
    </xf>
    <xf numFmtId="0" fontId="13" fillId="17" borderId="33" xfId="0" applyFont="1" applyFill="1" applyBorder="1" applyAlignment="1">
      <alignment horizontal="right" vertical="center"/>
    </xf>
    <xf numFmtId="0" fontId="13" fillId="23" borderId="49" xfId="0" applyFont="1" applyFill="1" applyBorder="1" applyAlignment="1">
      <alignment horizontal="right" vertical="center"/>
    </xf>
    <xf numFmtId="0" fontId="13" fillId="25" borderId="32" xfId="0" applyFont="1" applyFill="1" applyBorder="1" applyAlignment="1">
      <alignment horizontal="right" vertical="center"/>
    </xf>
    <xf numFmtId="0" fontId="0" fillId="17" borderId="14" xfId="0" applyFill="1" applyBorder="1" applyAlignment="1">
      <alignment horizontal="right" vertical="center"/>
    </xf>
    <xf numFmtId="0" fontId="0" fillId="23" borderId="25" xfId="0" applyFill="1" applyBorder="1" applyAlignment="1">
      <alignment horizontal="right" vertical="center"/>
    </xf>
    <xf numFmtId="0" fontId="0" fillId="25" borderId="22" xfId="0" applyFill="1" applyBorder="1" applyAlignment="1">
      <alignment horizontal="right" vertical="center"/>
    </xf>
    <xf numFmtId="0" fontId="0" fillId="13" borderId="11" xfId="0" applyFill="1" applyBorder="1" applyAlignment="1">
      <alignment horizontal="right" vertical="center"/>
    </xf>
    <xf numFmtId="0" fontId="0" fillId="28" borderId="24" xfId="0" applyFill="1" applyBorder="1">
      <alignment vertical="center"/>
    </xf>
    <xf numFmtId="0" fontId="0" fillId="25" borderId="46" xfId="0" applyFill="1" applyBorder="1">
      <alignment vertical="center"/>
    </xf>
    <xf numFmtId="0" fontId="10" fillId="17" borderId="13" xfId="0" applyFont="1" applyFill="1" applyBorder="1">
      <alignment vertical="center"/>
    </xf>
    <xf numFmtId="0" fontId="0" fillId="28" borderId="25" xfId="0" applyFill="1" applyBorder="1" applyAlignment="1">
      <alignment horizontal="center" vertical="center"/>
    </xf>
    <xf numFmtId="0" fontId="0" fillId="25" borderId="22" xfId="0" applyFill="1" applyBorder="1" applyAlignment="1">
      <alignment horizontal="center" vertical="center"/>
    </xf>
    <xf numFmtId="0" fontId="0" fillId="11" borderId="28" xfId="0" applyFill="1" applyBorder="1" applyAlignment="1">
      <alignment horizontal="center" vertical="center"/>
    </xf>
    <xf numFmtId="0" fontId="0" fillId="25" borderId="22" xfId="0" applyFill="1" applyBorder="1" applyAlignment="1">
      <alignment horizontal="center" vertical="center" wrapText="1"/>
    </xf>
    <xf numFmtId="0" fontId="0" fillId="28" borderId="24" xfId="0" applyFill="1" applyBorder="1" applyAlignment="1">
      <alignment horizontal="center" vertical="center"/>
    </xf>
    <xf numFmtId="0" fontId="0" fillId="25" borderId="21" xfId="0" applyFill="1" applyBorder="1" applyAlignment="1">
      <alignment horizontal="center" vertical="center"/>
    </xf>
    <xf numFmtId="0" fontId="0" fillId="19" borderId="3" xfId="0" applyFill="1" applyBorder="1">
      <alignment vertical="center"/>
    </xf>
    <xf numFmtId="0" fontId="0" fillId="25" borderId="20" xfId="0" applyFill="1" applyBorder="1">
      <alignment vertical="center"/>
    </xf>
    <xf numFmtId="0" fontId="0" fillId="19" borderId="59" xfId="0" applyFill="1" applyBorder="1">
      <alignment vertical="center"/>
    </xf>
    <xf numFmtId="0" fontId="0" fillId="25" borderId="51" xfId="0" applyFill="1" applyBorder="1">
      <alignment vertical="center"/>
    </xf>
    <xf numFmtId="0" fontId="3" fillId="19" borderId="5" xfId="0" applyFont="1" applyFill="1" applyBorder="1">
      <alignment vertical="center"/>
    </xf>
    <xf numFmtId="0" fontId="3" fillId="23" borderId="6" xfId="0" applyFont="1" applyFill="1" applyBorder="1">
      <alignment vertical="center"/>
    </xf>
    <xf numFmtId="0" fontId="3" fillId="25" borderId="21" xfId="0" applyFont="1" applyFill="1" applyBorder="1">
      <alignment vertical="center"/>
    </xf>
    <xf numFmtId="0" fontId="3" fillId="17" borderId="19" xfId="0" applyFont="1" applyFill="1" applyBorder="1" applyAlignment="1">
      <alignment horizontal="right" vertical="center"/>
    </xf>
    <xf numFmtId="0" fontId="0" fillId="25" borderId="21" xfId="0" applyFill="1" applyBorder="1">
      <alignment vertical="center"/>
    </xf>
    <xf numFmtId="0" fontId="0" fillId="21" borderId="56" xfId="0" applyFill="1" applyBorder="1" applyAlignment="1">
      <alignment horizontal="center" vertical="center"/>
    </xf>
    <xf numFmtId="0" fontId="0" fillId="25" borderId="47" xfId="0" applyFill="1" applyBorder="1" applyAlignment="1">
      <alignment horizontal="center" vertical="center"/>
    </xf>
    <xf numFmtId="0" fontId="3" fillId="25" borderId="32" xfId="0" applyFont="1" applyFill="1" applyBorder="1" applyAlignment="1">
      <alignment horizontal="center" vertical="center"/>
    </xf>
    <xf numFmtId="0" fontId="0" fillId="20" borderId="14" xfId="0" applyFill="1" applyBorder="1" applyAlignment="1">
      <alignment horizontal="center" vertical="center"/>
    </xf>
    <xf numFmtId="0" fontId="13" fillId="25" borderId="31" xfId="0" applyFont="1" applyFill="1" applyBorder="1" applyAlignment="1">
      <alignment horizontal="right" vertical="center"/>
    </xf>
    <xf numFmtId="0" fontId="13" fillId="0" borderId="15" xfId="0" applyFont="1" applyBorder="1" applyAlignment="1">
      <alignment horizontal="right" vertical="center"/>
    </xf>
    <xf numFmtId="0" fontId="0" fillId="19" borderId="14" xfId="0" applyFill="1" applyBorder="1" applyAlignment="1">
      <alignment horizontal="right" vertical="center"/>
    </xf>
    <xf numFmtId="0" fontId="3" fillId="11" borderId="14" xfId="0" applyFont="1" applyFill="1" applyBorder="1" applyAlignment="1">
      <alignment horizontal="right" vertical="center"/>
    </xf>
    <xf numFmtId="0" fontId="0" fillId="15" borderId="14" xfId="0" applyFill="1" applyBorder="1" applyAlignment="1">
      <alignment horizontal="right" vertical="center"/>
    </xf>
    <xf numFmtId="0" fontId="0" fillId="22" borderId="19" xfId="0" applyFill="1" applyBorder="1" applyAlignment="1">
      <alignment horizontal="right" vertical="center"/>
    </xf>
    <xf numFmtId="0" fontId="0" fillId="19" borderId="39" xfId="0" applyFill="1" applyBorder="1">
      <alignment vertical="center"/>
    </xf>
    <xf numFmtId="0" fontId="3" fillId="11" borderId="39" xfId="0" applyFont="1" applyFill="1" applyBorder="1">
      <alignment vertical="center"/>
    </xf>
    <xf numFmtId="0" fontId="9" fillId="0" borderId="48" xfId="0" applyFont="1" applyBorder="1">
      <alignment vertical="center"/>
    </xf>
    <xf numFmtId="0" fontId="0" fillId="25" borderId="40" xfId="0" applyFill="1" applyBorder="1">
      <alignment vertical="center"/>
    </xf>
    <xf numFmtId="0" fontId="0" fillId="15" borderId="39" xfId="0" applyFill="1" applyBorder="1">
      <alignment vertical="center"/>
    </xf>
    <xf numFmtId="0" fontId="0" fillId="22" borderId="24" xfId="0" applyFill="1" applyBorder="1">
      <alignment vertical="center"/>
    </xf>
    <xf numFmtId="0" fontId="0" fillId="22" borderId="44" xfId="0" applyFill="1" applyBorder="1">
      <alignment vertical="center"/>
    </xf>
    <xf numFmtId="0" fontId="0" fillId="11" borderId="27" xfId="0" applyFill="1" applyBorder="1">
      <alignment vertical="center"/>
    </xf>
    <xf numFmtId="0" fontId="0" fillId="0" borderId="65" xfId="0" applyBorder="1">
      <alignment vertical="center"/>
    </xf>
    <xf numFmtId="0" fontId="0" fillId="22" borderId="46" xfId="0" applyFill="1" applyBorder="1">
      <alignment vertical="center"/>
    </xf>
    <xf numFmtId="0" fontId="3" fillId="11" borderId="48" xfId="0" applyFont="1" applyFill="1" applyBorder="1">
      <alignment vertical="center"/>
    </xf>
    <xf numFmtId="0" fontId="0" fillId="25" borderId="11" xfId="0" applyFill="1" applyBorder="1" applyAlignment="1">
      <alignment horizontal="center" vertical="center"/>
    </xf>
    <xf numFmtId="0" fontId="0" fillId="17" borderId="25" xfId="0" applyFill="1" applyBorder="1" applyAlignment="1">
      <alignment horizontal="center" vertical="center"/>
    </xf>
    <xf numFmtId="0" fontId="0" fillId="22" borderId="25" xfId="0" applyFill="1" applyBorder="1" applyAlignment="1">
      <alignment horizontal="center" vertical="center"/>
    </xf>
    <xf numFmtId="0" fontId="0" fillId="22" borderId="19" xfId="0" applyFill="1" applyBorder="1" applyAlignment="1">
      <alignment horizontal="center" vertical="center"/>
    </xf>
    <xf numFmtId="0" fontId="0" fillId="22" borderId="22" xfId="0" applyFill="1" applyBorder="1" applyAlignment="1">
      <alignment horizontal="center" vertical="center"/>
    </xf>
    <xf numFmtId="0" fontId="0" fillId="25" borderId="11" xfId="0" applyFill="1" applyBorder="1" applyAlignment="1">
      <alignment horizontal="center" vertical="center" wrapText="1"/>
    </xf>
    <xf numFmtId="0" fontId="3" fillId="11" borderId="22" xfId="0" applyFont="1" applyFill="1" applyBorder="1" applyAlignment="1">
      <alignment horizontal="center" vertical="center" wrapText="1"/>
    </xf>
    <xf numFmtId="0" fontId="0" fillId="11" borderId="28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19" borderId="5" xfId="0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0" fillId="17" borderId="24" xfId="0" applyFill="1" applyBorder="1" applyAlignment="1">
      <alignment horizontal="center" vertical="center"/>
    </xf>
    <xf numFmtId="0" fontId="0" fillId="22" borderId="24" xfId="0" applyFill="1" applyBorder="1" applyAlignment="1">
      <alignment horizontal="center" vertical="center"/>
    </xf>
    <xf numFmtId="0" fontId="0" fillId="20" borderId="21" xfId="0" applyFill="1" applyBorder="1" applyAlignment="1">
      <alignment horizontal="center" vertical="center"/>
    </xf>
    <xf numFmtId="0" fontId="0" fillId="22" borderId="18" xfId="0" applyFill="1" applyBorder="1" applyAlignment="1">
      <alignment horizontal="center" vertical="center"/>
    </xf>
    <xf numFmtId="0" fontId="0" fillId="11" borderId="27" xfId="0" applyFill="1" applyBorder="1" applyAlignment="1">
      <alignment horizontal="center" vertical="center"/>
    </xf>
    <xf numFmtId="0" fontId="0" fillId="22" borderId="21" xfId="0" applyFill="1" applyBorder="1" applyAlignment="1">
      <alignment horizontal="center" vertical="center"/>
    </xf>
    <xf numFmtId="0" fontId="0" fillId="25" borderId="9" xfId="0" applyFill="1" applyBorder="1">
      <alignment vertical="center"/>
    </xf>
    <xf numFmtId="0" fontId="0" fillId="20" borderId="20" xfId="0" applyFill="1" applyBorder="1">
      <alignment vertical="center"/>
    </xf>
    <xf numFmtId="0" fontId="0" fillId="8" borderId="29" xfId="0" applyFill="1" applyBorder="1">
      <alignment vertical="center"/>
    </xf>
    <xf numFmtId="0" fontId="0" fillId="22" borderId="17" xfId="0" applyFill="1" applyBorder="1">
      <alignment vertical="center"/>
    </xf>
    <xf numFmtId="0" fontId="0" fillId="23" borderId="3" xfId="0" applyFill="1" applyBorder="1">
      <alignment vertical="center"/>
    </xf>
    <xf numFmtId="0" fontId="0" fillId="15" borderId="3" xfId="0" applyFill="1" applyBorder="1">
      <alignment vertical="center"/>
    </xf>
    <xf numFmtId="0" fontId="0" fillId="8" borderId="26" xfId="0" applyFill="1" applyBorder="1">
      <alignment vertical="center"/>
    </xf>
    <xf numFmtId="0" fontId="0" fillId="22" borderId="20" xfId="0" applyFill="1" applyBorder="1">
      <alignment vertical="center"/>
    </xf>
    <xf numFmtId="0" fontId="0" fillId="25" borderId="57" xfId="0" applyFill="1" applyBorder="1">
      <alignment vertical="center"/>
    </xf>
    <xf numFmtId="0" fontId="0" fillId="20" borderId="51" xfId="0" applyFill="1" applyBorder="1">
      <alignment vertical="center"/>
    </xf>
    <xf numFmtId="0" fontId="0" fillId="8" borderId="68" xfId="0" applyFill="1" applyBorder="1">
      <alignment vertical="center"/>
    </xf>
    <xf numFmtId="0" fontId="0" fillId="22" borderId="55" xfId="0" applyFill="1" applyBorder="1">
      <alignment vertical="center"/>
    </xf>
    <xf numFmtId="0" fontId="0" fillId="23" borderId="59" xfId="0" applyFill="1" applyBorder="1">
      <alignment vertical="center"/>
    </xf>
    <xf numFmtId="0" fontId="0" fillId="15" borderId="59" xfId="0" applyFill="1" applyBorder="1">
      <alignment vertical="center"/>
    </xf>
    <xf numFmtId="0" fontId="0" fillId="8" borderId="63" xfId="0" applyFill="1" applyBorder="1">
      <alignment vertical="center"/>
    </xf>
    <xf numFmtId="0" fontId="0" fillId="22" borderId="51" xfId="0" applyFill="1" applyBorder="1">
      <alignment vertical="center"/>
    </xf>
    <xf numFmtId="0" fontId="3" fillId="25" borderId="10" xfId="0" applyFont="1" applyFill="1" applyBorder="1">
      <alignment vertical="center"/>
    </xf>
    <xf numFmtId="0" fontId="3" fillId="20" borderId="21" xfId="0" applyFont="1" applyFill="1" applyBorder="1">
      <alignment vertical="center"/>
    </xf>
    <xf numFmtId="0" fontId="3" fillId="22" borderId="18" xfId="0" applyFont="1" applyFill="1" applyBorder="1">
      <alignment vertical="center"/>
    </xf>
    <xf numFmtId="0" fontId="3" fillId="23" borderId="5" xfId="0" applyFont="1" applyFill="1" applyBorder="1">
      <alignment vertical="center"/>
    </xf>
    <xf numFmtId="0" fontId="3" fillId="11" borderId="27" xfId="0" applyFont="1" applyFill="1" applyBorder="1">
      <alignment vertical="center"/>
    </xf>
    <xf numFmtId="0" fontId="3" fillId="0" borderId="27" xfId="0" applyFont="1" applyBorder="1">
      <alignment vertical="center"/>
    </xf>
    <xf numFmtId="0" fontId="3" fillId="22" borderId="21" xfId="0" applyFont="1" applyFill="1" applyBorder="1">
      <alignment vertical="center"/>
    </xf>
    <xf numFmtId="0" fontId="3" fillId="19" borderId="33" xfId="0" applyFont="1" applyFill="1" applyBorder="1">
      <alignment vertical="center"/>
    </xf>
    <xf numFmtId="0" fontId="3" fillId="20" borderId="33" xfId="0" applyFont="1" applyFill="1" applyBorder="1" applyAlignment="1">
      <alignment horizontal="right" vertical="center"/>
    </xf>
    <xf numFmtId="0" fontId="3" fillId="22" borderId="14" xfId="0" applyFont="1" applyFill="1" applyBorder="1" applyAlignment="1">
      <alignment horizontal="right" vertical="center"/>
    </xf>
    <xf numFmtId="0" fontId="3" fillId="15" borderId="33" xfId="0" applyFont="1" applyFill="1" applyBorder="1">
      <alignment vertical="center"/>
    </xf>
    <xf numFmtId="0" fontId="3" fillId="11" borderId="25" xfId="0" applyFont="1" applyFill="1" applyBorder="1" applyAlignment="1">
      <alignment horizontal="right" vertical="center"/>
    </xf>
    <xf numFmtId="0" fontId="3" fillId="27" borderId="2" xfId="0" applyFont="1" applyFill="1" applyBorder="1" applyAlignment="1">
      <alignment horizontal="right" vertical="center"/>
    </xf>
    <xf numFmtId="0" fontId="3" fillId="27" borderId="34" xfId="0" applyFont="1" applyFill="1" applyBorder="1" applyAlignment="1">
      <alignment horizontal="right" vertical="center"/>
    </xf>
    <xf numFmtId="0" fontId="3" fillId="15" borderId="49" xfId="0" applyFont="1" applyFill="1" applyBorder="1" applyAlignment="1">
      <alignment horizontal="right" vertical="center"/>
    </xf>
    <xf numFmtId="0" fontId="3" fillId="17" borderId="2" xfId="0" applyFont="1" applyFill="1" applyBorder="1" applyAlignment="1">
      <alignment horizontal="right" vertical="center"/>
    </xf>
    <xf numFmtId="0" fontId="3" fillId="11" borderId="28" xfId="0" applyFont="1" applyFill="1" applyBorder="1" applyAlignment="1">
      <alignment horizontal="right" vertical="center"/>
    </xf>
    <xf numFmtId="0" fontId="3" fillId="9" borderId="8" xfId="0" applyFont="1" applyFill="1" applyBorder="1" applyAlignment="1">
      <alignment horizontal="right" vertical="center"/>
    </xf>
    <xf numFmtId="0" fontId="3" fillId="27" borderId="31" xfId="0" applyFont="1" applyFill="1" applyBorder="1" applyAlignment="1">
      <alignment horizontal="right" vertical="center"/>
    </xf>
    <xf numFmtId="0" fontId="3" fillId="15" borderId="33" xfId="0" applyFont="1" applyFill="1" applyBorder="1" applyAlignment="1">
      <alignment horizontal="right" vertical="center"/>
    </xf>
    <xf numFmtId="0" fontId="3" fillId="11" borderId="19" xfId="0" applyFont="1" applyFill="1" applyBorder="1" applyAlignment="1">
      <alignment horizontal="right" vertical="center"/>
    </xf>
    <xf numFmtId="0" fontId="0" fillId="19" borderId="5" xfId="0" applyFill="1" applyBorder="1">
      <alignment vertical="center"/>
    </xf>
    <xf numFmtId="0" fontId="0" fillId="25" borderId="10" xfId="0" applyFill="1" applyBorder="1">
      <alignment vertical="center"/>
    </xf>
    <xf numFmtId="0" fontId="0" fillId="17" borderId="24" xfId="0" applyFill="1" applyBorder="1">
      <alignment vertical="center"/>
    </xf>
    <xf numFmtId="0" fontId="0" fillId="20" borderId="21" xfId="0" applyFill="1" applyBorder="1">
      <alignment vertical="center"/>
    </xf>
    <xf numFmtId="0" fontId="0" fillId="22" borderId="18" xfId="0" applyFill="1" applyBorder="1">
      <alignment vertical="center"/>
    </xf>
    <xf numFmtId="0" fontId="0" fillId="0" borderId="27" xfId="0" applyBorder="1">
      <alignment vertical="center"/>
    </xf>
    <xf numFmtId="0" fontId="0" fillId="22" borderId="21" xfId="0" applyFill="1" applyBorder="1">
      <alignment vertical="center"/>
    </xf>
    <xf numFmtId="0" fontId="0" fillId="20" borderId="50" xfId="0" applyFill="1" applyBorder="1" applyAlignment="1">
      <alignment horizontal="center" vertical="center"/>
    </xf>
    <xf numFmtId="0" fontId="0" fillId="15" borderId="36" xfId="0" applyFill="1" applyBorder="1" applyAlignment="1">
      <alignment horizontal="center" vertical="center"/>
    </xf>
    <xf numFmtId="0" fontId="0" fillId="22" borderId="37" xfId="0" applyFill="1" applyBorder="1" applyAlignment="1">
      <alignment horizontal="center" vertical="center"/>
    </xf>
    <xf numFmtId="0" fontId="0" fillId="19" borderId="45" xfId="0" applyFill="1" applyBorder="1" applyAlignment="1">
      <alignment horizontal="center" vertical="center"/>
    </xf>
    <xf numFmtId="0" fontId="0" fillId="25" borderId="36" xfId="0" applyFill="1" applyBorder="1" applyAlignment="1">
      <alignment horizontal="center" vertical="center"/>
    </xf>
    <xf numFmtId="0" fontId="0" fillId="17" borderId="50" xfId="0" applyFill="1" applyBorder="1" applyAlignment="1">
      <alignment horizontal="center" vertical="center"/>
    </xf>
    <xf numFmtId="0" fontId="0" fillId="20" borderId="47" xfId="0" applyFill="1" applyBorder="1" applyAlignment="1">
      <alignment horizontal="center" vertical="center"/>
    </xf>
    <xf numFmtId="0" fontId="0" fillId="22" borderId="43" xfId="0" applyFill="1" applyBorder="1" applyAlignment="1">
      <alignment horizontal="center" vertical="center"/>
    </xf>
    <xf numFmtId="0" fontId="0" fillId="21" borderId="66" xfId="0" applyFill="1" applyBorder="1" applyAlignment="1">
      <alignment horizontal="center" vertical="center"/>
    </xf>
    <xf numFmtId="0" fontId="0" fillId="22" borderId="47" xfId="0" applyFill="1" applyBorder="1" applyAlignment="1">
      <alignment horizontal="center" vertical="center"/>
    </xf>
    <xf numFmtId="0" fontId="0" fillId="22" borderId="50" xfId="0" applyFill="1" applyBorder="1" applyAlignment="1">
      <alignment horizontal="center" vertical="center"/>
    </xf>
    <xf numFmtId="0" fontId="3" fillId="20" borderId="24" xfId="0" applyFont="1" applyFill="1" applyBorder="1" applyAlignment="1">
      <alignment horizontal="center" vertical="center"/>
    </xf>
    <xf numFmtId="0" fontId="3" fillId="19" borderId="33" xfId="0" applyFont="1" applyFill="1" applyBorder="1" applyAlignment="1">
      <alignment horizontal="center" vertical="center"/>
    </xf>
    <xf numFmtId="0" fontId="3" fillId="20" borderId="33" xfId="0" applyFont="1" applyFill="1" applyBorder="1" applyAlignment="1">
      <alignment horizontal="center" vertical="center"/>
    </xf>
    <xf numFmtId="0" fontId="3" fillId="22" borderId="13" xfId="0" applyFont="1" applyFill="1" applyBorder="1" applyAlignment="1">
      <alignment horizontal="center" vertical="center"/>
    </xf>
    <xf numFmtId="0" fontId="3" fillId="25" borderId="31" xfId="0" applyFont="1" applyFill="1" applyBorder="1" applyAlignment="1">
      <alignment horizontal="center" vertical="center"/>
    </xf>
    <xf numFmtId="0" fontId="3" fillId="15" borderId="33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/>
    </xf>
    <xf numFmtId="0" fontId="3" fillId="22" borderId="34" xfId="0" applyFont="1" applyFill="1" applyBorder="1" applyAlignment="1">
      <alignment horizontal="center" vertical="center"/>
    </xf>
    <xf numFmtId="0" fontId="3" fillId="11" borderId="27" xfId="0" applyFont="1" applyFill="1" applyBorder="1" applyAlignment="1">
      <alignment horizontal="center" vertical="center"/>
    </xf>
    <xf numFmtId="0" fontId="3" fillId="18" borderId="21" xfId="0" applyFont="1" applyFill="1" applyBorder="1" applyAlignment="1">
      <alignment horizontal="center" vertical="center"/>
    </xf>
    <xf numFmtId="0" fontId="3" fillId="15" borderId="49" xfId="0" applyFont="1" applyFill="1" applyBorder="1" applyAlignment="1">
      <alignment horizontal="center" vertical="center"/>
    </xf>
    <xf numFmtId="0" fontId="3" fillId="13" borderId="21" xfId="0" applyFont="1" applyFill="1" applyBorder="1" applyAlignment="1">
      <alignment horizontal="center" vertical="center"/>
    </xf>
    <xf numFmtId="0" fontId="3" fillId="18" borderId="15" xfId="0" applyFont="1" applyFill="1" applyBorder="1" applyAlignment="1">
      <alignment horizontal="center" vertical="center"/>
    </xf>
    <xf numFmtId="0" fontId="3" fillId="22" borderId="32" xfId="0" applyFont="1" applyFill="1" applyBorder="1" applyAlignment="1">
      <alignment horizontal="center" vertical="center"/>
    </xf>
    <xf numFmtId="0" fontId="3" fillId="11" borderId="13" xfId="0" applyFont="1" applyFill="1" applyBorder="1" applyAlignment="1">
      <alignment horizontal="center" vertical="center"/>
    </xf>
    <xf numFmtId="0" fontId="13" fillId="20" borderId="32" xfId="0" applyFont="1" applyFill="1" applyBorder="1" applyAlignment="1">
      <alignment horizontal="right" vertical="center"/>
    </xf>
    <xf numFmtId="0" fontId="0" fillId="20" borderId="22" xfId="0" applyFill="1" applyBorder="1" applyAlignment="1">
      <alignment horizontal="right" vertical="center"/>
    </xf>
    <xf numFmtId="0" fontId="0" fillId="20" borderId="22" xfId="0" applyFill="1" applyBorder="1" applyAlignment="1">
      <alignment horizontal="center" vertical="center"/>
    </xf>
    <xf numFmtId="0" fontId="0" fillId="20" borderId="22" xfId="0" applyFill="1" applyBorder="1" applyAlignment="1">
      <alignment horizontal="center" vertical="center" wrapText="1"/>
    </xf>
    <xf numFmtId="0" fontId="0" fillId="20" borderId="56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15" borderId="6" xfId="0" applyFill="1" applyBorder="1" applyAlignment="1">
      <alignment horizontal="center" vertical="center"/>
    </xf>
    <xf numFmtId="0" fontId="3" fillId="20" borderId="6" xfId="0" applyFont="1" applyFill="1" applyBorder="1">
      <alignment vertical="center"/>
    </xf>
    <xf numFmtId="0" fontId="3" fillId="15" borderId="6" xfId="0" applyFont="1" applyFill="1" applyBorder="1">
      <alignment vertical="center"/>
    </xf>
    <xf numFmtId="0" fontId="0" fillId="20" borderId="37" xfId="0" applyFill="1" applyBorder="1" applyAlignment="1">
      <alignment horizontal="center" vertical="center"/>
    </xf>
    <xf numFmtId="0" fontId="3" fillId="20" borderId="13" xfId="0" applyFont="1" applyFill="1" applyBorder="1" applyAlignment="1">
      <alignment horizontal="center" vertical="center"/>
    </xf>
    <xf numFmtId="0" fontId="0" fillId="20" borderId="7" xfId="0" applyFill="1" applyBorder="1">
      <alignment vertical="center"/>
    </xf>
    <xf numFmtId="0" fontId="0" fillId="20" borderId="54" xfId="0" applyFill="1" applyBorder="1">
      <alignment vertical="center"/>
    </xf>
    <xf numFmtId="0" fontId="3" fillId="11" borderId="6" xfId="0" applyFont="1" applyFill="1" applyBorder="1">
      <alignment vertical="center"/>
    </xf>
    <xf numFmtId="0" fontId="0" fillId="11" borderId="0" xfId="0" applyFill="1" applyBorder="1" applyAlignment="1">
      <alignment horizontal="center" vertical="center"/>
    </xf>
    <xf numFmtId="0" fontId="3" fillId="11" borderId="0" xfId="0" applyFont="1" applyFill="1" applyBorder="1" applyAlignment="1">
      <alignment horizontal="center" vertical="center" wrapText="1"/>
    </xf>
    <xf numFmtId="0" fontId="0" fillId="15" borderId="6" xfId="0" applyFill="1" applyBorder="1">
      <alignment vertical="center"/>
    </xf>
    <xf numFmtId="0" fontId="0" fillId="15" borderId="9" xfId="0" applyFill="1" applyBorder="1">
      <alignment vertical="center"/>
    </xf>
    <xf numFmtId="0" fontId="0" fillId="15" borderId="57" xfId="0" applyFill="1" applyBorder="1">
      <alignment vertical="center"/>
    </xf>
    <xf numFmtId="0" fontId="3" fillId="15" borderId="0" xfId="0" applyFont="1" applyFill="1" applyBorder="1" applyAlignment="1">
      <alignment horizontal="center" vertical="center"/>
    </xf>
    <xf numFmtId="0" fontId="0" fillId="13" borderId="19" xfId="0" applyFill="1" applyBorder="1" applyAlignment="1">
      <alignment horizontal="center" vertical="center"/>
    </xf>
    <xf numFmtId="0" fontId="0" fillId="22" borderId="22" xfId="0" applyFill="1" applyBorder="1" applyAlignment="1">
      <alignment horizontal="center" vertical="center" wrapText="1"/>
    </xf>
    <xf numFmtId="0" fontId="3" fillId="22" borderId="0" xfId="0" applyFont="1" applyFill="1" applyBorder="1" applyAlignment="1">
      <alignment horizontal="right" vertical="center"/>
    </xf>
    <xf numFmtId="0" fontId="3" fillId="8" borderId="8" xfId="0" applyFont="1" applyFill="1" applyBorder="1" applyAlignment="1">
      <alignment horizontal="right" vertical="center"/>
    </xf>
    <xf numFmtId="0" fontId="3" fillId="8" borderId="34" xfId="0" applyFont="1" applyFill="1" applyBorder="1" applyAlignment="1">
      <alignment horizontal="right" vertical="center"/>
    </xf>
    <xf numFmtId="0" fontId="3" fillId="12" borderId="34" xfId="0" applyFont="1" applyFill="1" applyBorder="1" applyAlignment="1">
      <alignment horizontal="right" vertical="center"/>
    </xf>
    <xf numFmtId="0" fontId="3" fillId="8" borderId="14" xfId="0" applyFont="1" applyFill="1" applyBorder="1" applyAlignment="1">
      <alignment horizontal="right" vertical="center"/>
    </xf>
    <xf numFmtId="0" fontId="3" fillId="12" borderId="2" xfId="0" applyFont="1" applyFill="1" applyBorder="1" applyAlignment="1">
      <alignment horizontal="right" vertical="center"/>
    </xf>
    <xf numFmtId="0" fontId="3" fillId="28" borderId="19" xfId="0" applyFont="1" applyFill="1" applyBorder="1" applyAlignment="1">
      <alignment horizontal="right" vertical="center"/>
    </xf>
    <xf numFmtId="0" fontId="3" fillId="15" borderId="19" xfId="0" applyFont="1" applyFill="1" applyBorder="1" applyAlignment="1">
      <alignment horizontal="right" vertical="center"/>
    </xf>
    <xf numFmtId="0" fontId="3" fillId="9" borderId="19" xfId="0" applyFont="1" applyFill="1" applyBorder="1" applyAlignment="1">
      <alignment horizontal="right" vertical="center"/>
    </xf>
    <xf numFmtId="0" fontId="3" fillId="18" borderId="25" xfId="0" applyFont="1" applyFill="1" applyBorder="1" applyAlignment="1">
      <alignment horizontal="center" vertical="center"/>
    </xf>
    <xf numFmtId="0" fontId="3" fillId="22" borderId="21" xfId="0" applyFont="1" applyFill="1" applyBorder="1" applyAlignment="1">
      <alignment horizontal="center" vertical="center"/>
    </xf>
    <xf numFmtId="0" fontId="3" fillId="18" borderId="19" xfId="0" applyFont="1" applyFill="1" applyBorder="1" applyAlignment="1">
      <alignment horizontal="center" vertical="center"/>
    </xf>
    <xf numFmtId="0" fontId="3" fillId="28" borderId="19" xfId="0" applyFont="1" applyFill="1" applyBorder="1" applyAlignment="1">
      <alignment horizontal="center" vertical="center"/>
    </xf>
    <xf numFmtId="0" fontId="13" fillId="20" borderId="33" xfId="0" applyFont="1" applyFill="1" applyBorder="1" applyAlignment="1">
      <alignment horizontal="right" vertical="center"/>
    </xf>
    <xf numFmtId="0" fontId="13" fillId="22" borderId="32" xfId="0" applyFont="1" applyFill="1" applyBorder="1" applyAlignment="1">
      <alignment horizontal="right" vertical="center"/>
    </xf>
    <xf numFmtId="0" fontId="13" fillId="13" borderId="32" xfId="0" applyFont="1" applyFill="1" applyBorder="1" applyAlignment="1">
      <alignment horizontal="right" vertical="center"/>
    </xf>
    <xf numFmtId="0" fontId="13" fillId="11" borderId="32" xfId="0" applyFont="1" applyFill="1" applyBorder="1" applyAlignment="1">
      <alignment horizontal="right" vertical="center"/>
    </xf>
    <xf numFmtId="0" fontId="13" fillId="25" borderId="8" xfId="0" applyFont="1" applyFill="1" applyBorder="1" applyAlignment="1">
      <alignment horizontal="right" vertical="center"/>
    </xf>
    <xf numFmtId="0" fontId="0" fillId="20" borderId="14" xfId="0" applyFill="1" applyBorder="1" applyAlignment="1">
      <alignment horizontal="right" vertical="center"/>
    </xf>
    <xf numFmtId="0" fontId="0" fillId="13" borderId="22" xfId="0" applyFill="1" applyBorder="1" applyAlignment="1">
      <alignment horizontal="right" vertical="center"/>
    </xf>
    <xf numFmtId="0" fontId="0" fillId="22" borderId="22" xfId="0" applyFill="1" applyBorder="1" applyAlignment="1">
      <alignment horizontal="right" vertical="center"/>
    </xf>
    <xf numFmtId="0" fontId="9" fillId="20" borderId="39" xfId="0" applyFont="1" applyFill="1" applyBorder="1">
      <alignment vertical="center"/>
    </xf>
    <xf numFmtId="0" fontId="0" fillId="20" borderId="39" xfId="0" applyFill="1" applyBorder="1">
      <alignment vertical="center"/>
    </xf>
    <xf numFmtId="0" fontId="10" fillId="17" borderId="39" xfId="0" applyFont="1" applyFill="1" applyBorder="1">
      <alignment vertical="center"/>
    </xf>
    <xf numFmtId="0" fontId="0" fillId="17" borderId="39" xfId="0" applyFill="1" applyBorder="1">
      <alignment vertical="center"/>
    </xf>
    <xf numFmtId="0" fontId="0" fillId="25" borderId="6" xfId="0" applyFill="1" applyBorder="1">
      <alignment vertical="center"/>
    </xf>
    <xf numFmtId="0" fontId="0" fillId="25" borderId="6" xfId="0" applyFill="1" applyBorder="1" applyAlignment="1">
      <alignment horizontal="center" vertical="center"/>
    </xf>
    <xf numFmtId="0" fontId="3" fillId="25" borderId="6" xfId="0" applyFont="1" applyFill="1" applyBorder="1">
      <alignment vertical="center"/>
    </xf>
    <xf numFmtId="0" fontId="3" fillId="20" borderId="33" xfId="0" applyFont="1" applyFill="1" applyBorder="1">
      <alignment vertical="center"/>
    </xf>
    <xf numFmtId="0" fontId="3" fillId="8" borderId="4" xfId="0" applyFont="1" applyFill="1" applyBorder="1" applyAlignment="1">
      <alignment horizontal="right" vertical="center"/>
    </xf>
    <xf numFmtId="0" fontId="3" fillId="17" borderId="33" xfId="0" applyFont="1" applyFill="1" applyBorder="1">
      <alignment vertical="center"/>
    </xf>
    <xf numFmtId="0" fontId="3" fillId="15" borderId="37" xfId="0" applyFont="1" applyFill="1" applyBorder="1">
      <alignment vertical="center"/>
    </xf>
    <xf numFmtId="0" fontId="3" fillId="0" borderId="32" xfId="0" applyFont="1" applyBorder="1">
      <alignment vertical="center"/>
    </xf>
    <xf numFmtId="0" fontId="0" fillId="21" borderId="64" xfId="0" applyFill="1" applyBorder="1" applyAlignment="1">
      <alignment horizontal="center" vertical="center"/>
    </xf>
    <xf numFmtId="0" fontId="3" fillId="18" borderId="5" xfId="0" applyFont="1" applyFill="1" applyBorder="1" applyAlignment="1">
      <alignment horizontal="center" vertical="center"/>
    </xf>
    <xf numFmtId="0" fontId="3" fillId="17" borderId="33" xfId="0" applyFont="1" applyFill="1" applyBorder="1" applyAlignment="1">
      <alignment horizontal="center" vertical="center"/>
    </xf>
    <xf numFmtId="0" fontId="3" fillId="18" borderId="18" xfId="0" applyFont="1" applyFill="1" applyBorder="1" applyAlignment="1">
      <alignment horizontal="center" vertical="center"/>
    </xf>
    <xf numFmtId="0" fontId="3" fillId="8" borderId="33" xfId="0" applyFont="1" applyFill="1" applyBorder="1" applyAlignment="1">
      <alignment horizontal="center" vertical="center"/>
    </xf>
    <xf numFmtId="0" fontId="3" fillId="23" borderId="13" xfId="0" applyFont="1" applyFill="1" applyBorder="1" applyAlignment="1">
      <alignment horizontal="center" vertical="center"/>
    </xf>
    <xf numFmtId="0" fontId="0" fillId="8" borderId="32" xfId="0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0" fillId="24" borderId="20" xfId="0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0" fillId="24" borderId="22" xfId="0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0" fillId="24" borderId="21" xfId="0" applyFill="1" applyBorder="1" applyAlignment="1">
      <alignment horizontal="center" vertical="center"/>
    </xf>
    <xf numFmtId="0" fontId="0" fillId="23" borderId="0" xfId="0" applyFill="1" applyBorder="1" applyAlignment="1">
      <alignment horizontal="center" vertical="center"/>
    </xf>
    <xf numFmtId="0" fontId="0" fillId="24" borderId="0" xfId="0" applyFill="1" applyBorder="1" applyAlignment="1">
      <alignment horizontal="center" vertical="center"/>
    </xf>
    <xf numFmtId="0" fontId="0" fillId="23" borderId="7" xfId="0" applyFill="1" applyBorder="1" applyAlignment="1">
      <alignment horizontal="center" vertical="center"/>
    </xf>
    <xf numFmtId="0" fontId="0" fillId="23" borderId="8" xfId="0" applyFill="1" applyBorder="1" applyAlignment="1">
      <alignment horizontal="center" vertical="center"/>
    </xf>
    <xf numFmtId="0" fontId="13" fillId="11" borderId="2" xfId="0" applyFont="1" applyFill="1" applyBorder="1" applyAlignment="1">
      <alignment horizontal="right" vertical="center"/>
    </xf>
    <xf numFmtId="0" fontId="13" fillId="22" borderId="2" xfId="0" applyFont="1" applyFill="1" applyBorder="1" applyAlignment="1">
      <alignment horizontal="right" vertical="center"/>
    </xf>
    <xf numFmtId="0" fontId="0" fillId="23" borderId="0" xfId="0" applyFill="1" applyBorder="1" applyAlignment="1">
      <alignment horizontal="right" vertical="center"/>
    </xf>
    <xf numFmtId="0" fontId="0" fillId="25" borderId="0" xfId="0" applyFill="1" applyBorder="1" applyAlignment="1">
      <alignment horizontal="right" vertical="center"/>
    </xf>
    <xf numFmtId="0" fontId="0" fillId="19" borderId="19" xfId="0" applyFill="1" applyBorder="1" applyAlignment="1">
      <alignment horizontal="right" vertical="center"/>
    </xf>
    <xf numFmtId="0" fontId="0" fillId="23" borderId="6" xfId="0" applyFill="1" applyBorder="1">
      <alignment vertical="center"/>
    </xf>
    <xf numFmtId="0" fontId="0" fillId="15" borderId="21" xfId="0" applyFill="1" applyBorder="1">
      <alignment vertical="center"/>
    </xf>
    <xf numFmtId="0" fontId="0" fillId="25" borderId="67" xfId="0" applyFill="1" applyBorder="1">
      <alignment vertical="center"/>
    </xf>
    <xf numFmtId="0" fontId="0" fillId="22" borderId="38" xfId="0" applyFill="1" applyBorder="1">
      <alignment vertical="center"/>
    </xf>
    <xf numFmtId="0" fontId="0" fillId="22" borderId="48" xfId="0" applyFill="1" applyBorder="1">
      <alignment vertical="center"/>
    </xf>
    <xf numFmtId="0" fontId="0" fillId="19" borderId="44" xfId="0" applyFill="1" applyBorder="1">
      <alignment vertical="center"/>
    </xf>
    <xf numFmtId="0" fontId="0" fillId="23" borderId="0" xfId="0" applyFill="1" applyAlignment="1">
      <alignment horizontal="center" vertical="center"/>
    </xf>
    <xf numFmtId="0" fontId="0" fillId="15" borderId="22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25" borderId="0" xfId="0" applyFill="1" applyBorder="1" applyAlignment="1">
      <alignment horizontal="center" vertical="center"/>
    </xf>
    <xf numFmtId="0" fontId="0" fillId="22" borderId="4" xfId="0" applyFill="1" applyBorder="1" applyAlignment="1">
      <alignment horizontal="center" vertical="center"/>
    </xf>
    <xf numFmtId="0" fontId="0" fillId="19" borderId="11" xfId="0" applyFill="1" applyBorder="1" applyAlignment="1">
      <alignment horizontal="center" vertical="center"/>
    </xf>
    <xf numFmtId="0" fontId="0" fillId="23" borderId="0" xfId="0" applyFill="1" applyBorder="1" applyAlignment="1">
      <alignment horizontal="center" vertical="center" wrapText="1"/>
    </xf>
    <xf numFmtId="0" fontId="0" fillId="8" borderId="14" xfId="0" applyFill="1" applyBorder="1" applyAlignment="1">
      <alignment horizontal="center" vertical="center" wrapText="1"/>
    </xf>
    <xf numFmtId="0" fontId="0" fillId="25" borderId="0" xfId="0" applyFill="1" applyBorder="1" applyAlignment="1">
      <alignment horizontal="center" vertical="center" wrapText="1"/>
    </xf>
    <xf numFmtId="0" fontId="3" fillId="11" borderId="28" xfId="0" applyFont="1" applyFill="1" applyBorder="1" applyAlignment="1">
      <alignment horizontal="center" vertical="center" wrapText="1"/>
    </xf>
    <xf numFmtId="0" fontId="0" fillId="22" borderId="4" xfId="0" applyFill="1" applyBorder="1" applyAlignment="1">
      <alignment horizontal="center" vertical="center" wrapText="1"/>
    </xf>
    <xf numFmtId="0" fontId="0" fillId="23" borderId="6" xfId="0" applyFill="1" applyBorder="1" applyAlignment="1">
      <alignment horizontal="center" vertical="center"/>
    </xf>
    <xf numFmtId="0" fontId="0" fillId="15" borderId="21" xfId="0" applyFill="1" applyBorder="1" applyAlignment="1">
      <alignment horizontal="center" vertical="center"/>
    </xf>
    <xf numFmtId="0" fontId="0" fillId="22" borderId="5" xfId="0" applyFill="1" applyBorder="1" applyAlignment="1">
      <alignment horizontal="center" vertical="center"/>
    </xf>
    <xf numFmtId="0" fontId="0" fillId="20" borderId="9" xfId="0" applyFill="1" applyBorder="1">
      <alignment vertical="center"/>
    </xf>
    <xf numFmtId="0" fontId="0" fillId="19" borderId="17" xfId="0" applyFill="1" applyBorder="1">
      <alignment vertical="center"/>
    </xf>
    <xf numFmtId="0" fontId="0" fillId="25" borderId="7" xfId="0" applyFill="1" applyBorder="1">
      <alignment vertical="center"/>
    </xf>
    <xf numFmtId="0" fontId="0" fillId="22" borderId="3" xfId="0" applyFill="1" applyBorder="1">
      <alignment vertical="center"/>
    </xf>
    <xf numFmtId="0" fontId="0" fillId="20" borderId="23" xfId="0" applyFill="1" applyBorder="1">
      <alignment vertical="center"/>
    </xf>
    <xf numFmtId="0" fontId="0" fillId="20" borderId="57" xfId="0" applyFill="1" applyBorder="1">
      <alignment vertical="center"/>
    </xf>
    <xf numFmtId="0" fontId="0" fillId="19" borderId="55" xfId="0" applyFill="1" applyBorder="1">
      <alignment vertical="center"/>
    </xf>
    <xf numFmtId="0" fontId="0" fillId="25" borderId="54" xfId="0" applyFill="1" applyBorder="1">
      <alignment vertical="center"/>
    </xf>
    <xf numFmtId="0" fontId="0" fillId="22" borderId="59" xfId="0" applyFill="1" applyBorder="1">
      <alignment vertical="center"/>
    </xf>
    <xf numFmtId="0" fontId="0" fillId="20" borderId="53" xfId="0" applyFill="1" applyBorder="1">
      <alignment vertical="center"/>
    </xf>
    <xf numFmtId="0" fontId="3" fillId="20" borderId="10" xfId="0" applyFont="1" applyFill="1" applyBorder="1">
      <alignment vertical="center"/>
    </xf>
    <xf numFmtId="0" fontId="3" fillId="19" borderId="18" xfId="0" applyFont="1" applyFill="1" applyBorder="1">
      <alignment vertical="center"/>
    </xf>
    <xf numFmtId="0" fontId="3" fillId="15" borderId="5" xfId="0" applyFont="1" applyFill="1" applyBorder="1">
      <alignment vertical="center"/>
    </xf>
    <xf numFmtId="0" fontId="3" fillId="22" borderId="5" xfId="0" applyFont="1" applyFill="1" applyBorder="1">
      <alignment vertical="center"/>
    </xf>
    <xf numFmtId="0" fontId="3" fillId="20" borderId="24" xfId="0" applyFont="1" applyFill="1" applyBorder="1">
      <alignment vertical="center"/>
    </xf>
    <xf numFmtId="0" fontId="3" fillId="20" borderId="22" xfId="0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right" vertical="center"/>
    </xf>
    <xf numFmtId="0" fontId="3" fillId="8" borderId="60" xfId="0" applyFont="1" applyFill="1" applyBorder="1" applyAlignment="1">
      <alignment horizontal="right" vertical="center"/>
    </xf>
    <xf numFmtId="0" fontId="3" fillId="10" borderId="37" xfId="0" applyFont="1" applyFill="1" applyBorder="1" applyAlignment="1">
      <alignment horizontal="right" vertical="center"/>
    </xf>
    <xf numFmtId="0" fontId="3" fillId="17" borderId="56" xfId="0" applyFont="1" applyFill="1" applyBorder="1" applyAlignment="1">
      <alignment horizontal="right" vertical="center"/>
    </xf>
    <xf numFmtId="0" fontId="3" fillId="9" borderId="2" xfId="0" applyFont="1" applyFill="1" applyBorder="1" applyAlignment="1">
      <alignment horizontal="right" vertical="center"/>
    </xf>
    <xf numFmtId="0" fontId="3" fillId="8" borderId="56" xfId="0" applyFont="1" applyFill="1" applyBorder="1" applyAlignment="1">
      <alignment horizontal="right" vertical="center"/>
    </xf>
    <xf numFmtId="0" fontId="3" fillId="17" borderId="64" xfId="0" applyFont="1" applyFill="1" applyBorder="1" applyAlignment="1">
      <alignment horizontal="right" vertical="center"/>
    </xf>
    <xf numFmtId="0" fontId="3" fillId="4" borderId="31" xfId="0" applyFont="1" applyFill="1" applyBorder="1" applyAlignment="1">
      <alignment horizontal="right" vertical="center"/>
    </xf>
    <xf numFmtId="0" fontId="3" fillId="27" borderId="0" xfId="0" applyFont="1" applyFill="1" applyAlignment="1">
      <alignment horizontal="right" vertical="center"/>
    </xf>
    <xf numFmtId="0" fontId="3" fillId="15" borderId="0" xfId="0" applyFont="1" applyFill="1" applyAlignment="1">
      <alignment horizontal="right" vertical="center"/>
    </xf>
    <xf numFmtId="0" fontId="3" fillId="2" borderId="49" xfId="0" applyFont="1" applyFill="1" applyBorder="1">
      <alignment vertical="center"/>
    </xf>
    <xf numFmtId="0" fontId="3" fillId="11" borderId="0" xfId="0" applyFont="1" applyFill="1" applyAlignment="1">
      <alignment horizontal="right" vertical="center"/>
    </xf>
    <xf numFmtId="0" fontId="3" fillId="12" borderId="14" xfId="0" applyFont="1" applyFill="1" applyBorder="1" applyAlignment="1">
      <alignment horizontal="right" vertical="center"/>
    </xf>
    <xf numFmtId="0" fontId="3" fillId="27" borderId="14" xfId="0" applyFont="1" applyFill="1" applyBorder="1" applyAlignment="1">
      <alignment horizontal="right" vertical="center"/>
    </xf>
    <xf numFmtId="0" fontId="3" fillId="17" borderId="61" xfId="0" applyFont="1" applyFill="1" applyBorder="1" applyAlignment="1">
      <alignment horizontal="right" vertical="center"/>
    </xf>
    <xf numFmtId="0" fontId="3" fillId="26" borderId="14" xfId="0" applyFont="1" applyFill="1" applyBorder="1" applyAlignment="1">
      <alignment horizontal="right" vertical="center"/>
    </xf>
    <xf numFmtId="0" fontId="3" fillId="27" borderId="19" xfId="0" applyFont="1" applyFill="1" applyBorder="1" applyAlignment="1">
      <alignment horizontal="right" vertical="center"/>
    </xf>
    <xf numFmtId="0" fontId="3" fillId="8" borderId="15" xfId="0" applyFont="1" applyFill="1" applyBorder="1" applyAlignment="1">
      <alignment horizontal="right" vertical="center"/>
    </xf>
    <xf numFmtId="0" fontId="3" fillId="19" borderId="34" xfId="0" applyFont="1" applyFill="1" applyBorder="1">
      <alignment vertical="center"/>
    </xf>
    <xf numFmtId="0" fontId="0" fillId="22" borderId="5" xfId="0" applyFill="1" applyBorder="1">
      <alignment vertical="center"/>
    </xf>
    <xf numFmtId="0" fontId="0" fillId="17" borderId="36" xfId="0" applyFill="1" applyBorder="1" applyAlignment="1">
      <alignment horizontal="center" vertical="center"/>
    </xf>
    <xf numFmtId="0" fontId="0" fillId="16" borderId="3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0" fontId="0" fillId="25" borderId="41" xfId="0" applyFill="1" applyBorder="1" applyAlignment="1">
      <alignment horizontal="center" vertical="center"/>
    </xf>
    <xf numFmtId="0" fontId="0" fillId="22" borderId="45" xfId="0" applyFill="1" applyBorder="1" applyAlignment="1">
      <alignment horizontal="center" vertical="center"/>
    </xf>
    <xf numFmtId="0" fontId="0" fillId="25" borderId="37" xfId="0" applyFill="1" applyBorder="1" applyAlignment="1">
      <alignment horizontal="center" vertical="center"/>
    </xf>
    <xf numFmtId="0" fontId="0" fillId="15" borderId="60" xfId="0" applyFill="1" applyBorder="1" applyAlignment="1">
      <alignment horizontal="center" vertical="center"/>
    </xf>
    <xf numFmtId="0" fontId="0" fillId="19" borderId="43" xfId="0" applyFill="1" applyBorder="1" applyAlignment="1">
      <alignment horizontal="center" vertical="center"/>
    </xf>
    <xf numFmtId="0" fontId="0" fillId="20" borderId="60" xfId="0" applyFill="1" applyBorder="1" applyAlignment="1">
      <alignment horizontal="center" vertical="center"/>
    </xf>
    <xf numFmtId="0" fontId="3" fillId="20" borderId="21" xfId="0" applyFont="1" applyFill="1" applyBorder="1" applyAlignment="1">
      <alignment horizontal="center" vertical="center"/>
    </xf>
    <xf numFmtId="0" fontId="0" fillId="20" borderId="33" xfId="0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17" borderId="24" xfId="0" applyFont="1" applyFill="1" applyBorder="1" applyAlignment="1">
      <alignment horizontal="center" vertical="center"/>
    </xf>
    <xf numFmtId="0" fontId="3" fillId="25" borderId="13" xfId="0" applyFont="1" applyFill="1" applyBorder="1" applyAlignment="1">
      <alignment horizontal="center" vertical="center"/>
    </xf>
    <xf numFmtId="0" fontId="3" fillId="25" borderId="8" xfId="0" applyFont="1" applyFill="1" applyBorder="1" applyAlignment="1">
      <alignment horizontal="center" vertical="center"/>
    </xf>
    <xf numFmtId="0" fontId="3" fillId="18" borderId="6" xfId="0" applyFont="1" applyFill="1" applyBorder="1" applyAlignment="1">
      <alignment horizontal="center" vertical="center"/>
    </xf>
    <xf numFmtId="0" fontId="3" fillId="22" borderId="2" xfId="0" applyFont="1" applyFill="1" applyBorder="1" applyAlignment="1">
      <alignment horizontal="center" vertical="center"/>
    </xf>
    <xf numFmtId="0" fontId="3" fillId="22" borderId="49" xfId="0" applyFont="1" applyFill="1" applyBorder="1" applyAlignment="1">
      <alignment horizontal="center" vertical="center"/>
    </xf>
    <xf numFmtId="0" fontId="3" fillId="15" borderId="24" xfId="0" applyFont="1" applyFill="1" applyBorder="1" applyAlignment="1">
      <alignment horizontal="center" vertical="center"/>
    </xf>
    <xf numFmtId="0" fontId="3" fillId="19" borderId="34" xfId="0" applyFont="1" applyFill="1" applyBorder="1" applyAlignment="1">
      <alignment horizontal="center" vertical="center"/>
    </xf>
    <xf numFmtId="0" fontId="0" fillId="12" borderId="34" xfId="0" applyFill="1" applyBorder="1" applyAlignment="1">
      <alignment horizontal="center" vertical="center"/>
    </xf>
    <xf numFmtId="0" fontId="3" fillId="17" borderId="14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0" fillId="14" borderId="7" xfId="0" applyFill="1" applyBorder="1" applyAlignment="1">
      <alignment horizontal="center" vertical="center"/>
    </xf>
    <xf numFmtId="0" fontId="0" fillId="24" borderId="7" xfId="0" applyFill="1" applyBorder="1" applyAlignment="1">
      <alignment horizontal="center" vertical="center"/>
    </xf>
    <xf numFmtId="0" fontId="0" fillId="14" borderId="8" xfId="0" applyFill="1" applyBorder="1" applyAlignment="1">
      <alignment horizontal="center" vertical="center"/>
    </xf>
    <xf numFmtId="0" fontId="0" fillId="24" borderId="8" xfId="0" applyFill="1" applyBorder="1" applyAlignment="1">
      <alignment horizontal="center" vertical="center"/>
    </xf>
    <xf numFmtId="0" fontId="0" fillId="13" borderId="38" xfId="0" applyFill="1" applyBorder="1">
      <alignment vertical="center"/>
    </xf>
    <xf numFmtId="0" fontId="0" fillId="13" borderId="4" xfId="0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11" borderId="7" xfId="0" applyFill="1" applyBorder="1">
      <alignment vertical="center"/>
    </xf>
    <xf numFmtId="0" fontId="0" fillId="11" borderId="54" xfId="0" applyFill="1" applyBorder="1">
      <alignment vertical="center"/>
    </xf>
    <xf numFmtId="0" fontId="3" fillId="0" borderId="31" xfId="0" applyFont="1" applyBorder="1">
      <alignment vertical="center"/>
    </xf>
    <xf numFmtId="0" fontId="0" fillId="13" borderId="5" xfId="0" applyFill="1" applyBorder="1">
      <alignment vertical="center"/>
    </xf>
    <xf numFmtId="0" fontId="0" fillId="13" borderId="45" xfId="0" applyFill="1" applyBorder="1" applyAlignment="1">
      <alignment horizontal="center" vertical="center"/>
    </xf>
    <xf numFmtId="0" fontId="0" fillId="8" borderId="31" xfId="0" applyFill="1" applyBorder="1" applyAlignment="1">
      <alignment horizontal="center" vertical="center"/>
    </xf>
    <xf numFmtId="0" fontId="0" fillId="20" borderId="2" xfId="0" applyFill="1" applyBorder="1" applyAlignment="1">
      <alignment horizontal="center" vertical="center"/>
    </xf>
    <xf numFmtId="0" fontId="13" fillId="25" borderId="2" xfId="0" applyFont="1" applyFill="1" applyBorder="1" applyAlignment="1">
      <alignment horizontal="right" vertical="center"/>
    </xf>
    <xf numFmtId="0" fontId="13" fillId="22" borderId="31" xfId="0" applyFont="1" applyFill="1" applyBorder="1" applyAlignment="1">
      <alignment horizontal="right" vertical="center"/>
    </xf>
    <xf numFmtId="0" fontId="13" fillId="13" borderId="2" xfId="0" applyFont="1" applyFill="1" applyBorder="1" applyAlignment="1">
      <alignment horizontal="right" vertical="center"/>
    </xf>
    <xf numFmtId="0" fontId="13" fillId="22" borderId="49" xfId="0" applyFont="1" applyFill="1" applyBorder="1" applyAlignment="1">
      <alignment horizontal="right" vertical="center"/>
    </xf>
    <xf numFmtId="0" fontId="13" fillId="28" borderId="49" xfId="0" applyFont="1" applyFill="1" applyBorder="1" applyAlignment="1">
      <alignment horizontal="right" vertical="center"/>
    </xf>
    <xf numFmtId="0" fontId="0" fillId="13" borderId="4" xfId="0" applyFill="1" applyBorder="1" applyAlignment="1">
      <alignment horizontal="right" vertical="center"/>
    </xf>
    <xf numFmtId="0" fontId="0" fillId="22" borderId="25" xfId="0" applyFill="1" applyBorder="1" applyAlignment="1">
      <alignment horizontal="right" vertical="center"/>
    </xf>
    <xf numFmtId="0" fontId="0" fillId="25" borderId="38" xfId="0" applyFill="1" applyBorder="1">
      <alignment vertical="center"/>
    </xf>
    <xf numFmtId="0" fontId="9" fillId="0" borderId="38" xfId="0" applyFont="1" applyBorder="1">
      <alignment vertical="center"/>
    </xf>
    <xf numFmtId="0" fontId="0" fillId="25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19" borderId="19" xfId="0" applyFill="1" applyBorder="1" applyAlignment="1">
      <alignment horizontal="center" vertical="center" wrapText="1"/>
    </xf>
    <xf numFmtId="0" fontId="0" fillId="25" borderId="4" xfId="0" applyFill="1" applyBorder="1" applyAlignment="1">
      <alignment horizontal="center" vertical="center" wrapText="1"/>
    </xf>
    <xf numFmtId="0" fontId="0" fillId="13" borderId="4" xfId="0" applyFill="1" applyBorder="1" applyAlignment="1">
      <alignment horizontal="center" vertical="center" wrapText="1"/>
    </xf>
    <xf numFmtId="0" fontId="0" fillId="25" borderId="5" xfId="0" applyFill="1" applyBorder="1" applyAlignment="1">
      <alignment horizontal="center" vertical="center"/>
    </xf>
    <xf numFmtId="0" fontId="0" fillId="28" borderId="5" xfId="0" applyFill="1" applyBorder="1" applyAlignment="1">
      <alignment horizontal="center" vertical="center"/>
    </xf>
    <xf numFmtId="0" fontId="0" fillId="25" borderId="3" xfId="0" applyFill="1" applyBorder="1">
      <alignment vertical="center"/>
    </xf>
    <xf numFmtId="0" fontId="0" fillId="13" borderId="3" xfId="0" applyFill="1" applyBorder="1">
      <alignment vertical="center"/>
    </xf>
    <xf numFmtId="0" fontId="0" fillId="28" borderId="3" xfId="0" applyFill="1" applyBorder="1">
      <alignment vertical="center"/>
    </xf>
    <xf numFmtId="0" fontId="0" fillId="25" borderId="59" xfId="0" applyFill="1" applyBorder="1">
      <alignment vertical="center"/>
    </xf>
    <xf numFmtId="0" fontId="0" fillId="13" borderId="59" xfId="0" applyFill="1" applyBorder="1">
      <alignment vertical="center"/>
    </xf>
    <xf numFmtId="0" fontId="0" fillId="28" borderId="59" xfId="0" applyFill="1" applyBorder="1">
      <alignment vertical="center"/>
    </xf>
    <xf numFmtId="0" fontId="3" fillId="15" borderId="21" xfId="0" applyFont="1" applyFill="1" applyBorder="1">
      <alignment vertical="center"/>
    </xf>
    <xf numFmtId="0" fontId="3" fillId="15" borderId="58" xfId="0" applyFont="1" applyFill="1" applyBorder="1">
      <alignment vertical="center"/>
    </xf>
    <xf numFmtId="0" fontId="3" fillId="25" borderId="5" xfId="0" applyFont="1" applyFill="1" applyBorder="1">
      <alignment vertical="center"/>
    </xf>
    <xf numFmtId="0" fontId="3" fillId="13" borderId="5" xfId="0" applyFont="1" applyFill="1" applyBorder="1">
      <alignment vertical="center"/>
    </xf>
    <xf numFmtId="0" fontId="3" fillId="28" borderId="5" xfId="0" applyFont="1" applyFill="1" applyBorder="1">
      <alignment vertical="center"/>
    </xf>
    <xf numFmtId="0" fontId="3" fillId="2" borderId="31" xfId="0" applyFont="1" applyFill="1" applyBorder="1">
      <alignment vertical="center"/>
    </xf>
    <xf numFmtId="0" fontId="3" fillId="13" borderId="61" xfId="0" applyFont="1" applyFill="1" applyBorder="1" applyAlignment="1">
      <alignment horizontal="right" vertical="center"/>
    </xf>
    <xf numFmtId="0" fontId="3" fillId="17" borderId="35" xfId="0" applyFont="1" applyFill="1" applyBorder="1" applyAlignment="1">
      <alignment horizontal="right" vertical="center"/>
    </xf>
    <xf numFmtId="0" fontId="3" fillId="13" borderId="56" xfId="0" applyFont="1" applyFill="1" applyBorder="1" applyAlignment="1">
      <alignment horizontal="right" vertical="center"/>
    </xf>
    <xf numFmtId="0" fontId="0" fillId="25" borderId="5" xfId="0" applyFill="1" applyBorder="1">
      <alignment vertical="center"/>
    </xf>
    <xf numFmtId="0" fontId="0" fillId="28" borderId="5" xfId="0" applyFill="1" applyBorder="1">
      <alignment vertical="center"/>
    </xf>
    <xf numFmtId="0" fontId="0" fillId="25" borderId="45" xfId="0" applyFill="1" applyBorder="1" applyAlignment="1">
      <alignment horizontal="center" vertical="center"/>
    </xf>
    <xf numFmtId="0" fontId="0" fillId="13" borderId="61" xfId="0" applyFill="1" applyBorder="1" applyAlignment="1">
      <alignment horizontal="center" vertical="center"/>
    </xf>
    <xf numFmtId="0" fontId="0" fillId="28" borderId="45" xfId="0" applyFill="1" applyBorder="1" applyAlignment="1">
      <alignment horizontal="center" vertical="center"/>
    </xf>
    <xf numFmtId="0" fontId="3" fillId="15" borderId="25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25" borderId="2" xfId="0" applyFont="1" applyFill="1" applyBorder="1" applyAlignment="1">
      <alignment horizontal="center" vertical="center"/>
    </xf>
    <xf numFmtId="0" fontId="3" fillId="13" borderId="5" xfId="0" applyFont="1" applyFill="1" applyBorder="1" applyAlignment="1">
      <alignment horizontal="center" vertical="center"/>
    </xf>
    <xf numFmtId="0" fontId="3" fillId="19" borderId="14" xfId="0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0" fillId="19" borderId="26" xfId="0" applyFill="1" applyBorder="1" applyAlignment="1">
      <alignment horizontal="center" vertical="center"/>
    </xf>
    <xf numFmtId="0" fontId="0" fillId="19" borderId="15" xfId="0" applyFill="1" applyBorder="1" applyAlignment="1">
      <alignment horizontal="center" vertical="center"/>
    </xf>
    <xf numFmtId="0" fontId="0" fillId="20" borderId="27" xfId="0" applyFill="1" applyBorder="1" applyAlignment="1">
      <alignment horizontal="center" vertical="center"/>
    </xf>
    <xf numFmtId="0" fontId="3" fillId="20" borderId="28" xfId="0" applyFont="1" applyFill="1" applyBorder="1" applyAlignment="1">
      <alignment horizontal="right" vertical="center"/>
    </xf>
    <xf numFmtId="0" fontId="0" fillId="20" borderId="27" xfId="0" applyFill="1" applyBorder="1">
      <alignment vertical="center"/>
    </xf>
    <xf numFmtId="0" fontId="0" fillId="20" borderId="66" xfId="0" applyFill="1" applyBorder="1" applyAlignment="1">
      <alignment horizontal="center" vertical="center"/>
    </xf>
    <xf numFmtId="0" fontId="3" fillId="20" borderId="27" xfId="0" applyFont="1" applyFill="1" applyBorder="1" applyAlignment="1">
      <alignment horizontal="center" vertical="center"/>
    </xf>
    <xf numFmtId="0" fontId="0" fillId="20" borderId="46" xfId="0" applyFill="1" applyBorder="1">
      <alignment vertical="center"/>
    </xf>
    <xf numFmtId="0" fontId="3" fillId="20" borderId="32" xfId="0" applyFont="1" applyFill="1" applyBorder="1">
      <alignment vertical="center"/>
    </xf>
    <xf numFmtId="0" fontId="0" fillId="20" borderId="32" xfId="0" applyFill="1" applyBorder="1" applyAlignment="1">
      <alignment horizontal="center" vertical="center"/>
    </xf>
    <xf numFmtId="0" fontId="0" fillId="15" borderId="25" xfId="0" applyFill="1" applyBorder="1" applyAlignment="1">
      <alignment horizontal="right" vertical="center"/>
    </xf>
    <xf numFmtId="0" fontId="0" fillId="19" borderId="25" xfId="0" applyFill="1" applyBorder="1" applyAlignment="1">
      <alignment horizontal="right" vertical="center"/>
    </xf>
    <xf numFmtId="0" fontId="0" fillId="25" borderId="11" xfId="0" applyFill="1" applyBorder="1" applyAlignment="1">
      <alignment horizontal="right" vertical="center"/>
    </xf>
    <xf numFmtId="0" fontId="0" fillId="11" borderId="19" xfId="0" applyFill="1" applyBorder="1" applyAlignment="1">
      <alignment horizontal="right" vertical="center"/>
    </xf>
    <xf numFmtId="0" fontId="0" fillId="25" borderId="4" xfId="0" applyFill="1" applyBorder="1" applyAlignment="1">
      <alignment horizontal="right" vertical="center"/>
    </xf>
    <xf numFmtId="0" fontId="0" fillId="22" borderId="11" xfId="0" applyFill="1" applyBorder="1" applyAlignment="1">
      <alignment horizontal="right" vertical="center"/>
    </xf>
    <xf numFmtId="0" fontId="0" fillId="22" borderId="4" xfId="0" applyFill="1" applyBorder="1" applyAlignment="1">
      <alignment horizontal="right" vertical="center"/>
    </xf>
    <xf numFmtId="0" fontId="0" fillId="28" borderId="25" xfId="0" applyFill="1" applyBorder="1" applyAlignment="1">
      <alignment horizontal="right" vertical="center"/>
    </xf>
    <xf numFmtId="0" fontId="13" fillId="11" borderId="15" xfId="0" applyFont="1" applyFill="1" applyBorder="1" applyAlignment="1">
      <alignment horizontal="right" vertical="center"/>
    </xf>
    <xf numFmtId="0" fontId="13" fillId="19" borderId="49" xfId="0" applyFont="1" applyFill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3" fillId="0" borderId="18" xfId="0" applyFont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0" fontId="13" fillId="0" borderId="13" xfId="0" applyFont="1" applyBorder="1" applyAlignment="1">
      <alignment horizontal="right" vertical="center"/>
    </xf>
    <xf numFmtId="0" fontId="13" fillId="8" borderId="13" xfId="0" applyFont="1" applyFill="1" applyBorder="1" applyAlignment="1">
      <alignment horizontal="right" vertical="center"/>
    </xf>
    <xf numFmtId="0" fontId="13" fillId="11" borderId="13" xfId="0" applyFont="1" applyFill="1" applyBorder="1" applyAlignment="1">
      <alignment horizontal="right" vertical="center"/>
    </xf>
    <xf numFmtId="0" fontId="13" fillId="10" borderId="13" xfId="0" applyFont="1" applyFill="1" applyBorder="1" applyAlignment="1">
      <alignment horizontal="right" vertical="center"/>
    </xf>
    <xf numFmtId="0" fontId="13" fillId="13" borderId="13" xfId="0" applyFont="1" applyFill="1" applyBorder="1" applyAlignment="1">
      <alignment horizontal="right" vertical="center"/>
    </xf>
    <xf numFmtId="0" fontId="0" fillId="17" borderId="60" xfId="0" applyFill="1" applyBorder="1" applyAlignment="1">
      <alignment horizontal="center" vertical="center"/>
    </xf>
    <xf numFmtId="0" fontId="13" fillId="11" borderId="27" xfId="0" applyFont="1" applyFill="1" applyBorder="1" applyAlignment="1">
      <alignment horizontal="right" vertical="center"/>
    </xf>
    <xf numFmtId="0" fontId="13" fillId="17" borderId="49" xfId="0" applyFont="1" applyFill="1" applyBorder="1" applyAlignment="1">
      <alignment horizontal="right" vertical="center"/>
    </xf>
    <xf numFmtId="0" fontId="13" fillId="15" borderId="32" xfId="0" applyFont="1" applyFill="1" applyBorder="1" applyAlignment="1">
      <alignment horizontal="right" vertical="center"/>
    </xf>
    <xf numFmtId="0" fontId="13" fillId="24" borderId="32" xfId="0" applyFont="1" applyFill="1" applyBorder="1" applyAlignment="1">
      <alignment horizontal="right" vertical="center"/>
    </xf>
    <xf numFmtId="0" fontId="13" fillId="22" borderId="34" xfId="0" applyFont="1" applyFill="1" applyBorder="1" applyAlignment="1">
      <alignment horizontal="right" vertical="center"/>
    </xf>
    <xf numFmtId="0" fontId="3" fillId="11" borderId="22" xfId="0" applyFont="1" applyFill="1" applyBorder="1" applyAlignment="1">
      <alignment horizontal="right" vertical="center"/>
    </xf>
    <xf numFmtId="0" fontId="0" fillId="17" borderId="25" xfId="0" applyFill="1" applyBorder="1" applyAlignment="1">
      <alignment horizontal="right" vertical="center"/>
    </xf>
    <xf numFmtId="0" fontId="0" fillId="15" borderId="22" xfId="0" applyFill="1" applyBorder="1" applyAlignment="1">
      <alignment horizontal="right" vertical="center"/>
    </xf>
    <xf numFmtId="0" fontId="0" fillId="24" borderId="22" xfId="0" applyFill="1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9" fillId="20" borderId="13" xfId="0" applyFont="1" applyFill="1" applyBorder="1">
      <alignment vertical="center"/>
    </xf>
    <xf numFmtId="0" fontId="10" fillId="17" borderId="24" xfId="0" applyFont="1" applyFill="1" applyBorder="1">
      <alignment vertical="center"/>
    </xf>
    <xf numFmtId="0" fontId="0" fillId="15" borderId="46" xfId="0" applyFill="1" applyBorder="1">
      <alignment vertical="center"/>
    </xf>
    <xf numFmtId="0" fontId="0" fillId="24" borderId="46" xfId="0" applyFill="1" applyBorder="1">
      <alignment vertical="center"/>
    </xf>
    <xf numFmtId="0" fontId="9" fillId="23" borderId="38" xfId="0" applyFont="1" applyFill="1" applyBorder="1">
      <alignment vertical="center"/>
    </xf>
    <xf numFmtId="0" fontId="0" fillId="20" borderId="19" xfId="0" applyFill="1" applyBorder="1" applyAlignment="1">
      <alignment horizontal="center" vertical="center"/>
    </xf>
    <xf numFmtId="0" fontId="0" fillId="28" borderId="25" xfId="0" applyFill="1" applyBorder="1" applyAlignment="1">
      <alignment horizontal="center" vertical="center" wrapText="1"/>
    </xf>
    <xf numFmtId="0" fontId="0" fillId="15" borderId="2" xfId="0" applyFill="1" applyBorder="1" applyAlignment="1">
      <alignment horizontal="center" vertical="center"/>
    </xf>
    <xf numFmtId="0" fontId="0" fillId="15" borderId="2" xfId="0" applyFill="1" applyBorder="1" applyAlignment="1">
      <alignment horizontal="center" vertical="center" wrapText="1"/>
    </xf>
    <xf numFmtId="0" fontId="0" fillId="24" borderId="22" xfId="0" applyFill="1" applyBorder="1" applyAlignment="1">
      <alignment horizontal="center" vertical="center" wrapText="1"/>
    </xf>
    <xf numFmtId="0" fontId="0" fillId="23" borderId="4" xfId="0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0" fillId="17" borderId="3" xfId="0" applyFill="1" applyBorder="1">
      <alignment vertical="center"/>
    </xf>
    <xf numFmtId="0" fontId="0" fillId="24" borderId="20" xfId="0" applyFill="1" applyBorder="1">
      <alignment vertical="center"/>
    </xf>
    <xf numFmtId="0" fontId="0" fillId="17" borderId="59" xfId="0" applyFill="1" applyBorder="1">
      <alignment vertical="center"/>
    </xf>
    <xf numFmtId="0" fontId="0" fillId="24" borderId="51" xfId="0" applyFill="1" applyBorder="1">
      <alignment vertical="center"/>
    </xf>
    <xf numFmtId="0" fontId="3" fillId="28" borderId="24" xfId="0" applyFont="1" applyFill="1" applyBorder="1">
      <alignment vertical="center"/>
    </xf>
    <xf numFmtId="0" fontId="3" fillId="17" borderId="5" xfId="0" applyFont="1" applyFill="1" applyBorder="1">
      <alignment vertical="center"/>
    </xf>
    <xf numFmtId="0" fontId="3" fillId="24" borderId="21" xfId="0" applyFont="1" applyFill="1" applyBorder="1">
      <alignment vertical="center"/>
    </xf>
    <xf numFmtId="0" fontId="3" fillId="20" borderId="14" xfId="0" applyFont="1" applyFill="1" applyBorder="1">
      <alignment vertical="center"/>
    </xf>
    <xf numFmtId="0" fontId="14" fillId="17" borderId="0" xfId="0" applyFont="1" applyFill="1" applyBorder="1" applyAlignment="1">
      <alignment horizontal="right" vertical="center"/>
    </xf>
    <xf numFmtId="0" fontId="3" fillId="17" borderId="25" xfId="0" applyFont="1" applyFill="1" applyBorder="1">
      <alignment vertical="center"/>
    </xf>
    <xf numFmtId="0" fontId="3" fillId="15" borderId="32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7" borderId="8" xfId="0" applyFont="1" applyFill="1" applyBorder="1" applyAlignment="1">
      <alignment horizontal="right" vertical="center"/>
    </xf>
    <xf numFmtId="0" fontId="3" fillId="12" borderId="8" xfId="0" applyFont="1" applyFill="1" applyBorder="1" applyAlignment="1">
      <alignment horizontal="right" vertical="center"/>
    </xf>
    <xf numFmtId="0" fontId="15" fillId="0" borderId="6" xfId="0" applyFont="1" applyBorder="1">
      <alignment vertical="center"/>
    </xf>
    <xf numFmtId="0" fontId="0" fillId="24" borderId="21" xfId="0" applyFill="1" applyBorder="1">
      <alignment vertical="center"/>
    </xf>
    <xf numFmtId="0" fontId="0" fillId="3" borderId="45" xfId="0" applyFill="1" applyBorder="1" applyAlignment="1">
      <alignment horizontal="center" vertical="center"/>
    </xf>
    <xf numFmtId="0" fontId="0" fillId="24" borderId="47" xfId="0" applyFill="1" applyBorder="1" applyAlignment="1">
      <alignment horizontal="center" vertical="center"/>
    </xf>
    <xf numFmtId="0" fontId="3" fillId="15" borderId="32" xfId="0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24" borderId="32" xfId="0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 vertical="center"/>
    </xf>
    <xf numFmtId="0" fontId="0" fillId="24" borderId="11" xfId="0" applyFill="1" applyBorder="1" applyAlignment="1">
      <alignment horizontal="center" vertical="center"/>
    </xf>
    <xf numFmtId="0" fontId="0" fillId="24" borderId="10" xfId="0" applyFill="1" applyBorder="1" applyAlignment="1">
      <alignment horizontal="center" vertical="center"/>
    </xf>
    <xf numFmtId="0" fontId="0" fillId="17" borderId="29" xfId="0" applyFill="1" applyBorder="1" applyAlignment="1">
      <alignment horizontal="center" vertical="center"/>
    </xf>
    <xf numFmtId="0" fontId="0" fillId="17" borderId="16" xfId="0" applyFill="1" applyBorder="1" applyAlignment="1">
      <alignment horizontal="center" vertical="center"/>
    </xf>
    <xf numFmtId="0" fontId="13" fillId="23" borderId="8" xfId="0" applyFont="1" applyFill="1" applyBorder="1" applyAlignment="1">
      <alignment horizontal="right" vertical="center"/>
    </xf>
    <xf numFmtId="0" fontId="13" fillId="15" borderId="2" xfId="0" applyFont="1" applyFill="1" applyBorder="1" applyAlignment="1">
      <alignment horizontal="right" vertical="center"/>
    </xf>
    <xf numFmtId="0" fontId="13" fillId="28" borderId="2" xfId="0" applyFont="1" applyFill="1" applyBorder="1" applyAlignment="1">
      <alignment horizontal="right" vertical="center"/>
    </xf>
    <xf numFmtId="0" fontId="0" fillId="15" borderId="4" xfId="0" applyFill="1" applyBorder="1" applyAlignment="1">
      <alignment horizontal="right" vertical="center"/>
    </xf>
    <xf numFmtId="0" fontId="0" fillId="28" borderId="4" xfId="0" applyFill="1" applyBorder="1" applyAlignment="1">
      <alignment horizontal="right" vertical="center"/>
    </xf>
    <xf numFmtId="0" fontId="0" fillId="11" borderId="28" xfId="0" applyFill="1" applyBorder="1" applyAlignment="1">
      <alignment horizontal="right" vertical="center"/>
    </xf>
    <xf numFmtId="0" fontId="3" fillId="11" borderId="4" xfId="0" applyFont="1" applyFill="1" applyBorder="1" applyAlignment="1">
      <alignment horizontal="right" vertical="center"/>
    </xf>
    <xf numFmtId="0" fontId="0" fillId="15" borderId="38" xfId="0" applyFill="1" applyBorder="1">
      <alignment vertical="center"/>
    </xf>
    <xf numFmtId="0" fontId="0" fillId="28" borderId="38" xfId="0" applyFill="1" applyBorder="1">
      <alignment vertical="center"/>
    </xf>
    <xf numFmtId="0" fontId="3" fillId="11" borderId="38" xfId="0" applyFont="1" applyFill="1" applyBorder="1">
      <alignment vertical="center"/>
    </xf>
    <xf numFmtId="0" fontId="0" fillId="15" borderId="4" xfId="0" applyFill="1" applyBorder="1" applyAlignment="1">
      <alignment horizontal="center" vertical="center"/>
    </xf>
    <xf numFmtId="0" fontId="0" fillId="28" borderId="4" xfId="0" applyFill="1" applyBorder="1" applyAlignment="1">
      <alignment horizontal="center" vertical="center"/>
    </xf>
    <xf numFmtId="0" fontId="0" fillId="28" borderId="4" xfId="0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0" fillId="15" borderId="5" xfId="0" applyFill="1" applyBorder="1" applyAlignment="1">
      <alignment horizontal="center" vertical="center"/>
    </xf>
    <xf numFmtId="0" fontId="3" fillId="12" borderId="60" xfId="0" applyFont="1" applyFill="1" applyBorder="1" applyAlignment="1">
      <alignment horizontal="right" vertical="center"/>
    </xf>
    <xf numFmtId="0" fontId="3" fillId="4" borderId="37" xfId="0" applyFont="1" applyFill="1" applyBorder="1" applyAlignment="1">
      <alignment horizontal="right" vertical="center"/>
    </xf>
    <xf numFmtId="0" fontId="3" fillId="26" borderId="2" xfId="0" applyFont="1" applyFill="1" applyBorder="1" applyAlignment="1">
      <alignment horizontal="right" vertical="center"/>
    </xf>
    <xf numFmtId="0" fontId="3" fillId="27" borderId="37" xfId="0" applyFont="1" applyFill="1" applyBorder="1" applyAlignment="1">
      <alignment horizontal="right" vertical="center"/>
    </xf>
    <xf numFmtId="0" fontId="3" fillId="26" borderId="37" xfId="0" applyFont="1" applyFill="1" applyBorder="1" applyAlignment="1">
      <alignment horizontal="right" vertical="center"/>
    </xf>
    <xf numFmtId="0" fontId="3" fillId="27" borderId="61" xfId="0" applyFont="1" applyFill="1" applyBorder="1" applyAlignment="1">
      <alignment horizontal="right" vertical="center"/>
    </xf>
    <xf numFmtId="0" fontId="3" fillId="4" borderId="25" xfId="0" applyFont="1" applyFill="1" applyBorder="1" applyAlignment="1">
      <alignment horizontal="right" vertical="center"/>
    </xf>
    <xf numFmtId="0" fontId="3" fillId="15" borderId="2" xfId="0" applyFont="1" applyFill="1" applyBorder="1">
      <alignment vertical="center"/>
    </xf>
    <xf numFmtId="0" fontId="3" fillId="9" borderId="64" xfId="0" applyFont="1" applyFill="1" applyBorder="1" applyAlignment="1">
      <alignment horizontal="right" vertical="center"/>
    </xf>
    <xf numFmtId="0" fontId="3" fillId="9" borderId="37" xfId="0" applyFont="1" applyFill="1" applyBorder="1" applyAlignment="1">
      <alignment horizontal="right" vertical="center"/>
    </xf>
    <xf numFmtId="0" fontId="3" fillId="28" borderId="2" xfId="0" applyFont="1" applyFill="1" applyBorder="1" applyAlignment="1">
      <alignment horizontal="right" vertical="center"/>
    </xf>
    <xf numFmtId="0" fontId="3" fillId="19" borderId="4" xfId="0" applyFont="1" applyFill="1" applyBorder="1">
      <alignment vertical="center"/>
    </xf>
    <xf numFmtId="0" fontId="3" fillId="4" borderId="60" xfId="0" applyFont="1" applyFill="1" applyBorder="1" applyAlignment="1">
      <alignment horizontal="right" vertical="center"/>
    </xf>
    <xf numFmtId="0" fontId="3" fillId="20" borderId="60" xfId="0" applyFont="1" applyFill="1" applyBorder="1" applyAlignment="1">
      <alignment horizontal="right" vertical="center"/>
    </xf>
    <xf numFmtId="0" fontId="3" fillId="19" borderId="37" xfId="0" applyFont="1" applyFill="1" applyBorder="1">
      <alignment vertical="center"/>
    </xf>
    <xf numFmtId="0" fontId="3" fillId="9" borderId="35" xfId="0" applyFont="1" applyFill="1" applyBorder="1" applyAlignment="1">
      <alignment horizontal="right" vertical="center"/>
    </xf>
    <xf numFmtId="0" fontId="3" fillId="27" borderId="15" xfId="0" applyFont="1" applyFill="1" applyBorder="1" applyAlignment="1">
      <alignment horizontal="right" vertical="center"/>
    </xf>
    <xf numFmtId="0" fontId="3" fillId="15" borderId="2" xfId="0" applyFont="1" applyFill="1" applyBorder="1" applyAlignment="1">
      <alignment horizontal="right" vertical="center"/>
    </xf>
    <xf numFmtId="0" fontId="0" fillId="23" borderId="33" xfId="0" applyFill="1" applyBorder="1">
      <alignment vertical="center"/>
    </xf>
    <xf numFmtId="0" fontId="0" fillId="15" borderId="5" xfId="0" applyFill="1" applyBorder="1">
      <alignment vertical="center"/>
    </xf>
    <xf numFmtId="0" fontId="0" fillId="25" borderId="61" xfId="0" applyFill="1" applyBorder="1" applyAlignment="1">
      <alignment horizontal="center" vertical="center"/>
    </xf>
    <xf numFmtId="0" fontId="0" fillId="15" borderId="45" xfId="0" applyFill="1" applyBorder="1" applyAlignment="1">
      <alignment horizontal="center" vertical="center"/>
    </xf>
    <xf numFmtId="0" fontId="0" fillId="11" borderId="66" xfId="0" applyFill="1" applyBorder="1" applyAlignment="1">
      <alignment horizontal="center" vertical="center"/>
    </xf>
    <xf numFmtId="0" fontId="3" fillId="11" borderId="24" xfId="0" applyFont="1" applyFill="1" applyBorder="1" applyAlignment="1">
      <alignment horizontal="center" vertical="center"/>
    </xf>
    <xf numFmtId="0" fontId="3" fillId="25" borderId="4" xfId="0" applyFont="1" applyFill="1" applyBorder="1" applyAlignment="1">
      <alignment horizontal="center" vertical="center"/>
    </xf>
    <xf numFmtId="0" fontId="3" fillId="15" borderId="2" xfId="0" applyFont="1" applyFill="1" applyBorder="1" applyAlignment="1">
      <alignment horizontal="center" vertical="center"/>
    </xf>
    <xf numFmtId="0" fontId="3" fillId="28" borderId="2" xfId="0" applyFont="1" applyFill="1" applyBorder="1" applyAlignment="1">
      <alignment horizontal="center" vertical="center"/>
    </xf>
    <xf numFmtId="0" fontId="3" fillId="19" borderId="5" xfId="0" applyFont="1" applyFill="1" applyBorder="1" applyAlignment="1">
      <alignment horizontal="center" vertical="center"/>
    </xf>
    <xf numFmtId="0" fontId="0" fillId="24" borderId="3" xfId="0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24" borderId="4" xfId="0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24" borderId="5" xfId="0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3" fillId="23" borderId="33" xfId="0" applyFont="1" applyFill="1" applyBorder="1">
      <alignment vertical="center"/>
    </xf>
    <xf numFmtId="0" fontId="0" fillId="7" borderId="7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0" fontId="3" fillId="11" borderId="19" xfId="0" applyFont="1" applyFill="1" applyBorder="1" applyAlignment="1">
      <alignment horizontal="center" vertical="center"/>
    </xf>
    <xf numFmtId="0" fontId="13" fillId="23" borderId="16" xfId="0" applyFont="1" applyFill="1" applyBorder="1" applyAlignment="1">
      <alignment horizontal="right" vertical="center"/>
    </xf>
    <xf numFmtId="0" fontId="0" fillId="23" borderId="1" xfId="0" applyFill="1" applyBorder="1" applyAlignment="1">
      <alignment horizontal="right" vertical="center"/>
    </xf>
    <xf numFmtId="0" fontId="0" fillId="23" borderId="58" xfId="0" applyFill="1" applyBorder="1">
      <alignment vertical="center"/>
    </xf>
    <xf numFmtId="0" fontId="0" fillId="23" borderId="1" xfId="0" applyFill="1" applyBorder="1" applyAlignment="1">
      <alignment horizontal="center" vertical="center"/>
    </xf>
    <xf numFmtId="0" fontId="0" fillId="23" borderId="1" xfId="0" applyFill="1" applyBorder="1" applyAlignment="1">
      <alignment horizontal="center" vertical="center" wrapText="1"/>
    </xf>
    <xf numFmtId="0" fontId="0" fillId="23" borderId="58" xfId="0" applyFill="1" applyBorder="1" applyAlignment="1">
      <alignment horizontal="center" vertical="center"/>
    </xf>
    <xf numFmtId="0" fontId="0" fillId="23" borderId="7" xfId="0" applyFill="1" applyBorder="1">
      <alignment vertical="center"/>
    </xf>
    <xf numFmtId="0" fontId="0" fillId="23" borderId="54" xfId="0" applyFill="1" applyBorder="1">
      <alignment vertical="center"/>
    </xf>
    <xf numFmtId="0" fontId="3" fillId="12" borderId="1" xfId="0" applyFont="1" applyFill="1" applyBorder="1" applyAlignment="1">
      <alignment horizontal="right" vertical="center"/>
    </xf>
    <xf numFmtId="0" fontId="0" fillId="23" borderId="69" xfId="0" applyFill="1" applyBorder="1" applyAlignment="1">
      <alignment horizontal="center" vertical="center"/>
    </xf>
    <xf numFmtId="0" fontId="0" fillId="23" borderId="70" xfId="0" applyFill="1" applyBorder="1" applyAlignment="1">
      <alignment horizontal="center" vertical="center"/>
    </xf>
    <xf numFmtId="0" fontId="3" fillId="23" borderId="58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 indent="1"/>
    </xf>
    <xf numFmtId="0" fontId="16" fillId="0" borderId="0" xfId="0" applyFont="1" applyAlignment="1">
      <alignment horizontal="left" vertical="center" wrapText="1" indent="1"/>
    </xf>
    <xf numFmtId="0" fontId="17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6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0" borderId="15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8" fillId="12" borderId="15" xfId="0" applyFont="1" applyFill="1" applyBorder="1" applyAlignment="1">
      <alignment horizontal="center" vertical="center" wrapText="1"/>
    </xf>
    <xf numFmtId="0" fontId="18" fillId="12" borderId="2" xfId="0" applyFont="1" applyFill="1" applyBorder="1" applyAlignment="1">
      <alignment vertical="center" wrapText="1"/>
    </xf>
    <xf numFmtId="0" fontId="18" fillId="12" borderId="15" xfId="0" applyFont="1" applyFill="1" applyBorder="1" applyAlignment="1">
      <alignment vertical="center" wrapText="1"/>
    </xf>
    <xf numFmtId="0" fontId="18" fillId="29" borderId="15" xfId="0" applyFont="1" applyFill="1" applyBorder="1" applyAlignment="1">
      <alignment horizontal="center" vertical="center" wrapText="1"/>
    </xf>
    <xf numFmtId="0" fontId="17" fillId="29" borderId="15" xfId="0" applyFont="1" applyFill="1" applyBorder="1" applyAlignment="1">
      <alignment horizontal="center" vertical="center" wrapText="1"/>
    </xf>
    <xf numFmtId="0" fontId="18" fillId="29" borderId="2" xfId="0" applyFont="1" applyFill="1" applyBorder="1" applyAlignment="1">
      <alignment vertical="center" wrapText="1"/>
    </xf>
    <xf numFmtId="0" fontId="18" fillId="29" borderId="15" xfId="0" applyFont="1" applyFill="1" applyBorder="1" applyAlignment="1">
      <alignment vertical="center" wrapText="1"/>
    </xf>
    <xf numFmtId="0" fontId="19" fillId="4" borderId="7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 indent="1"/>
    </xf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4" fillId="31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30" borderId="2" xfId="0" applyFont="1" applyFill="1" applyBorder="1" applyAlignment="1">
      <alignment horizontal="center" vertical="center" wrapText="1"/>
    </xf>
    <xf numFmtId="0" fontId="24" fillId="3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18" fillId="0" borderId="0" xfId="0" applyFont="1" applyBorder="1" applyAlignment="1">
      <alignment vertical="center" wrapText="1"/>
    </xf>
    <xf numFmtId="0" fontId="13" fillId="10" borderId="31" xfId="0" applyFont="1" applyFill="1" applyBorder="1" applyAlignment="1">
      <alignment horizontal="right" vertical="center"/>
    </xf>
    <xf numFmtId="0" fontId="0" fillId="11" borderId="22" xfId="0" applyFill="1" applyBorder="1" applyAlignment="1">
      <alignment horizontal="right" vertical="center"/>
    </xf>
    <xf numFmtId="0" fontId="0" fillId="10" borderId="11" xfId="0" applyFill="1" applyBorder="1" applyAlignment="1">
      <alignment horizontal="right" vertical="center"/>
    </xf>
    <xf numFmtId="0" fontId="0" fillId="11" borderId="21" xfId="0" applyFill="1" applyBorder="1">
      <alignment vertical="center"/>
    </xf>
    <xf numFmtId="0" fontId="0" fillId="10" borderId="11" xfId="0" applyFill="1" applyBorder="1" applyAlignment="1">
      <alignment horizontal="center" vertical="center"/>
    </xf>
    <xf numFmtId="0" fontId="0" fillId="11" borderId="22" xfId="0" applyFill="1" applyBorder="1" applyAlignment="1">
      <alignment horizontal="center" vertical="center" wrapText="1"/>
    </xf>
    <xf numFmtId="0" fontId="0" fillId="11" borderId="21" xfId="0" applyFill="1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  <xf numFmtId="0" fontId="0" fillId="11" borderId="20" xfId="0" applyFill="1" applyBorder="1">
      <alignment vertical="center"/>
    </xf>
    <xf numFmtId="0" fontId="0" fillId="11" borderId="51" xfId="0" applyFill="1" applyBorder="1">
      <alignment vertical="center"/>
    </xf>
    <xf numFmtId="0" fontId="0" fillId="11" borderId="56" xfId="0" applyFill="1" applyBorder="1" applyAlignment="1">
      <alignment horizontal="center" vertical="center"/>
    </xf>
    <xf numFmtId="0" fontId="0" fillId="11" borderId="47" xfId="0" applyFill="1" applyBorder="1" applyAlignment="1">
      <alignment horizontal="center" vertical="center"/>
    </xf>
    <xf numFmtId="0" fontId="3" fillId="11" borderId="21" xfId="0" applyFont="1" applyFill="1" applyBorder="1" applyAlignment="1">
      <alignment horizontal="center" vertical="center"/>
    </xf>
    <xf numFmtId="0" fontId="13" fillId="8" borderId="32" xfId="0" applyFont="1" applyFill="1" applyBorder="1" applyAlignment="1">
      <alignment horizontal="right" vertical="center"/>
    </xf>
    <xf numFmtId="0" fontId="0" fillId="8" borderId="22" xfId="0" applyFill="1" applyBorder="1" applyAlignment="1">
      <alignment horizontal="right" vertical="center"/>
    </xf>
    <xf numFmtId="0" fontId="0" fillId="8" borderId="46" xfId="0" applyFill="1" applyBorder="1">
      <alignment vertical="center"/>
    </xf>
    <xf numFmtId="0" fontId="0" fillId="8" borderId="22" xfId="0" applyFill="1" applyBorder="1" applyAlignment="1">
      <alignment horizontal="center" vertical="center" wrapText="1"/>
    </xf>
    <xf numFmtId="0" fontId="0" fillId="8" borderId="21" xfId="0" applyFill="1" applyBorder="1" applyAlignment="1">
      <alignment horizontal="center" vertical="center"/>
    </xf>
    <xf numFmtId="0" fontId="3" fillId="8" borderId="21" xfId="0" applyFont="1" applyFill="1" applyBorder="1">
      <alignment vertical="center"/>
    </xf>
    <xf numFmtId="0" fontId="3" fillId="8" borderId="32" xfId="0" applyFont="1" applyFill="1" applyBorder="1">
      <alignment vertical="center"/>
    </xf>
    <xf numFmtId="0" fontId="0" fillId="8" borderId="21" xfId="0" applyFill="1" applyBorder="1">
      <alignment vertical="center"/>
    </xf>
    <xf numFmtId="0" fontId="0" fillId="8" borderId="47" xfId="0" applyFill="1" applyBorder="1" applyAlignment="1">
      <alignment horizontal="center" vertical="center"/>
    </xf>
    <xf numFmtId="0" fontId="0" fillId="32" borderId="14" xfId="0" applyFill="1" applyBorder="1" applyAlignment="1">
      <alignment horizontal="right" vertical="center"/>
    </xf>
    <xf numFmtId="0" fontId="0" fillId="32" borderId="39" xfId="0" applyFill="1" applyBorder="1">
      <alignment vertical="center"/>
    </xf>
    <xf numFmtId="0" fontId="13" fillId="33" borderId="49" xfId="0" applyFont="1" applyFill="1" applyBorder="1" applyAlignment="1">
      <alignment horizontal="right" vertical="center"/>
    </xf>
    <xf numFmtId="0" fontId="0" fillId="33" borderId="25" xfId="0" applyFill="1" applyBorder="1" applyAlignment="1">
      <alignment horizontal="right" vertical="center"/>
    </xf>
    <xf numFmtId="0" fontId="10" fillId="33" borderId="24" xfId="0" applyFont="1" applyFill="1" applyBorder="1">
      <alignment vertical="center"/>
    </xf>
    <xf numFmtId="0" fontId="0" fillId="33" borderId="25" xfId="0" applyFill="1" applyBorder="1" applyAlignment="1">
      <alignment horizontal="center" vertical="center"/>
    </xf>
    <xf numFmtId="0" fontId="0" fillId="20" borderId="14" xfId="0" applyFill="1" applyBorder="1" applyAlignment="1">
      <alignment horizontal="center" vertical="center" wrapText="1"/>
    </xf>
    <xf numFmtId="0" fontId="0" fillId="33" borderId="24" xfId="0" applyFill="1" applyBorder="1" applyAlignment="1">
      <alignment horizontal="center" vertical="center"/>
    </xf>
    <xf numFmtId="0" fontId="3" fillId="33" borderId="25" xfId="0" applyFont="1" applyFill="1" applyBorder="1">
      <alignment vertical="center"/>
    </xf>
    <xf numFmtId="0" fontId="0" fillId="33" borderId="24" xfId="0" applyFill="1" applyBorder="1">
      <alignment vertical="center"/>
    </xf>
    <xf numFmtId="0" fontId="13" fillId="28" borderId="13" xfId="0" applyFont="1" applyFill="1" applyBorder="1" applyAlignment="1">
      <alignment horizontal="right" vertical="center"/>
    </xf>
    <xf numFmtId="0" fontId="3" fillId="28" borderId="33" xfId="0" applyFont="1" applyFill="1" applyBorder="1">
      <alignment vertical="center"/>
    </xf>
    <xf numFmtId="0" fontId="0" fillId="28" borderId="33" xfId="0" applyFill="1" applyBorder="1" applyAlignment="1">
      <alignment horizontal="center" vertical="center"/>
    </xf>
    <xf numFmtId="0" fontId="13" fillId="28" borderId="31" xfId="0" applyFont="1" applyFill="1" applyBorder="1" applyAlignment="1">
      <alignment horizontal="right" vertical="center"/>
    </xf>
    <xf numFmtId="0" fontId="0" fillId="28" borderId="11" xfId="0" applyFill="1" applyBorder="1" applyAlignment="1">
      <alignment horizontal="right" vertical="center"/>
    </xf>
    <xf numFmtId="0" fontId="0" fillId="28" borderId="40" xfId="0" applyFill="1" applyBorder="1">
      <alignment vertical="center"/>
    </xf>
    <xf numFmtId="0" fontId="0" fillId="28" borderId="11" xfId="0" applyFill="1" applyBorder="1" applyAlignment="1">
      <alignment horizontal="center" vertical="center"/>
    </xf>
    <xf numFmtId="0" fontId="0" fillId="28" borderId="11" xfId="0" applyFill="1" applyBorder="1" applyAlignment="1">
      <alignment horizontal="center" vertical="center" wrapText="1"/>
    </xf>
    <xf numFmtId="0" fontId="0" fillId="28" borderId="10" xfId="0" applyFill="1" applyBorder="1" applyAlignment="1">
      <alignment horizontal="center" vertical="center"/>
    </xf>
    <xf numFmtId="0" fontId="0" fillId="28" borderId="9" xfId="0" applyFill="1" applyBorder="1">
      <alignment vertical="center"/>
    </xf>
    <xf numFmtId="0" fontId="0" fillId="28" borderId="57" xfId="0" applyFill="1" applyBorder="1">
      <alignment vertical="center"/>
    </xf>
    <xf numFmtId="0" fontId="3" fillId="28" borderId="10" xfId="0" applyFont="1" applyFill="1" applyBorder="1">
      <alignment vertical="center"/>
    </xf>
    <xf numFmtId="0" fontId="3" fillId="28" borderId="31" xfId="0" applyFont="1" applyFill="1" applyBorder="1">
      <alignment vertical="center"/>
    </xf>
    <xf numFmtId="0" fontId="0" fillId="28" borderId="10" xfId="0" applyFill="1" applyBorder="1">
      <alignment vertical="center"/>
    </xf>
    <xf numFmtId="0" fontId="0" fillId="28" borderId="36" xfId="0" applyFill="1" applyBorder="1" applyAlignment="1">
      <alignment horizontal="center" vertical="center"/>
    </xf>
    <xf numFmtId="0" fontId="0" fillId="28" borderId="31" xfId="0" applyFill="1" applyBorder="1" applyAlignment="1">
      <alignment horizontal="center" vertical="center"/>
    </xf>
    <xf numFmtId="0" fontId="13" fillId="28" borderId="34" xfId="0" applyFont="1" applyFill="1" applyBorder="1" applyAlignment="1">
      <alignment horizontal="right" vertical="center"/>
    </xf>
    <xf numFmtId="0" fontId="0" fillId="28" borderId="19" xfId="0" applyFill="1" applyBorder="1" applyAlignment="1">
      <alignment horizontal="right" vertical="center"/>
    </xf>
    <xf numFmtId="0" fontId="0" fillId="28" borderId="44" xfId="0" applyFill="1" applyBorder="1">
      <alignment vertical="center"/>
    </xf>
    <xf numFmtId="0" fontId="0" fillId="28" borderId="19" xfId="0" applyFill="1" applyBorder="1" applyAlignment="1">
      <alignment horizontal="center" vertical="center"/>
    </xf>
    <xf numFmtId="0" fontId="0" fillId="28" borderId="18" xfId="0" applyFill="1" applyBorder="1" applyAlignment="1">
      <alignment horizontal="center" vertical="center"/>
    </xf>
    <xf numFmtId="0" fontId="0" fillId="28" borderId="17" xfId="0" applyFill="1" applyBorder="1">
      <alignment vertical="center"/>
    </xf>
    <xf numFmtId="0" fontId="0" fillId="28" borderId="55" xfId="0" applyFill="1" applyBorder="1">
      <alignment vertical="center"/>
    </xf>
    <xf numFmtId="0" fontId="3" fillId="28" borderId="18" xfId="0" applyFont="1" applyFill="1" applyBorder="1">
      <alignment vertical="center"/>
    </xf>
    <xf numFmtId="0" fontId="0" fillId="28" borderId="18" xfId="0" applyFill="1" applyBorder="1">
      <alignment vertical="center"/>
    </xf>
    <xf numFmtId="0" fontId="0" fillId="28" borderId="43" xfId="0" applyFill="1" applyBorder="1" applyAlignment="1">
      <alignment horizontal="center" vertical="center"/>
    </xf>
    <xf numFmtId="0" fontId="0" fillId="11" borderId="11" xfId="0" applyFill="1" applyBorder="1" applyAlignment="1">
      <alignment horizontal="right" vertical="center"/>
    </xf>
    <xf numFmtId="0" fontId="0" fillId="11" borderId="40" xfId="0" applyFill="1" applyBorder="1">
      <alignment vertical="center"/>
    </xf>
    <xf numFmtId="0" fontId="0" fillId="11" borderId="11" xfId="0" applyFill="1" applyBorder="1" applyAlignment="1">
      <alignment horizontal="center" vertical="center"/>
    </xf>
    <xf numFmtId="0" fontId="0" fillId="11" borderId="11" xfId="0" applyFill="1" applyBorder="1" applyAlignment="1">
      <alignment horizontal="center" vertical="center" wrapText="1"/>
    </xf>
    <xf numFmtId="0" fontId="0" fillId="11" borderId="10" xfId="0" applyFill="1" applyBorder="1" applyAlignment="1">
      <alignment horizontal="center" vertical="center"/>
    </xf>
    <xf numFmtId="0" fontId="0" fillId="11" borderId="9" xfId="0" applyFill="1" applyBorder="1">
      <alignment vertical="center"/>
    </xf>
    <xf numFmtId="0" fontId="0" fillId="11" borderId="57" xfId="0" applyFill="1" applyBorder="1">
      <alignment vertical="center"/>
    </xf>
    <xf numFmtId="0" fontId="3" fillId="11" borderId="10" xfId="0" applyFont="1" applyFill="1" applyBorder="1">
      <alignment vertical="center"/>
    </xf>
    <xf numFmtId="0" fontId="0" fillId="11" borderId="10" xfId="0" applyFill="1" applyBorder="1">
      <alignment vertical="center"/>
    </xf>
    <xf numFmtId="0" fontId="0" fillId="11" borderId="36" xfId="0" applyFill="1" applyBorder="1" applyAlignment="1">
      <alignment horizontal="center" vertical="center"/>
    </xf>
    <xf numFmtId="0" fontId="0" fillId="28" borderId="48" xfId="0" applyFill="1" applyBorder="1">
      <alignment vertical="center"/>
    </xf>
    <xf numFmtId="0" fontId="3" fillId="28" borderId="49" xfId="0" applyFont="1" applyFill="1" applyBorder="1" applyAlignment="1">
      <alignment horizontal="right" vertical="center"/>
    </xf>
    <xf numFmtId="0" fontId="0" fillId="28" borderId="50" xfId="0" applyFill="1" applyBorder="1" applyAlignment="1">
      <alignment horizontal="center" vertical="center"/>
    </xf>
    <xf numFmtId="0" fontId="3" fillId="28" borderId="49" xfId="0" applyFont="1" applyFill="1" applyBorder="1" applyAlignment="1">
      <alignment horizontal="center" vertical="center"/>
    </xf>
    <xf numFmtId="0" fontId="13" fillId="33" borderId="13" xfId="0" applyFont="1" applyFill="1" applyBorder="1" applyAlignment="1">
      <alignment horizontal="right" vertical="center"/>
    </xf>
    <xf numFmtId="0" fontId="0" fillId="33" borderId="14" xfId="0" applyFill="1" applyBorder="1" applyAlignment="1">
      <alignment horizontal="right" vertical="center"/>
    </xf>
    <xf numFmtId="0" fontId="0" fillId="33" borderId="39" xfId="0" applyFill="1" applyBorder="1">
      <alignment vertical="center"/>
    </xf>
    <xf numFmtId="0" fontId="0" fillId="33" borderId="14" xfId="0" applyFill="1" applyBorder="1" applyAlignment="1">
      <alignment horizontal="center" vertical="center"/>
    </xf>
    <xf numFmtId="0" fontId="0" fillId="33" borderId="14" xfId="0" applyFill="1" applyBorder="1" applyAlignment="1">
      <alignment horizontal="center" vertical="center" wrapText="1"/>
    </xf>
    <xf numFmtId="0" fontId="0" fillId="33" borderId="13" xfId="0" applyFill="1" applyBorder="1" applyAlignment="1">
      <alignment horizontal="center" vertical="center"/>
    </xf>
    <xf numFmtId="0" fontId="0" fillId="33" borderId="12" xfId="0" applyFill="1" applyBorder="1">
      <alignment vertical="center"/>
    </xf>
    <xf numFmtId="0" fontId="0" fillId="33" borderId="52" xfId="0" applyFill="1" applyBorder="1">
      <alignment vertical="center"/>
    </xf>
    <xf numFmtId="0" fontId="0" fillId="33" borderId="30" xfId="0" applyFill="1" applyBorder="1" applyAlignment="1">
      <alignment horizontal="center" vertical="center"/>
    </xf>
    <xf numFmtId="0" fontId="13" fillId="10" borderId="32" xfId="0" applyFont="1" applyFill="1" applyBorder="1" applyAlignment="1">
      <alignment horizontal="right" vertical="center"/>
    </xf>
    <xf numFmtId="0" fontId="0" fillId="10" borderId="22" xfId="0" applyFill="1" applyBorder="1" applyAlignment="1">
      <alignment horizontal="right" vertical="center"/>
    </xf>
    <xf numFmtId="0" fontId="0" fillId="10" borderId="21" xfId="0" applyFill="1" applyBorder="1">
      <alignment vertical="center"/>
    </xf>
    <xf numFmtId="0" fontId="0" fillId="10" borderId="22" xfId="0" applyFill="1" applyBorder="1" applyAlignment="1">
      <alignment horizontal="center" vertical="center"/>
    </xf>
    <xf numFmtId="0" fontId="0" fillId="10" borderId="21" xfId="0" applyFill="1" applyBorder="1" applyAlignment="1">
      <alignment horizontal="center" vertical="center"/>
    </xf>
    <xf numFmtId="0" fontId="3" fillId="23" borderId="33" xfId="0" applyFont="1" applyFill="1" applyBorder="1" applyAlignment="1">
      <alignment horizontal="right" vertical="center"/>
    </xf>
    <xf numFmtId="0" fontId="3" fillId="17" borderId="49" xfId="0" applyFont="1" applyFill="1" applyBorder="1" applyAlignment="1">
      <alignment horizontal="right" vertical="center"/>
    </xf>
    <xf numFmtId="0" fontId="3" fillId="10" borderId="14" xfId="0" applyFont="1" applyFill="1" applyBorder="1" applyAlignment="1">
      <alignment horizontal="right" vertical="center"/>
    </xf>
    <xf numFmtId="0" fontId="0" fillId="10" borderId="56" xfId="0" applyFill="1" applyBorder="1" applyAlignment="1">
      <alignment horizontal="center" vertical="center"/>
    </xf>
    <xf numFmtId="0" fontId="0" fillId="10" borderId="47" xfId="0" applyFill="1" applyBorder="1" applyAlignment="1">
      <alignment horizontal="center" vertical="center"/>
    </xf>
    <xf numFmtId="0" fontId="0" fillId="28" borderId="20" xfId="0" applyFill="1" applyBorder="1">
      <alignment vertical="center"/>
    </xf>
    <xf numFmtId="0" fontId="0" fillId="28" borderId="51" xfId="0" applyFill="1" applyBorder="1">
      <alignment vertical="center"/>
    </xf>
    <xf numFmtId="0" fontId="3" fillId="28" borderId="21" xfId="0" applyFont="1" applyFill="1" applyBorder="1">
      <alignment vertical="center"/>
    </xf>
    <xf numFmtId="0" fontId="3" fillId="19" borderId="33" xfId="0" applyFont="1" applyFill="1" applyBorder="1" applyAlignment="1">
      <alignment horizontal="right" vertical="center"/>
    </xf>
    <xf numFmtId="0" fontId="0" fillId="2" borderId="11" xfId="0" applyFill="1" applyBorder="1" applyAlignment="1">
      <alignment horizontal="center" vertical="center"/>
    </xf>
    <xf numFmtId="0" fontId="0" fillId="28" borderId="23" xfId="0" applyFill="1" applyBorder="1">
      <alignment vertical="center"/>
    </xf>
    <xf numFmtId="0" fontId="0" fillId="28" borderId="53" xfId="0" applyFill="1" applyBorder="1">
      <alignment vertical="center"/>
    </xf>
    <xf numFmtId="0" fontId="3" fillId="28" borderId="25" xfId="0" applyFont="1" applyFill="1" applyBorder="1" applyAlignment="1">
      <alignment horizontal="right" vertical="center"/>
    </xf>
    <xf numFmtId="0" fontId="3" fillId="28" borderId="31" xfId="0" applyFont="1" applyFill="1" applyBorder="1" applyAlignment="1">
      <alignment horizontal="right" vertical="center"/>
    </xf>
    <xf numFmtId="0" fontId="3" fillId="12" borderId="56" xfId="0" applyFont="1" applyFill="1" applyBorder="1" applyAlignment="1">
      <alignment horizontal="right" vertical="center"/>
    </xf>
    <xf numFmtId="0" fontId="15" fillId="0" borderId="13" xfId="0" applyFont="1" applyBorder="1">
      <alignment vertical="center"/>
    </xf>
    <xf numFmtId="0" fontId="3" fillId="28" borderId="31" xfId="0" applyFont="1" applyFill="1" applyBorder="1" applyAlignment="1">
      <alignment horizontal="center" vertical="center"/>
    </xf>
    <xf numFmtId="0" fontId="10" fillId="19" borderId="24" xfId="0" applyFont="1" applyFill="1" applyBorder="1">
      <alignment vertical="center"/>
    </xf>
    <xf numFmtId="0" fontId="0" fillId="19" borderId="24" xfId="0" applyFill="1" applyBorder="1" applyAlignment="1">
      <alignment horizontal="center" vertical="center"/>
    </xf>
    <xf numFmtId="0" fontId="3" fillId="19" borderId="25" xfId="0" applyFont="1" applyFill="1" applyBorder="1">
      <alignment vertical="center"/>
    </xf>
    <xf numFmtId="0" fontId="0" fillId="19" borderId="36" xfId="0" applyFill="1" applyBorder="1" applyAlignment="1">
      <alignment horizontal="center" vertical="center"/>
    </xf>
    <xf numFmtId="0" fontId="3" fillId="19" borderId="1" xfId="0" applyFont="1" applyFill="1" applyBorder="1" applyAlignment="1">
      <alignment horizontal="center" vertical="center"/>
    </xf>
    <xf numFmtId="0" fontId="13" fillId="11" borderId="31" xfId="0" applyFont="1" applyFill="1" applyBorder="1" applyAlignment="1">
      <alignment horizontal="right" vertical="center"/>
    </xf>
    <xf numFmtId="0" fontId="0" fillId="10" borderId="40" xfId="0" applyFill="1" applyBorder="1">
      <alignment vertical="center"/>
    </xf>
    <xf numFmtId="0" fontId="13" fillId="2" borderId="33" xfId="0" applyFont="1" applyFill="1" applyBorder="1" applyAlignment="1">
      <alignment horizontal="right" vertical="center"/>
    </xf>
    <xf numFmtId="0" fontId="13" fillId="29" borderId="33" xfId="0" applyFont="1" applyFill="1" applyBorder="1" applyAlignment="1">
      <alignment horizontal="right" vertical="center"/>
    </xf>
    <xf numFmtId="0" fontId="0" fillId="2" borderId="14" xfId="0" applyFill="1" applyBorder="1" applyAlignment="1">
      <alignment horizontal="right" vertical="center"/>
    </xf>
    <xf numFmtId="0" fontId="0" fillId="29" borderId="14" xfId="0" applyFill="1" applyBorder="1" applyAlignment="1">
      <alignment horizontal="right" vertical="center"/>
    </xf>
    <xf numFmtId="0" fontId="0" fillId="13" borderId="46" xfId="0" applyFill="1" applyBorder="1">
      <alignment vertical="center"/>
    </xf>
    <xf numFmtId="0" fontId="0" fillId="2" borderId="13" xfId="0" applyFill="1" applyBorder="1">
      <alignment vertical="center"/>
    </xf>
    <xf numFmtId="0" fontId="0" fillId="29" borderId="39" xfId="0" applyFill="1" applyBorder="1">
      <alignment vertical="center"/>
    </xf>
    <xf numFmtId="0" fontId="0" fillId="2" borderId="14" xfId="0" applyFill="1" applyBorder="1" applyAlignment="1">
      <alignment horizontal="center" vertical="center"/>
    </xf>
    <xf numFmtId="0" fontId="0" fillId="29" borderId="14" xfId="0" applyFill="1" applyBorder="1" applyAlignment="1">
      <alignment horizontal="center" vertical="center"/>
    </xf>
    <xf numFmtId="0" fontId="0" fillId="29" borderId="14" xfId="0" applyFill="1" applyBorder="1" applyAlignment="1">
      <alignment horizontal="center" vertical="center" wrapText="1"/>
    </xf>
    <xf numFmtId="0" fontId="0" fillId="17" borderId="14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0" fillId="29" borderId="13" xfId="0" applyFill="1" applyBorder="1" applyAlignment="1">
      <alignment horizontal="center" vertical="center"/>
    </xf>
    <xf numFmtId="0" fontId="0" fillId="13" borderId="9" xfId="0" applyFill="1" applyBorder="1">
      <alignment vertical="center"/>
    </xf>
    <xf numFmtId="0" fontId="0" fillId="2" borderId="12" xfId="0" applyFill="1" applyBorder="1">
      <alignment vertical="center"/>
    </xf>
    <xf numFmtId="0" fontId="0" fillId="29" borderId="12" xfId="0" applyFill="1" applyBorder="1">
      <alignment vertical="center"/>
    </xf>
    <xf numFmtId="0" fontId="0" fillId="13" borderId="57" xfId="0" applyFill="1" applyBorder="1">
      <alignment vertical="center"/>
    </xf>
    <xf numFmtId="0" fontId="0" fillId="2" borderId="52" xfId="0" applyFill="1" applyBorder="1">
      <alignment vertical="center"/>
    </xf>
    <xf numFmtId="0" fontId="0" fillId="29" borderId="52" xfId="0" applyFill="1" applyBorder="1">
      <alignment vertical="center"/>
    </xf>
    <xf numFmtId="0" fontId="3" fillId="13" borderId="10" xfId="0" applyFont="1" applyFill="1" applyBorder="1">
      <alignment vertical="center"/>
    </xf>
    <xf numFmtId="0" fontId="3" fillId="2" borderId="13" xfId="0" applyFont="1" applyFill="1" applyBorder="1">
      <alignment vertical="center"/>
    </xf>
    <xf numFmtId="0" fontId="3" fillId="29" borderId="13" xfId="0" applyFont="1" applyFill="1" applyBorder="1">
      <alignment vertical="center"/>
    </xf>
    <xf numFmtId="0" fontId="3" fillId="13" borderId="32" xfId="0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right" vertical="center"/>
    </xf>
    <xf numFmtId="0" fontId="3" fillId="29" borderId="33" xfId="0" applyFont="1" applyFill="1" applyBorder="1" applyAlignment="1">
      <alignment horizontal="right" vertical="center"/>
    </xf>
    <xf numFmtId="0" fontId="0" fillId="13" borderId="10" xfId="0" applyFill="1" applyBorder="1">
      <alignment vertical="center"/>
    </xf>
    <xf numFmtId="0" fontId="0" fillId="29" borderId="13" xfId="0" applyFill="1" applyBorder="1">
      <alignment vertical="center"/>
    </xf>
    <xf numFmtId="0" fontId="0" fillId="13" borderId="36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9" borderId="30" xfId="0" applyFill="1" applyBorder="1" applyAlignment="1">
      <alignment horizontal="center" vertical="center"/>
    </xf>
    <xf numFmtId="0" fontId="3" fillId="13" borderId="32" xfId="0" applyFont="1" applyFill="1" applyBorder="1" applyAlignment="1">
      <alignment horizontal="center" vertical="center"/>
    </xf>
    <xf numFmtId="0" fontId="3" fillId="29" borderId="3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3" fillId="8" borderId="31" xfId="0" applyFont="1" applyFill="1" applyBorder="1" applyAlignment="1">
      <alignment horizontal="right" vertical="center"/>
    </xf>
    <xf numFmtId="0" fontId="0" fillId="8" borderId="11" xfId="0" applyFill="1" applyBorder="1" applyAlignment="1">
      <alignment horizontal="right" vertical="center"/>
    </xf>
    <xf numFmtId="0" fontId="0" fillId="8" borderId="40" xfId="0" applyFill="1" applyBorder="1">
      <alignment vertical="center"/>
    </xf>
    <xf numFmtId="0" fontId="0" fillId="17" borderId="19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3" fillId="8" borderId="10" xfId="0" applyFont="1" applyFill="1" applyBorder="1">
      <alignment vertical="center"/>
    </xf>
    <xf numFmtId="0" fontId="0" fillId="8" borderId="10" xfId="0" applyFill="1" applyBorder="1">
      <alignment vertical="center"/>
    </xf>
    <xf numFmtId="0" fontId="0" fillId="8" borderId="36" xfId="0" applyFill="1" applyBorder="1" applyAlignment="1">
      <alignment horizontal="center" vertical="center"/>
    </xf>
    <xf numFmtId="0" fontId="0" fillId="12" borderId="32" xfId="0" applyFill="1" applyBorder="1" applyAlignment="1">
      <alignment horizontal="center" vertical="center"/>
    </xf>
    <xf numFmtId="0" fontId="3" fillId="8" borderId="3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8" borderId="0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3" fillId="33" borderId="13" xfId="0" applyFont="1" applyFill="1" applyBorder="1">
      <alignment vertical="center"/>
    </xf>
    <xf numFmtId="0" fontId="3" fillId="33" borderId="33" xfId="0" applyFont="1" applyFill="1" applyBorder="1">
      <alignment vertical="center"/>
    </xf>
    <xf numFmtId="0" fontId="0" fillId="33" borderId="13" xfId="0" applyFill="1" applyBorder="1">
      <alignment vertical="center"/>
    </xf>
    <xf numFmtId="0" fontId="0" fillId="33" borderId="33" xfId="0" applyFill="1" applyBorder="1" applyAlignment="1">
      <alignment horizontal="center" vertical="center"/>
    </xf>
    <xf numFmtId="0" fontId="3" fillId="28" borderId="37" xfId="0" applyFont="1" applyFill="1" applyBorder="1" applyAlignment="1">
      <alignment horizontal="right" vertical="center"/>
    </xf>
    <xf numFmtId="0" fontId="14" fillId="17" borderId="14" xfId="0" applyFont="1" applyFill="1" applyBorder="1" applyAlignment="1">
      <alignment horizontal="right" vertical="center"/>
    </xf>
    <xf numFmtId="0" fontId="3" fillId="17" borderId="31" xfId="0" applyFont="1" applyFill="1" applyBorder="1" applyAlignment="1">
      <alignment horizontal="right" vertical="center"/>
    </xf>
    <xf numFmtId="0" fontId="3" fillId="12" borderId="64" xfId="0" applyFont="1" applyFill="1" applyBorder="1" applyAlignment="1">
      <alignment horizontal="right" vertical="center"/>
    </xf>
    <xf numFmtId="0" fontId="3" fillId="8" borderId="64" xfId="0" applyFont="1" applyFill="1" applyBorder="1" applyAlignment="1">
      <alignment horizontal="right" vertical="center"/>
    </xf>
    <xf numFmtId="0" fontId="3" fillId="28" borderId="13" xfId="0" applyFont="1" applyFill="1" applyBorder="1" applyAlignment="1">
      <alignment horizontal="center" vertical="center"/>
    </xf>
    <xf numFmtId="0" fontId="13" fillId="19" borderId="31" xfId="0" applyFont="1" applyFill="1" applyBorder="1" applyAlignment="1">
      <alignment horizontal="right" vertical="center"/>
    </xf>
    <xf numFmtId="0" fontId="0" fillId="19" borderId="11" xfId="0" applyFill="1" applyBorder="1" applyAlignment="1">
      <alignment horizontal="right" vertical="center"/>
    </xf>
    <xf numFmtId="0" fontId="0" fillId="19" borderId="40" xfId="0" applyFill="1" applyBorder="1">
      <alignment vertical="center"/>
    </xf>
    <xf numFmtId="0" fontId="0" fillId="19" borderId="10" xfId="0" applyFill="1" applyBorder="1" applyAlignment="1">
      <alignment horizontal="center" vertical="center"/>
    </xf>
    <xf numFmtId="0" fontId="0" fillId="23" borderId="9" xfId="0" applyFill="1" applyBorder="1">
      <alignment vertical="center"/>
    </xf>
    <xf numFmtId="0" fontId="0" fillId="10" borderId="20" xfId="0" applyFill="1" applyBorder="1">
      <alignment vertical="center"/>
    </xf>
    <xf numFmtId="0" fontId="0" fillId="23" borderId="57" xfId="0" applyFill="1" applyBorder="1">
      <alignment vertical="center"/>
    </xf>
    <xf numFmtId="0" fontId="0" fillId="10" borderId="51" xfId="0" applyFill="1" applyBorder="1">
      <alignment vertical="center"/>
    </xf>
    <xf numFmtId="0" fontId="3" fillId="23" borderId="10" xfId="0" applyFont="1" applyFill="1" applyBorder="1">
      <alignment vertical="center"/>
    </xf>
    <xf numFmtId="0" fontId="3" fillId="10" borderId="21" xfId="0" applyFont="1" applyFill="1" applyBorder="1">
      <alignment vertical="center"/>
    </xf>
    <xf numFmtId="0" fontId="3" fillId="15" borderId="14" xfId="0" applyFont="1" applyFill="1" applyBorder="1">
      <alignment vertical="center"/>
    </xf>
    <xf numFmtId="0" fontId="3" fillId="19" borderId="31" xfId="0" applyFont="1" applyFill="1" applyBorder="1">
      <alignment vertical="center"/>
    </xf>
    <xf numFmtId="0" fontId="3" fillId="10" borderId="56" xfId="0" applyFont="1" applyFill="1" applyBorder="1">
      <alignment vertical="center"/>
    </xf>
    <xf numFmtId="0" fontId="3" fillId="17" borderId="25" xfId="0" applyFont="1" applyFill="1" applyBorder="1" applyAlignment="1">
      <alignment horizontal="right" vertical="center"/>
    </xf>
    <xf numFmtId="0" fontId="0" fillId="19" borderId="10" xfId="0" applyFill="1" applyBorder="1">
      <alignment vertical="center"/>
    </xf>
    <xf numFmtId="0" fontId="3" fillId="19" borderId="31" xfId="0" applyFont="1" applyFill="1" applyBorder="1" applyAlignment="1">
      <alignment horizontal="center" vertical="center"/>
    </xf>
    <xf numFmtId="0" fontId="0" fillId="16" borderId="7" xfId="0" applyFill="1" applyBorder="1" applyAlignment="1">
      <alignment horizontal="center" vertical="center"/>
    </xf>
    <xf numFmtId="0" fontId="0" fillId="16" borderId="8" xfId="0" applyFill="1" applyBorder="1" applyAlignment="1">
      <alignment horizontal="center" vertical="center"/>
    </xf>
    <xf numFmtId="0" fontId="0" fillId="34" borderId="14" xfId="0" applyFill="1" applyBorder="1" applyAlignment="1">
      <alignment horizontal="center" vertical="center"/>
    </xf>
    <xf numFmtId="0" fontId="0" fillId="2" borderId="39" xfId="0" applyFill="1" applyBorder="1">
      <alignment vertical="center"/>
    </xf>
    <xf numFmtId="0" fontId="3" fillId="2" borderId="33" xfId="0" applyFont="1" applyFill="1" applyBorder="1" applyAlignment="1">
      <alignment horizontal="right" vertical="center"/>
    </xf>
    <xf numFmtId="0" fontId="3" fillId="2" borderId="33" xfId="0" applyFont="1" applyFill="1" applyBorder="1" applyAlignment="1">
      <alignment horizontal="center" vertical="center"/>
    </xf>
    <xf numFmtId="0" fontId="13" fillId="23" borderId="32" xfId="0" applyFont="1" applyFill="1" applyBorder="1" applyAlignment="1">
      <alignment horizontal="right" vertical="center"/>
    </xf>
    <xf numFmtId="0" fontId="0" fillId="23" borderId="22" xfId="0" applyFill="1" applyBorder="1" applyAlignment="1">
      <alignment horizontal="right" vertical="center"/>
    </xf>
    <xf numFmtId="0" fontId="0" fillId="23" borderId="46" xfId="0" applyFill="1" applyBorder="1">
      <alignment vertical="center"/>
    </xf>
    <xf numFmtId="0" fontId="0" fillId="23" borderId="22" xfId="0" applyFill="1" applyBorder="1" applyAlignment="1">
      <alignment horizontal="center" vertical="center"/>
    </xf>
    <xf numFmtId="0" fontId="0" fillId="23" borderId="21" xfId="0" applyFill="1" applyBorder="1" applyAlignment="1">
      <alignment horizontal="center" vertical="center"/>
    </xf>
    <xf numFmtId="0" fontId="0" fillId="33" borderId="3" xfId="0" applyFill="1" applyBorder="1">
      <alignment vertical="center"/>
    </xf>
    <xf numFmtId="0" fontId="0" fillId="23" borderId="20" xfId="0" applyFill="1" applyBorder="1">
      <alignment vertical="center"/>
    </xf>
    <xf numFmtId="0" fontId="0" fillId="33" borderId="59" xfId="0" applyFill="1" applyBorder="1">
      <alignment vertical="center"/>
    </xf>
    <xf numFmtId="0" fontId="0" fillId="23" borderId="51" xfId="0" applyFill="1" applyBorder="1">
      <alignment vertical="center"/>
    </xf>
    <xf numFmtId="0" fontId="3" fillId="33" borderId="5" xfId="0" applyFont="1" applyFill="1" applyBorder="1">
      <alignment vertical="center"/>
    </xf>
    <xf numFmtId="0" fontId="3" fillId="23" borderId="21" xfId="0" applyFont="1" applyFill="1" applyBorder="1">
      <alignment vertical="center"/>
    </xf>
    <xf numFmtId="0" fontId="3" fillId="2" borderId="33" xfId="0" applyFont="1" applyFill="1" applyBorder="1">
      <alignment vertical="center"/>
    </xf>
    <xf numFmtId="0" fontId="3" fillId="8" borderId="35" xfId="0" applyFont="1" applyFill="1" applyBorder="1" applyAlignment="1">
      <alignment horizontal="right" vertical="center"/>
    </xf>
    <xf numFmtId="0" fontId="3" fillId="0" borderId="56" xfId="0" applyFont="1" applyBorder="1">
      <alignment vertical="center"/>
    </xf>
    <xf numFmtId="0" fontId="14" fillId="17" borderId="19" xfId="0" applyFont="1" applyFill="1" applyBorder="1" applyAlignment="1">
      <alignment horizontal="right" vertical="center"/>
    </xf>
    <xf numFmtId="0" fontId="0" fillId="23" borderId="21" xfId="0" applyFill="1" applyBorder="1">
      <alignment vertical="center"/>
    </xf>
    <xf numFmtId="0" fontId="15" fillId="0" borderId="24" xfId="0" applyFont="1" applyBorder="1">
      <alignment vertical="center"/>
    </xf>
    <xf numFmtId="0" fontId="0" fillId="33" borderId="36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23" borderId="47" xfId="0" applyFill="1" applyBorder="1" applyAlignment="1">
      <alignment horizontal="center" vertical="center"/>
    </xf>
    <xf numFmtId="0" fontId="0" fillId="16" borderId="56" xfId="0" applyFill="1" applyBorder="1" applyAlignment="1">
      <alignment horizontal="center" vertical="center"/>
    </xf>
    <xf numFmtId="0" fontId="3" fillId="33" borderId="1" xfId="0" applyFont="1" applyFill="1" applyBorder="1" applyAlignment="1">
      <alignment horizontal="center" vertical="center"/>
    </xf>
    <xf numFmtId="0" fontId="3" fillId="15" borderId="14" xfId="0" applyFont="1" applyFill="1" applyBorder="1" applyAlignment="1">
      <alignment horizontal="center" vertical="center"/>
    </xf>
    <xf numFmtId="0" fontId="3" fillId="23" borderId="32" xfId="0" applyFont="1" applyFill="1" applyBorder="1" applyAlignment="1">
      <alignment horizontal="center" vertical="center"/>
    </xf>
    <xf numFmtId="0" fontId="0" fillId="12" borderId="21" xfId="0" applyFill="1" applyBorder="1" applyAlignment="1">
      <alignment horizontal="center" vertical="center"/>
    </xf>
    <xf numFmtId="0" fontId="0" fillId="23" borderId="20" xfId="0" applyFill="1" applyBorder="1" applyAlignment="1">
      <alignment horizontal="center" vertical="center"/>
    </xf>
    <xf numFmtId="0" fontId="13" fillId="13" borderId="8" xfId="0" applyFont="1" applyFill="1" applyBorder="1" applyAlignment="1">
      <alignment horizontal="right" vertical="center"/>
    </xf>
    <xf numFmtId="0" fontId="0" fillId="11" borderId="25" xfId="0" applyFill="1" applyBorder="1" applyAlignment="1">
      <alignment horizontal="right" vertical="center"/>
    </xf>
    <xf numFmtId="0" fontId="0" fillId="13" borderId="0" xfId="0" applyFill="1" applyBorder="1" applyAlignment="1">
      <alignment horizontal="right" vertical="center"/>
    </xf>
    <xf numFmtId="0" fontId="9" fillId="0" borderId="46" xfId="0" applyFont="1" applyBorder="1">
      <alignment vertical="center"/>
    </xf>
    <xf numFmtId="0" fontId="0" fillId="13" borderId="6" xfId="0" applyFill="1" applyBorder="1">
      <alignment vertical="center"/>
    </xf>
    <xf numFmtId="0" fontId="0" fillId="13" borderId="0" xfId="0" applyFill="1" applyBorder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23" borderId="22" xfId="0" applyFill="1" applyBorder="1" applyAlignment="1">
      <alignment horizontal="center" vertical="center" wrapText="1"/>
    </xf>
    <xf numFmtId="0" fontId="0" fillId="22" borderId="25" xfId="0" applyFill="1" applyBorder="1" applyAlignment="1">
      <alignment horizontal="center" vertical="center" wrapText="1"/>
    </xf>
    <xf numFmtId="0" fontId="0" fillId="11" borderId="25" xfId="0" applyFill="1" applyBorder="1" applyAlignment="1">
      <alignment horizontal="center" vertical="center" wrapText="1"/>
    </xf>
    <xf numFmtId="0" fontId="0" fillId="13" borderId="0" xfId="0" applyFill="1" applyAlignment="1">
      <alignment horizontal="center" vertical="center" wrapText="1"/>
    </xf>
    <xf numFmtId="0" fontId="0" fillId="11" borderId="24" xfId="0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0" fillId="22" borderId="23" xfId="0" applyFill="1" applyBorder="1">
      <alignment vertical="center"/>
    </xf>
    <xf numFmtId="0" fontId="0" fillId="22" borderId="53" xfId="0" applyFill="1" applyBorder="1">
      <alignment vertical="center"/>
    </xf>
    <xf numFmtId="0" fontId="3" fillId="22" borderId="24" xfId="0" applyFont="1" applyFill="1" applyBorder="1">
      <alignment vertical="center"/>
    </xf>
    <xf numFmtId="0" fontId="3" fillId="13" borderId="6" xfId="0" applyFont="1" applyFill="1" applyBorder="1">
      <alignment vertical="center"/>
    </xf>
    <xf numFmtId="0" fontId="3" fillId="13" borderId="2" xfId="0" applyFont="1" applyFill="1" applyBorder="1" applyAlignment="1">
      <alignment horizontal="right" vertical="center"/>
    </xf>
    <xf numFmtId="0" fontId="3" fillId="11" borderId="31" xfId="0" applyFont="1" applyFill="1" applyBorder="1" applyAlignment="1">
      <alignment horizontal="right" vertical="center"/>
    </xf>
    <xf numFmtId="0" fontId="3" fillId="13" borderId="0" xfId="0" applyFont="1" applyFill="1">
      <alignment vertical="center"/>
    </xf>
    <xf numFmtId="0" fontId="3" fillId="10" borderId="37" xfId="0" applyFont="1" applyFill="1" applyBorder="1">
      <alignment vertical="center"/>
    </xf>
    <xf numFmtId="0" fontId="3" fillId="17" borderId="0" xfId="0" applyFont="1" applyFill="1" applyBorder="1" applyAlignment="1">
      <alignment horizontal="right" vertical="center"/>
    </xf>
    <xf numFmtId="0" fontId="3" fillId="11" borderId="14" xfId="0" applyFont="1" applyFill="1" applyBorder="1">
      <alignment vertical="center"/>
    </xf>
    <xf numFmtId="0" fontId="3" fillId="8" borderId="19" xfId="0" applyFont="1" applyFill="1" applyBorder="1" applyAlignment="1">
      <alignment horizontal="right" vertical="center"/>
    </xf>
    <xf numFmtId="0" fontId="0" fillId="11" borderId="24" xfId="0" applyFill="1" applyBorder="1">
      <alignment vertical="center"/>
    </xf>
    <xf numFmtId="0" fontId="0" fillId="13" borderId="33" xfId="0" applyFill="1" applyBorder="1">
      <alignment vertical="center"/>
    </xf>
    <xf numFmtId="0" fontId="0" fillId="19" borderId="60" xfId="0" applyFill="1" applyBorder="1" applyAlignment="1">
      <alignment horizontal="center" vertical="center"/>
    </xf>
    <xf numFmtId="0" fontId="0" fillId="19" borderId="50" xfId="0" applyFill="1" applyBorder="1" applyAlignment="1">
      <alignment horizontal="center" vertical="center"/>
    </xf>
    <xf numFmtId="0" fontId="3" fillId="19" borderId="24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11" borderId="31" xfId="0" applyFont="1" applyFill="1" applyBorder="1" applyAlignment="1">
      <alignment horizontal="center" vertical="center"/>
    </xf>
    <xf numFmtId="0" fontId="3" fillId="28" borderId="1" xfId="0" applyFont="1" applyFill="1" applyBorder="1" applyAlignment="1">
      <alignment horizontal="center" vertical="center"/>
    </xf>
    <xf numFmtId="0" fontId="0" fillId="16" borderId="0" xfId="0" applyFill="1" applyAlignment="1">
      <alignment horizontal="center" vertical="center"/>
    </xf>
    <xf numFmtId="0" fontId="13" fillId="2" borderId="34" xfId="0" applyFont="1" applyFill="1" applyBorder="1" applyAlignment="1">
      <alignment horizontal="right" vertical="center"/>
    </xf>
    <xf numFmtId="0" fontId="13" fillId="28" borderId="32" xfId="0" applyFont="1" applyFill="1" applyBorder="1" applyAlignment="1">
      <alignment horizontal="right" vertical="center"/>
    </xf>
    <xf numFmtId="0" fontId="13" fillId="17" borderId="27" xfId="0" applyFont="1" applyFill="1" applyBorder="1" applyAlignment="1">
      <alignment horizontal="right" vertical="center"/>
    </xf>
    <xf numFmtId="0" fontId="13" fillId="17" borderId="31" xfId="0" applyFont="1" applyFill="1" applyBorder="1" applyAlignment="1">
      <alignment horizontal="right" vertical="center"/>
    </xf>
    <xf numFmtId="0" fontId="0" fillId="2" borderId="19" xfId="0" applyFill="1" applyBorder="1" applyAlignment="1">
      <alignment horizontal="right" vertical="center"/>
    </xf>
    <xf numFmtId="0" fontId="0" fillId="28" borderId="22" xfId="0" applyFill="1" applyBorder="1" applyAlignment="1">
      <alignment horizontal="right" vertical="center"/>
    </xf>
    <xf numFmtId="0" fontId="0" fillId="17" borderId="0" xfId="0" applyFill="1" applyBorder="1" applyAlignment="1">
      <alignment horizontal="right" vertical="center"/>
    </xf>
    <xf numFmtId="0" fontId="0" fillId="17" borderId="11" xfId="0" applyFill="1" applyBorder="1" applyAlignment="1">
      <alignment horizontal="right" vertical="center"/>
    </xf>
    <xf numFmtId="0" fontId="0" fillId="2" borderId="44" xfId="0" applyFill="1" applyBorder="1">
      <alignment vertical="center"/>
    </xf>
    <xf numFmtId="0" fontId="0" fillId="28" borderId="46" xfId="0" applyFill="1" applyBorder="1">
      <alignment vertical="center"/>
    </xf>
    <xf numFmtId="0" fontId="0" fillId="17" borderId="6" xfId="0" applyFill="1" applyBorder="1">
      <alignment vertical="center"/>
    </xf>
    <xf numFmtId="0" fontId="0" fillId="17" borderId="40" xfId="0" applyFill="1" applyBorder="1">
      <alignment vertical="center"/>
    </xf>
    <xf numFmtId="0" fontId="0" fillId="2" borderId="19" xfId="0" applyFill="1" applyBorder="1" applyAlignment="1">
      <alignment horizontal="center" vertical="center"/>
    </xf>
    <xf numFmtId="0" fontId="0" fillId="28" borderId="22" xfId="0" applyFill="1" applyBorder="1" applyAlignment="1">
      <alignment horizontal="center" vertical="center"/>
    </xf>
    <xf numFmtId="0" fontId="0" fillId="17" borderId="11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 wrapText="1"/>
    </xf>
    <xf numFmtId="0" fontId="0" fillId="28" borderId="22" xfId="0" applyFill="1" applyBorder="1" applyAlignment="1">
      <alignment horizontal="center" vertical="center" wrapText="1"/>
    </xf>
    <xf numFmtId="0" fontId="0" fillId="17" borderId="11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/>
    </xf>
    <xf numFmtId="0" fontId="0" fillId="28" borderId="21" xfId="0" applyFill="1" applyBorder="1" applyAlignment="1">
      <alignment horizontal="center" vertical="center"/>
    </xf>
    <xf numFmtId="0" fontId="0" fillId="17" borderId="6" xfId="0" applyFill="1" applyBorder="1" applyAlignment="1">
      <alignment horizontal="center" vertical="center"/>
    </xf>
    <xf numFmtId="0" fontId="0" fillId="17" borderId="10" xfId="0" applyFill="1" applyBorder="1" applyAlignment="1">
      <alignment horizontal="center" vertical="center"/>
    </xf>
    <xf numFmtId="0" fontId="0" fillId="2" borderId="17" xfId="0" applyFill="1" applyBorder="1">
      <alignment vertical="center"/>
    </xf>
    <xf numFmtId="0" fontId="0" fillId="17" borderId="9" xfId="0" applyFill="1" applyBorder="1">
      <alignment vertical="center"/>
    </xf>
    <xf numFmtId="0" fontId="0" fillId="2" borderId="55" xfId="0" applyFill="1" applyBorder="1">
      <alignment vertical="center"/>
    </xf>
    <xf numFmtId="0" fontId="0" fillId="17" borderId="57" xfId="0" applyFill="1" applyBorder="1">
      <alignment vertical="center"/>
    </xf>
    <xf numFmtId="0" fontId="3" fillId="15" borderId="10" xfId="0" applyFont="1" applyFill="1" applyBorder="1">
      <alignment vertical="center"/>
    </xf>
    <xf numFmtId="0" fontId="3" fillId="2" borderId="18" xfId="0" applyFont="1" applyFill="1" applyBorder="1">
      <alignment vertical="center"/>
    </xf>
    <xf numFmtId="0" fontId="3" fillId="17" borderId="6" xfId="0" applyFont="1" applyFill="1" applyBorder="1">
      <alignment vertical="center"/>
    </xf>
    <xf numFmtId="0" fontId="3" fillId="17" borderId="10" xfId="0" applyFont="1" applyFill="1" applyBorder="1">
      <alignment vertical="center"/>
    </xf>
    <xf numFmtId="0" fontId="3" fillId="10" borderId="31" xfId="0" applyFont="1" applyFill="1" applyBorder="1" applyAlignment="1">
      <alignment horizontal="right" vertical="center"/>
    </xf>
    <xf numFmtId="0" fontId="3" fillId="2" borderId="34" xfId="0" applyFont="1" applyFill="1" applyBorder="1" applyAlignment="1">
      <alignment horizontal="right" vertical="center"/>
    </xf>
    <xf numFmtId="0" fontId="3" fillId="28" borderId="32" xfId="0" applyFont="1" applyFill="1" applyBorder="1" applyAlignment="1">
      <alignment horizontal="right" vertical="center"/>
    </xf>
    <xf numFmtId="0" fontId="0" fillId="10" borderId="10" xfId="0" applyFill="1" applyBorder="1">
      <alignment vertical="center"/>
    </xf>
    <xf numFmtId="0" fontId="0" fillId="2" borderId="18" xfId="0" applyFill="1" applyBorder="1">
      <alignment vertical="center"/>
    </xf>
    <xf numFmtId="0" fontId="0" fillId="28" borderId="21" xfId="0" applyFill="1" applyBorder="1">
      <alignment vertical="center"/>
    </xf>
    <xf numFmtId="0" fontId="0" fillId="17" borderId="10" xfId="0" applyFill="1" applyBorder="1">
      <alignment vertical="center"/>
    </xf>
    <xf numFmtId="0" fontId="0" fillId="10" borderId="36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8" borderId="47" xfId="0" applyFill="1" applyBorder="1" applyAlignment="1">
      <alignment horizontal="center" vertical="center"/>
    </xf>
    <xf numFmtId="0" fontId="3" fillId="10" borderId="3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8" borderId="32" xfId="0" applyFont="1" applyFill="1" applyBorder="1" applyAlignment="1">
      <alignment horizontal="center" vertical="center"/>
    </xf>
    <xf numFmtId="0" fontId="3" fillId="17" borderId="0" xfId="0" applyFont="1" applyFill="1" applyBorder="1" applyAlignment="1">
      <alignment horizontal="center" vertical="center"/>
    </xf>
    <xf numFmtId="0" fontId="0" fillId="17" borderId="0" xfId="0" applyFill="1" applyBorder="1" applyAlignment="1">
      <alignment horizontal="center" vertical="center"/>
    </xf>
    <xf numFmtId="0" fontId="0" fillId="17" borderId="0" xfId="0" applyFill="1" applyBorder="1" applyAlignment="1">
      <alignment horizontal="center" vertical="center" wrapText="1"/>
    </xf>
    <xf numFmtId="0" fontId="13" fillId="20" borderId="13" xfId="0" applyFont="1" applyFill="1" applyBorder="1" applyAlignment="1">
      <alignment horizontal="right" vertical="center"/>
    </xf>
    <xf numFmtId="0" fontId="0" fillId="10" borderId="19" xfId="0" applyFill="1" applyBorder="1" applyAlignment="1">
      <alignment horizontal="center" vertical="center"/>
    </xf>
    <xf numFmtId="0" fontId="3" fillId="17" borderId="31" xfId="0" applyFont="1" applyFill="1" applyBorder="1">
      <alignment vertical="center"/>
    </xf>
    <xf numFmtId="0" fontId="3" fillId="28" borderId="34" xfId="0" applyFont="1" applyFill="1" applyBorder="1">
      <alignment vertical="center"/>
    </xf>
    <xf numFmtId="0" fontId="3" fillId="13" borderId="31" xfId="0" applyFont="1" applyFill="1" applyBorder="1">
      <alignment vertical="center"/>
    </xf>
    <xf numFmtId="0" fontId="0" fillId="17" borderId="31" xfId="0" applyFill="1" applyBorder="1" applyAlignment="1">
      <alignment horizontal="center" vertical="center"/>
    </xf>
    <xf numFmtId="0" fontId="0" fillId="28" borderId="34" xfId="0" applyFill="1" applyBorder="1" applyAlignment="1">
      <alignment horizontal="center" vertical="center"/>
    </xf>
    <xf numFmtId="0" fontId="0" fillId="13" borderId="31" xfId="0" applyFill="1" applyBorder="1" applyAlignment="1">
      <alignment horizontal="center" vertical="center"/>
    </xf>
    <xf numFmtId="0" fontId="0" fillId="34" borderId="4" xfId="0" applyFill="1" applyBorder="1" applyAlignment="1">
      <alignment horizontal="center" vertical="center"/>
    </xf>
    <xf numFmtId="0" fontId="0" fillId="33" borderId="4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 wrapText="1"/>
    </xf>
    <xf numFmtId="0" fontId="13" fillId="19" borderId="32" xfId="0" applyFont="1" applyFill="1" applyBorder="1" applyAlignment="1">
      <alignment horizontal="right" vertical="center"/>
    </xf>
    <xf numFmtId="0" fontId="0" fillId="19" borderId="22" xfId="0" applyFill="1" applyBorder="1" applyAlignment="1">
      <alignment horizontal="right" vertical="center"/>
    </xf>
    <xf numFmtId="0" fontId="0" fillId="19" borderId="46" xfId="0" applyFill="1" applyBorder="1">
      <alignment vertical="center"/>
    </xf>
    <xf numFmtId="0" fontId="0" fillId="19" borderId="22" xfId="0" applyFill="1" applyBorder="1" applyAlignment="1">
      <alignment horizontal="center" vertical="center"/>
    </xf>
    <xf numFmtId="0" fontId="0" fillId="19" borderId="22" xfId="0" applyFill="1" applyBorder="1" applyAlignment="1">
      <alignment horizontal="center" vertical="center" wrapText="1"/>
    </xf>
    <xf numFmtId="0" fontId="0" fillId="19" borderId="21" xfId="0" applyFill="1" applyBorder="1" applyAlignment="1">
      <alignment horizontal="center" vertical="center"/>
    </xf>
    <xf numFmtId="0" fontId="3" fillId="19" borderId="34" xfId="0" applyFont="1" applyFill="1" applyBorder="1" applyAlignment="1">
      <alignment horizontal="right" vertical="center"/>
    </xf>
    <xf numFmtId="0" fontId="3" fillId="19" borderId="32" xfId="0" applyFont="1" applyFill="1" applyBorder="1" applyAlignment="1">
      <alignment horizontal="right" vertical="center"/>
    </xf>
    <xf numFmtId="0" fontId="3" fillId="27" borderId="56" xfId="0" applyFont="1" applyFill="1" applyBorder="1" applyAlignment="1">
      <alignment horizontal="right" vertical="center"/>
    </xf>
    <xf numFmtId="0" fontId="0" fillId="19" borderId="21" xfId="0" applyFill="1" applyBorder="1">
      <alignment vertical="center"/>
    </xf>
    <xf numFmtId="0" fontId="0" fillId="19" borderId="47" xfId="0" applyFill="1" applyBorder="1" applyAlignment="1">
      <alignment horizontal="center" vertical="center"/>
    </xf>
    <xf numFmtId="0" fontId="3" fillId="19" borderId="3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3" fillId="21" borderId="8" xfId="0" applyFont="1" applyFill="1" applyBorder="1" applyAlignment="1">
      <alignment horizontal="right" vertical="center"/>
    </xf>
    <xf numFmtId="0" fontId="0" fillId="21" borderId="0" xfId="0" applyFill="1" applyBorder="1" applyAlignment="1">
      <alignment horizontal="right" vertical="center"/>
    </xf>
    <xf numFmtId="0" fontId="0" fillId="21" borderId="6" xfId="0" applyFill="1" applyBorder="1">
      <alignment vertical="center"/>
    </xf>
    <xf numFmtId="0" fontId="9" fillId="0" borderId="13" xfId="0" applyFont="1" applyBorder="1">
      <alignment vertical="center"/>
    </xf>
    <xf numFmtId="0" fontId="0" fillId="21" borderId="6" xfId="0" applyFill="1" applyBorder="1" applyAlignment="1">
      <alignment horizontal="center" vertical="center"/>
    </xf>
    <xf numFmtId="0" fontId="0" fillId="21" borderId="17" xfId="0" applyFill="1" applyBorder="1">
      <alignment vertical="center"/>
    </xf>
    <xf numFmtId="0" fontId="0" fillId="21" borderId="55" xfId="0" applyFill="1" applyBorder="1">
      <alignment vertical="center"/>
    </xf>
    <xf numFmtId="0" fontId="3" fillId="21" borderId="6" xfId="0" applyFont="1" applyFill="1" applyBorder="1">
      <alignment vertical="center"/>
    </xf>
    <xf numFmtId="0" fontId="3" fillId="17" borderId="8" xfId="0" applyFont="1" applyFill="1" applyBorder="1" applyAlignment="1">
      <alignment horizontal="right" vertical="center"/>
    </xf>
    <xf numFmtId="0" fontId="3" fillId="12" borderId="61" xfId="0" applyFont="1" applyFill="1" applyBorder="1" applyAlignment="1">
      <alignment horizontal="right" vertical="center"/>
    </xf>
    <xf numFmtId="0" fontId="3" fillId="12" borderId="37" xfId="0" applyFont="1" applyFill="1" applyBorder="1" applyAlignment="1">
      <alignment horizontal="right" vertical="center"/>
    </xf>
    <xf numFmtId="0" fontId="3" fillId="21" borderId="0" xfId="0" applyFont="1" applyFill="1" applyAlignment="1">
      <alignment horizontal="right" vertical="center"/>
    </xf>
    <xf numFmtId="0" fontId="3" fillId="21" borderId="6" xfId="0" applyFont="1" applyFill="1" applyBorder="1" applyAlignment="1">
      <alignment horizontal="center" vertical="center"/>
    </xf>
    <xf numFmtId="0" fontId="13" fillId="17" borderId="32" xfId="0" applyFont="1" applyFill="1" applyBorder="1" applyAlignment="1">
      <alignment horizontal="right" vertical="center"/>
    </xf>
    <xf numFmtId="0" fontId="13" fillId="11" borderId="10" xfId="0" applyFont="1" applyFill="1" applyBorder="1" applyAlignment="1">
      <alignment horizontal="right" vertical="center"/>
    </xf>
    <xf numFmtId="0" fontId="13" fillId="23" borderId="13" xfId="0" applyFont="1" applyFill="1" applyBorder="1" applyAlignment="1">
      <alignment horizontal="right" vertical="center"/>
    </xf>
    <xf numFmtId="0" fontId="13" fillId="20" borderId="49" xfId="0" applyFont="1" applyFill="1" applyBorder="1" applyAlignment="1">
      <alignment horizontal="right" vertical="center"/>
    </xf>
    <xf numFmtId="0" fontId="13" fillId="10" borderId="49" xfId="0" applyFont="1" applyFill="1" applyBorder="1" applyAlignment="1">
      <alignment horizontal="right" vertical="center"/>
    </xf>
    <xf numFmtId="0" fontId="0" fillId="17" borderId="22" xfId="0" applyFill="1" applyBorder="1" applyAlignment="1">
      <alignment horizontal="right" vertical="center"/>
    </xf>
    <xf numFmtId="0" fontId="0" fillId="20" borderId="25" xfId="0" applyFill="1" applyBorder="1" applyAlignment="1">
      <alignment horizontal="right" vertical="center"/>
    </xf>
    <xf numFmtId="0" fontId="0" fillId="10" borderId="25" xfId="0" applyFill="1" applyBorder="1" applyAlignment="1">
      <alignment horizontal="right" vertical="center"/>
    </xf>
    <xf numFmtId="0" fontId="10" fillId="23" borderId="39" xfId="0" applyFont="1" applyFill="1" applyBorder="1">
      <alignment vertical="center"/>
    </xf>
    <xf numFmtId="0" fontId="0" fillId="17" borderId="46" xfId="0" applyFill="1" applyBorder="1">
      <alignment vertical="center"/>
    </xf>
    <xf numFmtId="0" fontId="0" fillId="0" borderId="48" xfId="0" applyFill="1" applyBorder="1">
      <alignment vertical="center"/>
    </xf>
    <xf numFmtId="0" fontId="9" fillId="0" borderId="40" xfId="0" applyFont="1" applyBorder="1">
      <alignment vertical="center"/>
    </xf>
    <xf numFmtId="0" fontId="0" fillId="10" borderId="24" xfId="0" applyFill="1" applyBorder="1">
      <alignment vertical="center"/>
    </xf>
    <xf numFmtId="0" fontId="0" fillId="17" borderId="22" xfId="0" applyFill="1" applyBorder="1" applyAlignment="1">
      <alignment horizontal="center" vertical="center"/>
    </xf>
    <xf numFmtId="0" fontId="0" fillId="20" borderId="25" xfId="0" applyFill="1" applyBorder="1" applyAlignment="1">
      <alignment horizontal="center" vertical="center"/>
    </xf>
    <xf numFmtId="0" fontId="0" fillId="10" borderId="25" xfId="0" applyFill="1" applyBorder="1" applyAlignment="1">
      <alignment horizontal="center" vertical="center"/>
    </xf>
    <xf numFmtId="0" fontId="0" fillId="17" borderId="2" xfId="0" applyFill="1" applyBorder="1" applyAlignment="1">
      <alignment horizontal="center" vertical="center"/>
    </xf>
    <xf numFmtId="0" fontId="0" fillId="10" borderId="25" xfId="0" applyFill="1" applyBorder="1" applyAlignment="1">
      <alignment horizontal="center" vertical="center" wrapText="1"/>
    </xf>
    <xf numFmtId="0" fontId="0" fillId="17" borderId="21" xfId="0" applyFill="1" applyBorder="1" applyAlignment="1">
      <alignment horizontal="center" vertical="center"/>
    </xf>
    <xf numFmtId="0" fontId="0" fillId="10" borderId="24" xfId="0" applyFill="1" applyBorder="1" applyAlignment="1">
      <alignment horizontal="center" vertical="center"/>
    </xf>
    <xf numFmtId="0" fontId="0" fillId="19" borderId="9" xfId="0" applyFill="1" applyBorder="1">
      <alignment vertical="center"/>
    </xf>
    <xf numFmtId="0" fontId="0" fillId="17" borderId="20" xfId="0" applyFill="1" applyBorder="1">
      <alignment vertical="center"/>
    </xf>
    <xf numFmtId="0" fontId="0" fillId="20" borderId="3" xfId="0" applyFill="1" applyBorder="1">
      <alignment vertical="center"/>
    </xf>
    <xf numFmtId="0" fontId="0" fillId="19" borderId="57" xfId="0" applyFill="1" applyBorder="1">
      <alignment vertical="center"/>
    </xf>
    <xf numFmtId="0" fontId="0" fillId="17" borderId="51" xfId="0" applyFill="1" applyBorder="1">
      <alignment vertical="center"/>
    </xf>
    <xf numFmtId="0" fontId="0" fillId="20" borderId="59" xfId="0" applyFill="1" applyBorder="1">
      <alignment vertical="center"/>
    </xf>
    <xf numFmtId="0" fontId="3" fillId="19" borderId="58" xfId="0" applyFont="1" applyFill="1" applyBorder="1">
      <alignment vertical="center"/>
    </xf>
    <xf numFmtId="0" fontId="3" fillId="17" borderId="21" xfId="0" applyFont="1" applyFill="1" applyBorder="1">
      <alignment vertical="center"/>
    </xf>
    <xf numFmtId="0" fontId="3" fillId="20" borderId="5" xfId="0" applyFont="1" applyFill="1" applyBorder="1">
      <alignment vertical="center"/>
    </xf>
    <xf numFmtId="0" fontId="3" fillId="28" borderId="58" xfId="0" applyFont="1" applyFill="1" applyBorder="1">
      <alignment vertical="center"/>
    </xf>
    <xf numFmtId="0" fontId="3" fillId="17" borderId="32" xfId="0" applyFont="1" applyFill="1" applyBorder="1">
      <alignment vertical="center"/>
    </xf>
    <xf numFmtId="0" fontId="3" fillId="19" borderId="32" xfId="0" applyFont="1" applyFill="1" applyBorder="1">
      <alignment vertical="center"/>
    </xf>
    <xf numFmtId="0" fontId="3" fillId="23" borderId="49" xfId="0" applyFont="1" applyFill="1" applyBorder="1">
      <alignment vertical="center"/>
    </xf>
    <xf numFmtId="0" fontId="3" fillId="4" borderId="15" xfId="0" applyFont="1" applyFill="1" applyBorder="1" applyAlignment="1">
      <alignment horizontal="right" vertical="center"/>
    </xf>
    <xf numFmtId="0" fontId="3" fillId="13" borderId="31" xfId="0" applyFont="1" applyFill="1" applyBorder="1" applyAlignment="1">
      <alignment horizontal="right" vertical="center"/>
    </xf>
    <xf numFmtId="0" fontId="3" fillId="4" borderId="32" xfId="0" applyFont="1" applyFill="1" applyBorder="1" applyAlignment="1">
      <alignment horizontal="right" vertical="center"/>
    </xf>
    <xf numFmtId="0" fontId="3" fillId="20" borderId="25" xfId="0" applyFont="1" applyFill="1" applyBorder="1">
      <alignment vertical="center"/>
    </xf>
    <xf numFmtId="0" fontId="3" fillId="0" borderId="37" xfId="0" applyFont="1" applyBorder="1">
      <alignment vertical="center"/>
    </xf>
    <xf numFmtId="0" fontId="3" fillId="10" borderId="60" xfId="0" applyFont="1" applyFill="1" applyBorder="1" applyAlignment="1">
      <alignment horizontal="right" vertical="center"/>
    </xf>
    <xf numFmtId="0" fontId="3" fillId="8" borderId="0" xfId="0" applyFont="1" applyFill="1" applyAlignment="1">
      <alignment horizontal="right" vertical="center"/>
    </xf>
    <xf numFmtId="0" fontId="0" fillId="17" borderId="21" xfId="0" applyFill="1" applyBorder="1">
      <alignment vertical="center"/>
    </xf>
    <xf numFmtId="0" fontId="0" fillId="17" borderId="47" xfId="0" applyFill="1" applyBorder="1" applyAlignment="1">
      <alignment horizontal="center" vertical="center"/>
    </xf>
    <xf numFmtId="0" fontId="0" fillId="16" borderId="43" xfId="0" applyFill="1" applyBorder="1" applyAlignment="1">
      <alignment horizontal="center" vertical="center"/>
    </xf>
    <xf numFmtId="0" fontId="0" fillId="20" borderId="36" xfId="0" applyFill="1" applyBorder="1" applyAlignment="1">
      <alignment horizontal="center" vertical="center"/>
    </xf>
    <xf numFmtId="0" fontId="0" fillId="16" borderId="37" xfId="0" applyFill="1" applyBorder="1" applyAlignment="1">
      <alignment horizontal="center" vertical="center"/>
    </xf>
    <xf numFmtId="0" fontId="0" fillId="10" borderId="60" xfId="0" applyFill="1" applyBorder="1" applyAlignment="1">
      <alignment horizontal="center" vertical="center"/>
    </xf>
    <xf numFmtId="0" fontId="0" fillId="11" borderId="37" xfId="0" applyFill="1" applyBorder="1" applyAlignment="1">
      <alignment horizontal="center" vertical="center"/>
    </xf>
    <xf numFmtId="0" fontId="0" fillId="10" borderId="50" xfId="0" applyFill="1" applyBorder="1" applyAlignment="1">
      <alignment horizontal="center" vertical="center"/>
    </xf>
    <xf numFmtId="0" fontId="3" fillId="19" borderId="25" xfId="0" applyFont="1" applyFill="1" applyBorder="1" applyAlignment="1">
      <alignment horizontal="center" vertical="center"/>
    </xf>
    <xf numFmtId="0" fontId="3" fillId="17" borderId="32" xfId="0" applyFont="1" applyFill="1" applyBorder="1" applyAlignment="1">
      <alignment horizontal="center" vertical="center"/>
    </xf>
    <xf numFmtId="0" fontId="3" fillId="13" borderId="31" xfId="0" applyFont="1" applyFill="1" applyBorder="1" applyAlignment="1">
      <alignment horizontal="center" vertical="center"/>
    </xf>
    <xf numFmtId="0" fontId="0" fillId="12" borderId="13" xfId="0" applyFill="1" applyBorder="1" applyAlignment="1">
      <alignment horizontal="center" vertical="center"/>
    </xf>
    <xf numFmtId="0" fontId="3" fillId="10" borderId="24" xfId="0" applyFont="1" applyFill="1" applyBorder="1" applyAlignment="1">
      <alignment horizontal="center" vertical="center"/>
    </xf>
    <xf numFmtId="0" fontId="3" fillId="28" borderId="25" xfId="0" applyFont="1" applyFill="1" applyBorder="1" applyAlignment="1">
      <alignment horizontal="center" vertical="center"/>
    </xf>
    <xf numFmtId="0" fontId="3" fillId="20" borderId="1" xfId="0" applyFont="1" applyFill="1" applyBorder="1" applyAlignment="1">
      <alignment horizontal="center" vertical="center"/>
    </xf>
    <xf numFmtId="0" fontId="0" fillId="28" borderId="9" xfId="0" applyFill="1" applyBorder="1" applyAlignment="1">
      <alignment horizontal="center" vertical="center"/>
    </xf>
    <xf numFmtId="0" fontId="0" fillId="16" borderId="26" xfId="0" applyFill="1" applyBorder="1" applyAlignment="1">
      <alignment horizontal="center" vertical="center"/>
    </xf>
    <xf numFmtId="0" fontId="0" fillId="16" borderId="15" xfId="0" applyFill="1" applyBorder="1" applyAlignment="1">
      <alignment horizontal="center" vertical="center"/>
    </xf>
    <xf numFmtId="0" fontId="0" fillId="0" borderId="42" xfId="0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26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1" fillId="26" borderId="3" xfId="0" applyFont="1" applyFill="1" applyBorder="1" applyAlignment="1">
      <alignment horizontal="center" vertical="center" wrapText="1"/>
    </xf>
    <xf numFmtId="0" fontId="11" fillId="26" borderId="4" xfId="0" applyFont="1" applyFill="1" applyBorder="1" applyAlignment="1">
      <alignment horizontal="center" vertical="center" wrapText="1"/>
    </xf>
    <xf numFmtId="0" fontId="11" fillId="26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0" xfId="1" applyBorder="1" applyAlignment="1">
      <alignment horizontal="left"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wrapText="1"/>
    </xf>
    <xf numFmtId="0" fontId="3" fillId="8" borderId="26" xfId="0" applyFont="1" applyFill="1" applyBorder="1" applyAlignment="1">
      <alignment horizontal="left" vertical="center" wrapText="1"/>
    </xf>
    <xf numFmtId="0" fontId="3" fillId="8" borderId="28" xfId="0" applyFont="1" applyFill="1" applyBorder="1" applyAlignment="1">
      <alignment horizontal="left" vertical="center" wrapText="1"/>
    </xf>
    <xf numFmtId="0" fontId="3" fillId="8" borderId="27" xfId="0" applyFont="1" applyFill="1" applyBorder="1" applyAlignment="1">
      <alignment horizontal="left" vertical="center" wrapText="1"/>
    </xf>
    <xf numFmtId="0" fontId="11" fillId="8" borderId="7" xfId="0" applyFont="1" applyFill="1" applyBorder="1" applyAlignment="1">
      <alignment horizontal="center" vertical="center" textRotation="255" wrapText="1"/>
    </xf>
    <xf numFmtId="0" fontId="16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4" fillId="0" borderId="2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4" fillId="30" borderId="2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right" vertical="center"/>
    </xf>
    <xf numFmtId="0" fontId="0" fillId="3" borderId="14" xfId="0" applyFill="1" applyBorder="1" applyAlignment="1">
      <alignment horizontal="right" vertical="center"/>
    </xf>
    <xf numFmtId="0" fontId="0" fillId="3" borderId="13" xfId="0" applyFill="1" applyBorder="1">
      <alignment vertical="center"/>
    </xf>
    <xf numFmtId="0" fontId="0" fillId="3" borderId="14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2" xfId="0" applyFill="1" applyBorder="1">
      <alignment vertical="center"/>
    </xf>
    <xf numFmtId="0" fontId="0" fillId="3" borderId="52" xfId="0" applyFill="1" applyBorder="1">
      <alignment vertical="center"/>
    </xf>
    <xf numFmtId="0" fontId="3" fillId="3" borderId="13" xfId="0" applyFont="1" applyFill="1" applyBorder="1">
      <alignment vertical="center"/>
    </xf>
    <xf numFmtId="0" fontId="3" fillId="3" borderId="14" xfId="0" applyFont="1" applyFill="1" applyBorder="1">
      <alignment vertical="center"/>
    </xf>
    <xf numFmtId="0" fontId="3" fillId="3" borderId="13" xfId="0" applyFont="1" applyFill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5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1008530</xdr:colOff>
      <xdr:row>39</xdr:row>
      <xdr:rowOff>11206</xdr:rowOff>
    </xdr:from>
    <xdr:to>
      <xdr:col>1</xdr:col>
      <xdr:colOff>1389530</xdr:colOff>
      <xdr:row>39</xdr:row>
      <xdr:rowOff>201706</xdr:rowOff>
    </xdr:to>
    <xdr:pic>
      <xdr:nvPicPr>
        <xdr:cNvPr id="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22295" y="8774206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862852</xdr:colOff>
      <xdr:row>11</xdr:row>
      <xdr:rowOff>44822</xdr:rowOff>
    </xdr:from>
    <xdr:to>
      <xdr:col>1</xdr:col>
      <xdr:colOff>1243852</xdr:colOff>
      <xdr:row>12</xdr:row>
      <xdr:rowOff>22410</xdr:rowOff>
    </xdr:to>
    <xdr:pic>
      <xdr:nvPicPr>
        <xdr:cNvPr id="1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6617" y="4134969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1019734</xdr:colOff>
      <xdr:row>13</xdr:row>
      <xdr:rowOff>212909</xdr:rowOff>
    </xdr:from>
    <xdr:to>
      <xdr:col>1</xdr:col>
      <xdr:colOff>1400734</xdr:colOff>
      <xdr:row>16</xdr:row>
      <xdr:rowOff>190498</xdr:rowOff>
    </xdr:to>
    <xdr:pic>
      <xdr:nvPicPr>
        <xdr:cNvPr id="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499" y="472888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1008528</xdr:colOff>
      <xdr:row>17</xdr:row>
      <xdr:rowOff>22409</xdr:rowOff>
    </xdr:from>
    <xdr:to>
      <xdr:col>1</xdr:col>
      <xdr:colOff>1389528</xdr:colOff>
      <xdr:row>17</xdr:row>
      <xdr:rowOff>212909</xdr:rowOff>
    </xdr:to>
    <xdr:pic>
      <xdr:nvPicPr>
        <xdr:cNvPr id="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22293" y="4964203"/>
          <a:ext cx="381000" cy="190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1019735</xdr:colOff>
      <xdr:row>6</xdr:row>
      <xdr:rowOff>11205</xdr:rowOff>
    </xdr:from>
    <xdr:to>
      <xdr:col>1</xdr:col>
      <xdr:colOff>1400735</xdr:colOff>
      <xdr:row>6</xdr:row>
      <xdr:rowOff>190500</xdr:rowOff>
    </xdr:to>
    <xdr:pic>
      <xdr:nvPicPr>
        <xdr:cNvPr id="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0" y="3664323"/>
          <a:ext cx="381000" cy="17929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1053353</xdr:colOff>
      <xdr:row>24</xdr:row>
      <xdr:rowOff>11206</xdr:rowOff>
    </xdr:from>
    <xdr:to>
      <xdr:col>1</xdr:col>
      <xdr:colOff>1434353</xdr:colOff>
      <xdr:row>24</xdr:row>
      <xdr:rowOff>201706</xdr:rowOff>
    </xdr:to>
    <xdr:pic>
      <xdr:nvPicPr>
        <xdr:cNvPr id="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67118" y="6006353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784412</xdr:colOff>
      <xdr:row>181</xdr:row>
      <xdr:rowOff>0</xdr:rowOff>
    </xdr:from>
    <xdr:to>
      <xdr:col>1</xdr:col>
      <xdr:colOff>1165412</xdr:colOff>
      <xdr:row>181</xdr:row>
      <xdr:rowOff>179295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177" y="42044471"/>
          <a:ext cx="381000" cy="17929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784412</xdr:colOff>
      <xdr:row>133</xdr:row>
      <xdr:rowOff>11206</xdr:rowOff>
    </xdr:from>
    <xdr:to>
      <xdr:col>1</xdr:col>
      <xdr:colOff>1165412</xdr:colOff>
      <xdr:row>133</xdr:row>
      <xdr:rowOff>190501</xdr:rowOff>
    </xdr:to>
    <xdr:pic>
      <xdr:nvPicPr>
        <xdr:cNvPr id="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177" y="42268588"/>
          <a:ext cx="381000" cy="17929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1288676</xdr:colOff>
      <xdr:row>26</xdr:row>
      <xdr:rowOff>22412</xdr:rowOff>
    </xdr:from>
    <xdr:to>
      <xdr:col>1</xdr:col>
      <xdr:colOff>1669676</xdr:colOff>
      <xdr:row>26</xdr:row>
      <xdr:rowOff>201707</xdr:rowOff>
    </xdr:to>
    <xdr:pic>
      <xdr:nvPicPr>
        <xdr:cNvPr id="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02441" y="6656294"/>
          <a:ext cx="381000" cy="17929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1042148</xdr:colOff>
      <xdr:row>189</xdr:row>
      <xdr:rowOff>0</xdr:rowOff>
    </xdr:from>
    <xdr:to>
      <xdr:col>1</xdr:col>
      <xdr:colOff>1423148</xdr:colOff>
      <xdr:row>194</xdr:row>
      <xdr:rowOff>179295</xdr:rowOff>
    </xdr:to>
    <xdr:pic>
      <xdr:nvPicPr>
        <xdr:cNvPr id="1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55913" y="24092647"/>
          <a:ext cx="381000" cy="17929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1120589</xdr:colOff>
      <xdr:row>175</xdr:row>
      <xdr:rowOff>0</xdr:rowOff>
    </xdr:from>
    <xdr:to>
      <xdr:col>1</xdr:col>
      <xdr:colOff>1501589</xdr:colOff>
      <xdr:row>176</xdr:row>
      <xdr:rowOff>179295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34354" y="22176441"/>
          <a:ext cx="381000" cy="17929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761999</xdr:colOff>
      <xdr:row>116</xdr:row>
      <xdr:rowOff>11205</xdr:rowOff>
    </xdr:from>
    <xdr:to>
      <xdr:col>1</xdr:col>
      <xdr:colOff>1133474</xdr:colOff>
      <xdr:row>116</xdr:row>
      <xdr:rowOff>192180</xdr:rowOff>
    </xdr:to>
    <xdr:pic>
      <xdr:nvPicPr>
        <xdr:cNvPr id="5" name="그림 4" descr="New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5764" y="5154705"/>
          <a:ext cx="371475" cy="180975"/>
        </a:xfrm>
        <a:prstGeom prst="rect">
          <a:avLst/>
        </a:prstGeom>
      </xdr:spPr>
    </xdr:pic>
    <xdr:clientData/>
  </xdr:twoCellAnchor>
  <xdr:twoCellAnchor editAs="oneCell">
    <xdr:from>
      <xdr:col>1</xdr:col>
      <xdr:colOff>773205</xdr:colOff>
      <xdr:row>200</xdr:row>
      <xdr:rowOff>11205</xdr:rowOff>
    </xdr:from>
    <xdr:to>
      <xdr:col>1</xdr:col>
      <xdr:colOff>1144680</xdr:colOff>
      <xdr:row>200</xdr:row>
      <xdr:rowOff>192180</xdr:rowOff>
    </xdr:to>
    <xdr:pic>
      <xdr:nvPicPr>
        <xdr:cNvPr id="4" name="그림 3" descr="New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6970" y="5367617"/>
          <a:ext cx="371475" cy="1809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226</xdr:row>
      <xdr:rowOff>22411</xdr:rowOff>
    </xdr:from>
    <xdr:to>
      <xdr:col>1</xdr:col>
      <xdr:colOff>561975</xdr:colOff>
      <xdr:row>226</xdr:row>
      <xdr:rowOff>203386</xdr:rowOff>
    </xdr:to>
    <xdr:pic>
      <xdr:nvPicPr>
        <xdr:cNvPr id="6" name="그림 5" descr="New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265" y="6846793"/>
          <a:ext cx="371475" cy="180975"/>
        </a:xfrm>
        <a:prstGeom prst="rect">
          <a:avLst/>
        </a:prstGeom>
      </xdr:spPr>
    </xdr:pic>
    <xdr:clientData/>
  </xdr:twoCellAnchor>
  <xdr:twoCellAnchor editAs="oneCell">
    <xdr:from>
      <xdr:col>1</xdr:col>
      <xdr:colOff>1199028</xdr:colOff>
      <xdr:row>117</xdr:row>
      <xdr:rowOff>22410</xdr:rowOff>
    </xdr:from>
    <xdr:to>
      <xdr:col>1</xdr:col>
      <xdr:colOff>1570503</xdr:colOff>
      <xdr:row>117</xdr:row>
      <xdr:rowOff>203385</xdr:rowOff>
    </xdr:to>
    <xdr:pic>
      <xdr:nvPicPr>
        <xdr:cNvPr id="7" name="그림 6" descr="New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2793" y="4101351"/>
          <a:ext cx="371475" cy="180975"/>
        </a:xfrm>
        <a:prstGeom prst="rect">
          <a:avLst/>
        </a:prstGeom>
      </xdr:spPr>
    </xdr:pic>
    <xdr:clientData/>
  </xdr:twoCellAnchor>
  <xdr:twoCellAnchor editAs="oneCell">
    <xdr:from>
      <xdr:col>1</xdr:col>
      <xdr:colOff>974911</xdr:colOff>
      <xdr:row>212</xdr:row>
      <xdr:rowOff>33617</xdr:rowOff>
    </xdr:from>
    <xdr:to>
      <xdr:col>1</xdr:col>
      <xdr:colOff>1346386</xdr:colOff>
      <xdr:row>213</xdr:row>
      <xdr:rowOff>1680</xdr:rowOff>
    </xdr:to>
    <xdr:pic>
      <xdr:nvPicPr>
        <xdr:cNvPr id="8" name="그림 7" descr="New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8676" y="4964205"/>
          <a:ext cx="371475" cy="180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BK337"/>
  <sheetViews>
    <sheetView tabSelected="1" topLeftCell="A321" zoomScale="85" zoomScaleNormal="85" workbookViewId="0">
      <selection sqref="A1:AI337"/>
    </sheetView>
  </sheetViews>
  <sheetFormatPr defaultRowHeight="16.5"/>
  <cols>
    <col min="1" max="1" width="4.125" style="328" customWidth="1"/>
    <col min="2" max="2" width="23.5" style="1" customWidth="1"/>
    <col min="3" max="3" width="15.875" style="8" customWidth="1"/>
    <col min="4" max="4" width="5.25" style="2" bestFit="1" customWidth="1"/>
    <col min="5" max="5" width="3.375" style="2" bestFit="1" customWidth="1"/>
    <col min="6" max="6" width="6" style="2" bestFit="1" customWidth="1"/>
    <col min="7" max="7" width="5.25" style="9" bestFit="1" customWidth="1"/>
    <col min="8" max="9" width="4.875" bestFit="1" customWidth="1"/>
    <col min="10" max="10" width="5.625" style="15" bestFit="1" customWidth="1"/>
    <col min="11" max="11" width="6.25" style="14" customWidth="1"/>
    <col min="12" max="12" width="4.875" style="8" bestFit="1" customWidth="1"/>
    <col min="13" max="14" width="4.125" style="5" customWidth="1"/>
    <col min="15" max="15" width="12.25" customWidth="1"/>
    <col min="16" max="16" width="4.625" style="10" customWidth="1"/>
    <col min="17" max="18" width="4.625" style="2" customWidth="1"/>
    <col min="19" max="19" width="4.625" style="9" customWidth="1"/>
    <col min="20" max="22" width="4.625" style="2" customWidth="1"/>
    <col min="23" max="23" width="4.625" style="9" customWidth="1"/>
    <col min="24" max="26" width="4.625" style="2" customWidth="1"/>
    <col min="27" max="27" width="4.625" style="9" customWidth="1"/>
    <col min="28" max="30" width="4.625" style="2" customWidth="1"/>
    <col min="31" max="31" width="4.625" style="9" customWidth="1"/>
    <col min="32" max="34" width="4.625" style="2" customWidth="1"/>
    <col min="35" max="35" width="4.625" style="9" customWidth="1"/>
    <col min="36" max="36" width="4.625" style="2" customWidth="1"/>
    <col min="37" max="38" width="4.5" customWidth="1"/>
    <col min="39" max="39" width="3.5" customWidth="1"/>
    <col min="40" max="41" width="3.5" style="2" customWidth="1"/>
    <col min="42" max="44" width="4.5" customWidth="1"/>
    <col min="45" max="45" width="5.5" customWidth="1"/>
    <col min="46" max="46" width="3.375" customWidth="1"/>
    <col min="47" max="47" width="5.5" customWidth="1"/>
    <col min="48" max="48" width="4.5" customWidth="1"/>
    <col min="49" max="49" width="5.5" customWidth="1"/>
    <col min="50" max="50" width="10.5" customWidth="1"/>
    <col min="51" max="54" width="3.625" customWidth="1"/>
    <col min="55" max="58" width="9" customWidth="1"/>
    <col min="59" max="59" width="11.5" customWidth="1"/>
    <col min="60" max="64" width="9" customWidth="1"/>
  </cols>
  <sheetData>
    <row r="1" spans="1:63" ht="39">
      <c r="A1" s="1453" t="s">
        <v>498</v>
      </c>
      <c r="B1" s="1453"/>
      <c r="C1" s="1453"/>
      <c r="D1" s="1453"/>
      <c r="E1" s="1453"/>
      <c r="F1" s="1453"/>
      <c r="G1" s="1453"/>
      <c r="H1" s="1453"/>
      <c r="I1" s="1453"/>
      <c r="J1" s="1453"/>
      <c r="K1" s="1453"/>
      <c r="L1" s="1453"/>
      <c r="M1" s="1453"/>
      <c r="N1" s="1453"/>
      <c r="O1" s="1453"/>
      <c r="P1" s="1453"/>
      <c r="Q1" s="1453"/>
      <c r="R1" s="1453"/>
      <c r="S1" s="1453"/>
      <c r="T1" s="1453"/>
      <c r="U1" s="1453"/>
      <c r="V1" s="1453"/>
      <c r="W1" s="1453"/>
      <c r="X1" s="1453"/>
      <c r="Y1" s="1453"/>
      <c r="Z1" s="1453"/>
      <c r="AA1" s="1453"/>
      <c r="AB1" s="1453"/>
      <c r="AC1" s="1453"/>
      <c r="AD1" s="1453"/>
      <c r="AE1" s="1453"/>
      <c r="AF1" s="1453"/>
      <c r="AG1" s="1453"/>
      <c r="AH1" s="1453"/>
      <c r="AI1" s="1453"/>
      <c r="AJ1" s="3"/>
      <c r="AK1" s="1454" t="s">
        <v>241</v>
      </c>
      <c r="AL1" s="1455"/>
      <c r="AM1" s="1455"/>
      <c r="AN1" s="1455"/>
      <c r="AO1" s="1455"/>
      <c r="AP1" s="1455"/>
      <c r="AQ1" s="1455"/>
      <c r="BC1" t="b">
        <v>0</v>
      </c>
      <c r="BD1" t="b">
        <v>0</v>
      </c>
      <c r="BE1" t="b">
        <v>1</v>
      </c>
      <c r="BF1" t="b">
        <v>1</v>
      </c>
      <c r="BG1" t="b">
        <v>1</v>
      </c>
      <c r="BH1" t="b">
        <v>1</v>
      </c>
      <c r="BI1" t="b">
        <v>0</v>
      </c>
      <c r="BJ1" t="b">
        <v>1</v>
      </c>
      <c r="BK1" t="b">
        <v>0</v>
      </c>
    </row>
    <row r="2" spans="1:63" ht="35.25" customHeight="1">
      <c r="A2" s="1456" t="s">
        <v>159</v>
      </c>
      <c r="B2" s="1456"/>
      <c r="C2" s="1456"/>
      <c r="D2" s="1456"/>
      <c r="E2" s="1456"/>
      <c r="F2" s="1456"/>
      <c r="G2" s="1456"/>
      <c r="H2" s="1456"/>
      <c r="I2" s="1456"/>
      <c r="J2" s="1456"/>
      <c r="K2" s="1456"/>
      <c r="L2" s="1456"/>
      <c r="M2" s="1456"/>
      <c r="N2" s="1456"/>
      <c r="O2" s="1456"/>
      <c r="P2" s="1457"/>
      <c r="Q2" s="1458"/>
      <c r="R2" s="1458"/>
      <c r="S2" s="1458"/>
      <c r="T2" s="1458"/>
      <c r="U2" s="1458"/>
      <c r="V2" s="1458"/>
      <c r="W2" s="1458"/>
      <c r="X2" s="1458"/>
      <c r="Y2" s="1458"/>
      <c r="Z2" s="1458"/>
      <c r="AA2" s="1458"/>
      <c r="AB2" s="1458"/>
      <c r="AC2" s="1458"/>
      <c r="AD2" s="1458"/>
      <c r="AE2" s="1458"/>
      <c r="AF2" s="1458"/>
      <c r="AG2" s="1458"/>
      <c r="AH2" s="1458"/>
      <c r="AI2" s="1458"/>
      <c r="AJ2" s="3"/>
      <c r="AK2" s="1455"/>
      <c r="AL2" s="1455"/>
      <c r="AM2" s="1455"/>
      <c r="AN2" s="1455"/>
      <c r="AO2" s="1455"/>
      <c r="AP2" s="1455"/>
      <c r="AQ2" s="1455"/>
      <c r="BC2" t="s">
        <v>176</v>
      </c>
      <c r="BD2" t="s">
        <v>172</v>
      </c>
      <c r="BE2" t="s">
        <v>173</v>
      </c>
      <c r="BF2" t="s">
        <v>174</v>
      </c>
      <c r="BG2" s="17" t="s">
        <v>15</v>
      </c>
      <c r="BH2" t="s">
        <v>185</v>
      </c>
      <c r="BI2" t="s">
        <v>186</v>
      </c>
      <c r="BJ2" t="s">
        <v>187</v>
      </c>
      <c r="BK2" t="s">
        <v>188</v>
      </c>
    </row>
    <row r="3" spans="1:63" ht="118.5" customHeight="1">
      <c r="A3" s="326" t="s">
        <v>269</v>
      </c>
      <c r="B3" s="11"/>
      <c r="C3" s="12"/>
      <c r="D3" s="1459" t="s">
        <v>175</v>
      </c>
      <c r="E3" s="1459"/>
      <c r="F3" s="1459"/>
      <c r="G3" s="1459"/>
      <c r="H3" s="1459"/>
      <c r="I3" s="1459"/>
      <c r="J3" s="1459"/>
      <c r="K3" s="1459"/>
      <c r="L3" s="1459"/>
      <c r="M3" s="274"/>
      <c r="N3" s="274"/>
      <c r="O3" s="4"/>
      <c r="P3" s="1460" t="s">
        <v>240</v>
      </c>
      <c r="Q3" s="1461"/>
      <c r="R3" s="1461"/>
      <c r="S3" s="1461"/>
      <c r="T3" s="1461"/>
      <c r="U3" s="1461"/>
      <c r="V3" s="1461"/>
      <c r="W3" s="1461"/>
      <c r="X3" s="1461"/>
      <c r="Y3" s="1461"/>
      <c r="Z3" s="1461"/>
      <c r="AA3" s="1461"/>
      <c r="AB3" s="1461"/>
      <c r="AC3" s="1461"/>
      <c r="AD3" s="1461"/>
      <c r="AE3" s="1461"/>
      <c r="AF3" s="1461"/>
      <c r="AG3" s="1461"/>
      <c r="AH3" s="1461"/>
      <c r="AI3" s="1462"/>
      <c r="AJ3" s="275"/>
      <c r="AK3" s="1439" t="s">
        <v>171</v>
      </c>
      <c r="AL3" s="1439"/>
      <c r="AM3" s="1439"/>
      <c r="AN3" s="1439"/>
      <c r="AO3" s="1439"/>
      <c r="AP3" s="1439"/>
      <c r="AQ3" s="1439"/>
      <c r="AR3" s="4"/>
      <c r="AS3" s="4"/>
      <c r="AT3" s="4"/>
      <c r="AU3" s="4"/>
      <c r="AV3" s="4"/>
      <c r="AW3" s="4"/>
      <c r="AX3" s="1429" t="s">
        <v>158</v>
      </c>
      <c r="AY3" s="1429"/>
      <c r="AZ3" s="1429"/>
      <c r="BA3" s="1429"/>
      <c r="BB3" s="1429"/>
      <c r="BC3" s="16"/>
      <c r="BD3" s="18"/>
      <c r="BE3" s="18"/>
      <c r="BF3" s="18"/>
      <c r="BG3" s="18"/>
    </row>
    <row r="4" spans="1:63" ht="30" customHeight="1">
      <c r="A4" s="1437" t="s">
        <v>270</v>
      </c>
      <c r="B4" s="1438" t="s">
        <v>161</v>
      </c>
      <c r="C4" s="1438" t="s">
        <v>160</v>
      </c>
      <c r="D4" s="1435" t="s">
        <v>155</v>
      </c>
      <c r="E4" s="1435" t="s">
        <v>37</v>
      </c>
      <c r="F4" s="1435" t="s">
        <v>38</v>
      </c>
      <c r="G4" s="1435" t="s">
        <v>24</v>
      </c>
      <c r="H4" s="1436" t="s">
        <v>137</v>
      </c>
      <c r="I4" s="1436" t="s">
        <v>138</v>
      </c>
      <c r="J4" s="1436" t="s">
        <v>139</v>
      </c>
      <c r="K4" s="1432" t="s">
        <v>153</v>
      </c>
      <c r="L4" s="1432" t="s">
        <v>154</v>
      </c>
      <c r="M4" s="1433" t="s">
        <v>213</v>
      </c>
      <c r="N4" s="1433" t="s">
        <v>214</v>
      </c>
      <c r="O4" s="1434" t="s">
        <v>258</v>
      </c>
      <c r="P4" s="1449" t="s">
        <v>279</v>
      </c>
      <c r="Q4" s="1450"/>
      <c r="R4" s="1450"/>
      <c r="S4" s="1450"/>
      <c r="T4" s="1450"/>
      <c r="U4" s="1450"/>
      <c r="V4" s="1450"/>
      <c r="W4" s="1450"/>
      <c r="X4" s="1450"/>
      <c r="Y4" s="1450"/>
      <c r="Z4" s="1450"/>
      <c r="AA4" s="1450"/>
      <c r="AB4" s="1450"/>
      <c r="AC4" s="1450"/>
      <c r="AD4" s="1450"/>
      <c r="AE4" s="1450"/>
      <c r="AF4" s="1450"/>
      <c r="AG4" s="1450"/>
      <c r="AH4" s="1450"/>
      <c r="AI4" s="1451"/>
      <c r="AJ4" s="1452"/>
      <c r="AK4" s="1429" t="s">
        <v>140</v>
      </c>
      <c r="AL4" s="1429" t="s">
        <v>141</v>
      </c>
      <c r="AM4" s="1429" t="s">
        <v>142</v>
      </c>
      <c r="AN4" s="1430" t="s">
        <v>143</v>
      </c>
      <c r="AO4" s="1430" t="s">
        <v>144</v>
      </c>
      <c r="AP4" s="1429" t="s">
        <v>145</v>
      </c>
      <c r="AQ4" s="1429" t="s">
        <v>146</v>
      </c>
      <c r="AR4" s="1429" t="s">
        <v>147</v>
      </c>
      <c r="AS4" s="1429" t="s">
        <v>148</v>
      </c>
      <c r="AT4" s="1429" t="s">
        <v>149</v>
      </c>
      <c r="AU4" s="1429" t="s">
        <v>151</v>
      </c>
      <c r="AV4" s="1429" t="s">
        <v>150</v>
      </c>
      <c r="AW4" s="1429" t="s">
        <v>156</v>
      </c>
      <c r="AX4" s="1429" t="s">
        <v>157</v>
      </c>
      <c r="AY4" s="1429" t="s">
        <v>21</v>
      </c>
      <c r="AZ4" s="1429" t="s">
        <v>22</v>
      </c>
      <c r="BA4" s="1429" t="s">
        <v>23</v>
      </c>
      <c r="BB4" s="1429" t="s">
        <v>152</v>
      </c>
      <c r="BC4" s="346"/>
      <c r="BD4" s="347"/>
      <c r="BE4" s="347"/>
      <c r="BF4" s="347"/>
      <c r="BG4" s="347"/>
    </row>
    <row r="5" spans="1:63" ht="39" customHeight="1">
      <c r="A5" s="1437"/>
      <c r="B5" s="1438"/>
      <c r="C5" s="1438"/>
      <c r="D5" s="1435"/>
      <c r="E5" s="1435"/>
      <c r="F5" s="1435"/>
      <c r="G5" s="1435"/>
      <c r="H5" s="1436"/>
      <c r="I5" s="1436"/>
      <c r="J5" s="1436"/>
      <c r="K5" s="1432"/>
      <c r="L5" s="1432"/>
      <c r="M5" s="1433"/>
      <c r="N5" s="1433"/>
      <c r="O5" s="1434"/>
      <c r="P5" s="1440"/>
      <c r="Q5" s="1441"/>
      <c r="R5" s="1441"/>
      <c r="S5" s="1441"/>
      <c r="T5" s="1442" t="s">
        <v>275</v>
      </c>
      <c r="U5" s="1443"/>
      <c r="V5" s="1443"/>
      <c r="W5" s="1444"/>
      <c r="X5" s="1445" t="s">
        <v>277</v>
      </c>
      <c r="Y5" s="1445"/>
      <c r="Z5" s="1445"/>
      <c r="AA5" s="1445"/>
      <c r="AB5" s="1446" t="s">
        <v>276</v>
      </c>
      <c r="AC5" s="1446"/>
      <c r="AD5" s="1446"/>
      <c r="AE5" s="1446"/>
      <c r="AF5" s="1447" t="s">
        <v>278</v>
      </c>
      <c r="AG5" s="1447"/>
      <c r="AH5" s="1447"/>
      <c r="AI5" s="1448"/>
      <c r="AJ5" s="1452"/>
      <c r="AK5" s="1429"/>
      <c r="AL5" s="1429"/>
      <c r="AM5" s="1429"/>
      <c r="AN5" s="1430"/>
      <c r="AO5" s="1430"/>
      <c r="AP5" s="1429"/>
      <c r="AQ5" s="1429"/>
      <c r="AR5" s="1429"/>
      <c r="AS5" s="1429"/>
      <c r="AT5" s="1429"/>
      <c r="AU5" s="1429"/>
      <c r="AV5" s="1429"/>
      <c r="AW5" s="1429"/>
      <c r="AX5" s="1429"/>
      <c r="AY5" s="1429"/>
      <c r="AZ5" s="1429"/>
      <c r="BA5" s="1429"/>
      <c r="BB5" s="1429"/>
      <c r="BC5" s="346"/>
      <c r="BD5" s="347"/>
      <c r="BE5" s="347"/>
      <c r="BF5" s="347"/>
      <c r="BG5" s="347"/>
    </row>
    <row r="6" spans="1:63" ht="26.25" customHeight="1">
      <c r="A6" s="1437"/>
      <c r="B6" s="1438"/>
      <c r="C6" s="1438"/>
      <c r="D6" s="1435"/>
      <c r="E6" s="1435"/>
      <c r="F6" s="1435"/>
      <c r="G6" s="1435"/>
      <c r="H6" s="1436"/>
      <c r="I6" s="1436"/>
      <c r="J6" s="1436"/>
      <c r="K6" s="1432"/>
      <c r="L6" s="1432"/>
      <c r="M6" s="1433"/>
      <c r="N6" s="1433"/>
      <c r="O6" s="1434"/>
      <c r="P6" s="348"/>
      <c r="Q6" s="349" t="s">
        <v>271</v>
      </c>
      <c r="R6" s="349" t="s">
        <v>272</v>
      </c>
      <c r="S6" s="350" t="s">
        <v>273</v>
      </c>
      <c r="T6" s="351"/>
      <c r="U6" s="352" t="s">
        <v>271</v>
      </c>
      <c r="V6" s="352" t="s">
        <v>272</v>
      </c>
      <c r="W6" s="353" t="s">
        <v>273</v>
      </c>
      <c r="X6" s="354"/>
      <c r="Y6" s="355" t="s">
        <v>274</v>
      </c>
      <c r="Z6" s="355" t="s">
        <v>272</v>
      </c>
      <c r="AA6" s="356" t="s">
        <v>273</v>
      </c>
      <c r="AB6" s="357"/>
      <c r="AC6" s="358" t="s">
        <v>271</v>
      </c>
      <c r="AD6" s="358" t="s">
        <v>272</v>
      </c>
      <c r="AE6" s="359" t="s">
        <v>273</v>
      </c>
      <c r="AF6" s="360"/>
      <c r="AG6" s="361" t="s">
        <v>271</v>
      </c>
      <c r="AH6" s="361" t="s">
        <v>272</v>
      </c>
      <c r="AI6" s="362" t="s">
        <v>273</v>
      </c>
      <c r="AJ6" s="1452"/>
      <c r="AK6" s="1429"/>
      <c r="AL6" s="1429"/>
      <c r="AM6" s="1429"/>
      <c r="AN6" s="1431"/>
      <c r="AO6" s="1431"/>
      <c r="AP6" s="1429"/>
      <c r="AQ6" s="1429"/>
      <c r="AR6" s="1429"/>
      <c r="AS6" s="1429"/>
      <c r="AT6" s="1429"/>
      <c r="AU6" s="1429"/>
      <c r="AV6" s="1429"/>
      <c r="AW6" s="1429"/>
      <c r="AX6" s="1429"/>
      <c r="AY6" s="1429"/>
      <c r="AZ6" s="1429"/>
      <c r="BA6" s="1429"/>
      <c r="BB6" s="1429"/>
      <c r="BC6" s="275"/>
      <c r="BD6" s="1439"/>
      <c r="BE6" s="1439"/>
      <c r="BF6" s="1439"/>
      <c r="BG6" s="1439"/>
    </row>
    <row r="7" spans="1:63" s="5" customFormat="1" hidden="1">
      <c r="A7" s="888"/>
      <c r="B7" s="763"/>
      <c r="C7" s="652" t="s">
        <v>266</v>
      </c>
      <c r="D7" s="653" t="s">
        <v>1</v>
      </c>
      <c r="E7" s="653" t="s">
        <v>41</v>
      </c>
      <c r="F7" s="654" t="s">
        <v>267</v>
      </c>
      <c r="G7" s="645" t="s">
        <v>10</v>
      </c>
      <c r="H7" s="656">
        <f>ROUNDDOWN(AK7*1.05,0)+INDEX(Sheet2!$B$2:'Sheet2'!$B$5,MATCH(G7,Sheet2!$A$2:'Sheet2'!$A$5,0),0)+34*AT7-ROUNDUP(IF($BC$1=TRUE,AV7,AW7)/10,0)+A7</f>
        <v>372</v>
      </c>
      <c r="I7" s="657">
        <f>ROUNDDOWN(AL7*1.05,0)+INDEX(Sheet2!$B$2:'Sheet2'!$B$5,MATCH(G7,Sheet2!$A$2:'Sheet2'!$A$5,0),0)+34*AT7-ROUNDUP(IF($BC$1=TRUE,AV7,AW7)/10,0)+A7</f>
        <v>491</v>
      </c>
      <c r="J7" s="647">
        <f t="shared" ref="J7" si="0">H7+I7</f>
        <v>863</v>
      </c>
      <c r="K7" s="761">
        <f>AW7-ROUNDDOWN(AR7/2,0)-ROUNDDOWN(MAX(AQ7*1.2,AP7*0.5),0)+INDEX(Sheet2!$C$2:'Sheet2'!$C$5,MATCH(G7,Sheet2!$A$2:'Sheet2'!$A$5,0),0)</f>
        <v>1516</v>
      </c>
      <c r="L7" s="655">
        <f t="shared" ref="L7" si="1">AV7-ROUNDDOWN(AR7/2,0)-ROUNDDOWN(MAX(AQ7*1.2,AP7*0.5),0)</f>
        <v>865</v>
      </c>
      <c r="M7" s="613">
        <f t="shared" ref="M7" si="2">AN7</f>
        <v>15</v>
      </c>
      <c r="N7" s="613">
        <f t="shared" ref="N7" si="3">AO7</f>
        <v>30</v>
      </c>
      <c r="O7" s="658">
        <f t="shared" ref="O7" si="4">H7*3+I7</f>
        <v>1607</v>
      </c>
      <c r="P7" s="795">
        <f>AX7+IF($F7="범선",IF($BG$1=TRUE,INDEX(Sheet2!$H$2:'Sheet2'!$H$45,MATCH(AX7,Sheet2!$G$2:'Sheet2'!$G$45,0),0)),IF($BH$1=TRUE,INDEX(Sheet2!$I$2:'Sheet2'!$I$45,MATCH(AX7,Sheet2!$G$2:'Sheet2'!$G$45,0)),IF($BI$1=TRUE,INDEX(Sheet2!$H$2:'Sheet2'!$H$45,MATCH(AX7,Sheet2!$G$2:'Sheet2'!$G$45,0)),0)))+IF($BE$1=TRUE,2,0)</f>
        <v>15</v>
      </c>
      <c r="Q7" s="797">
        <f t="shared" ref="Q7" si="5">P7+3</f>
        <v>18</v>
      </c>
      <c r="R7" s="797">
        <f t="shared" ref="R7" si="6">P7+6</f>
        <v>21</v>
      </c>
      <c r="S7" s="799">
        <f t="shared" ref="S7" si="7">P7+9</f>
        <v>24</v>
      </c>
      <c r="T7" s="797">
        <f>AY7+IF($F7="범선",IF($BG$1=TRUE,INDEX(Sheet2!$H$2:'Sheet2'!$H$45,MATCH(AY7,Sheet2!$G$2:'Sheet2'!$G$45,0),0)),IF($BH$1=TRUE,INDEX(Sheet2!$I$2:'Sheet2'!$I$45,MATCH(AY7,Sheet2!$G$2:'Sheet2'!$G$45,0)),IF($BI$1=TRUE,INDEX(Sheet2!$H$2:'Sheet2'!$H$45,MATCH(AY7,Sheet2!$G$2:'Sheet2'!$G$45,0)),0)))+IF($BE$1=TRUE,2,0)</f>
        <v>17</v>
      </c>
      <c r="U7" s="797">
        <f t="shared" ref="U7" si="8">T7+3.5</f>
        <v>20.5</v>
      </c>
      <c r="V7" s="797">
        <f t="shared" ref="V7" si="9">T7+6.5</f>
        <v>23.5</v>
      </c>
      <c r="W7" s="799">
        <f t="shared" ref="W7" si="10">T7+9.5</f>
        <v>26.5</v>
      </c>
      <c r="X7" s="797">
        <f>AZ7+IF($F7="범선",IF($BG$1=TRUE,INDEX(Sheet2!$H$2:'Sheet2'!$H$45,MATCH(AZ7,Sheet2!$G$2:'Sheet2'!$G$45,0),0)),IF($BH$1=TRUE,INDEX(Sheet2!$I$2:'Sheet2'!$I$45,MATCH(AZ7,Sheet2!$G$2:'Sheet2'!$G$45,0)),IF($BI$1=TRUE,INDEX(Sheet2!$H$2:'Sheet2'!$H$45,MATCH(AZ7,Sheet2!$G$2:'Sheet2'!$G$45,0)),0)))+IF($BE$1=TRUE,2,0)</f>
        <v>23</v>
      </c>
      <c r="Y7" s="797">
        <f t="shared" ref="Y7" si="11">X7+3.5</f>
        <v>26.5</v>
      </c>
      <c r="Z7" s="797">
        <f t="shared" ref="Z7" si="12">X7+6.5</f>
        <v>29.5</v>
      </c>
      <c r="AA7" s="799">
        <f t="shared" ref="AA7" si="13">X7+9.5</f>
        <v>32.5</v>
      </c>
      <c r="AB7" s="797">
        <f>BA7+IF($F7="범선",IF($BG$1=TRUE,INDEX(Sheet2!$H$2:'Sheet2'!$H$45,MATCH(BA7,Sheet2!$G$2:'Sheet2'!$G$45,0),0)),IF($BH$1=TRUE,INDEX(Sheet2!$I$2:'Sheet2'!$I$45,MATCH(BA7,Sheet2!$G$2:'Sheet2'!$G$45,0)),IF($BI$1=TRUE,INDEX(Sheet2!$H$2:'Sheet2'!$H$45,MATCH(BA7,Sheet2!$G$2:'Sheet2'!$G$45,0)),0)))+IF($BE$1=TRUE,2,0)</f>
        <v>31</v>
      </c>
      <c r="AC7" s="797">
        <f t="shared" ref="AC7" si="14">AB7+3.5</f>
        <v>34.5</v>
      </c>
      <c r="AD7" s="797">
        <f t="shared" ref="AD7" si="15">AB7+6.5</f>
        <v>37.5</v>
      </c>
      <c r="AE7" s="799">
        <f t="shared" ref="AE7" si="16">AB7+9.5</f>
        <v>40.5</v>
      </c>
      <c r="AF7" s="797">
        <f>BB7+IF($F7="범선",IF($BG$1=TRUE,INDEX(Sheet2!$H$2:'Sheet2'!$H$45,MATCH(BB7,Sheet2!$G$2:'Sheet2'!$G$45,0),0)),IF($BH$1=TRUE,INDEX(Sheet2!$I$2:'Sheet2'!$I$45,MATCH(BB7,Sheet2!$G$2:'Sheet2'!$G$45,0)),IF($BI$1=TRUE,INDEX(Sheet2!$H$2:'Sheet2'!$H$45,MATCH(BB7,Sheet2!$G$2:'Sheet2'!$G$45,0)),0)))+IF($BE$1=TRUE,2,0)</f>
        <v>39</v>
      </c>
      <c r="AG7" s="797">
        <f t="shared" ref="AG7" si="17">AF7+3.5</f>
        <v>42.5</v>
      </c>
      <c r="AH7" s="797">
        <f t="shared" ref="AH7" si="18">AF7+6.5</f>
        <v>45.5</v>
      </c>
      <c r="AI7" s="799">
        <f t="shared" ref="AI7" si="19">AF7+9.5</f>
        <v>48.5</v>
      </c>
      <c r="AJ7" s="6"/>
      <c r="AK7" s="13">
        <v>267</v>
      </c>
      <c r="AL7" s="13">
        <v>380</v>
      </c>
      <c r="AM7" s="13">
        <v>13</v>
      </c>
      <c r="AN7" s="262">
        <v>15</v>
      </c>
      <c r="AO7" s="269">
        <v>30</v>
      </c>
      <c r="AP7" s="13">
        <v>50</v>
      </c>
      <c r="AQ7" s="13">
        <v>20</v>
      </c>
      <c r="AR7" s="13">
        <v>20</v>
      </c>
      <c r="AS7" s="13">
        <v>1130</v>
      </c>
      <c r="AT7" s="13">
        <v>3</v>
      </c>
      <c r="AU7" s="5">
        <f t="shared" ref="AU7" si="20">AP7+AR7+AS7</f>
        <v>1200</v>
      </c>
      <c r="AV7" s="5">
        <f t="shared" ref="AV7" si="21">ROUNDDOWN(AU7*0.75,0)</f>
        <v>900</v>
      </c>
      <c r="AW7" s="5">
        <f t="shared" ref="AW7" si="22">ROUNDDOWN(AU7*1.25,0)</f>
        <v>1500</v>
      </c>
      <c r="AX7" s="5">
        <f t="shared" ref="AX7" si="23">ROUNDDOWN(($AO7-5)/5,0)-ROUNDDOWN(IF($BC$1=TRUE,$AV7,$AW7)/100,0)+IF($BD$1=TRUE,1,0)+IF($BF$1=TRUE,6,0)</f>
        <v>-4</v>
      </c>
      <c r="AY7" s="5">
        <f t="shared" ref="AY7" si="24">ROUNDDOWN(($AO7-5+3*$BC$7)/5,0)-ROUNDDOWN(IF($BC$1=TRUE,$AV7,$AW7)/100,0)+IF($BD$1=TRUE,1,0)+IF($BF$1=TRUE,6,0)</f>
        <v>-3</v>
      </c>
      <c r="AZ7" s="5">
        <f t="shared" ref="AZ7" si="25">ROUNDDOWN(($AO7-5+20*1+2*$BC$7)/5,0)-ROUNDDOWN(IF($BC$1=TRUE,$AV7,$AW7)/100,0)+IF($BD$1=TRUE,1,0)+IF($BF$1=TRUE,6,0)</f>
        <v>0</v>
      </c>
      <c r="BA7" s="5">
        <f t="shared" ref="BA7" si="26">ROUNDDOWN(($AO7-5+20*2+1*$BC$7)/5,0)-ROUNDDOWN(IF($BC$1=TRUE,$AV7,$AW7)/100,0)+IF($BD$1=TRUE,1,0)+IF($BF$1=TRUE,6,0)</f>
        <v>4</v>
      </c>
      <c r="BB7" s="5">
        <f t="shared" ref="BB7" si="27">ROUNDDOWN(($AO7-5+60)/5,0)-ROUNDDOWN(IF($BC$1=TRUE,$AV7,$AW7)/100,0)+IF($BD$1=TRUE,1,0)+IF($BF$1=TRUE,6,0)</f>
        <v>8</v>
      </c>
      <c r="BC7" s="5">
        <f>IF($BJ$1=TRUE,2,IF($BK$1=TRUE,5,0))</f>
        <v>2</v>
      </c>
    </row>
    <row r="8" spans="1:63">
      <c r="A8" s="674">
        <v>20</v>
      </c>
      <c r="B8" s="679" t="s">
        <v>217</v>
      </c>
      <c r="C8" s="898" t="s">
        <v>242</v>
      </c>
      <c r="D8" s="533" t="s">
        <v>1</v>
      </c>
      <c r="E8" s="903" t="s">
        <v>0</v>
      </c>
      <c r="F8" s="533" t="s">
        <v>18</v>
      </c>
      <c r="G8" s="85" t="s">
        <v>10</v>
      </c>
      <c r="H8" s="226">
        <f>ROUNDDOWN(AK8*1.05,0)+INDEX(Sheet2!$B$2:'Sheet2'!$B$5,MATCH(G8,Sheet2!$A$2:'Sheet2'!$A$5,0),0)+34*AT8-ROUNDUP(IF($BC$1=TRUE,AV8,AW8)/10,0)+A8</f>
        <v>477</v>
      </c>
      <c r="I8" s="229">
        <f>ROUNDDOWN(AL8*1.05,0)+INDEX(Sheet2!$B$2:'Sheet2'!$B$5,MATCH(G8,Sheet2!$A$2:'Sheet2'!$A$5,0),0)+34*AT8-ROUNDUP(IF($BC$1=TRUE,AV8,AW8)/10,0)+A8</f>
        <v>587</v>
      </c>
      <c r="J8" s="86">
        <f t="shared" ref="J8:J72" si="28">H8+I8</f>
        <v>1064</v>
      </c>
      <c r="K8" s="917">
        <f>AW8-ROUNDDOWN(AR8/2,0)-ROUNDDOWN(MAX(AQ8*1.2,AP8*0.5),0)+INDEX(Sheet2!$C$2:'Sheet2'!$C$5,MATCH(G8,Sheet2!$A$2:'Sheet2'!$A$5,0),0)</f>
        <v>1515</v>
      </c>
      <c r="L8" s="84">
        <f t="shared" ref="L8:L72" si="29">AV8-ROUNDDOWN(AR8/2,0)-ROUNDDOWN(MAX(AQ8*1.2,AP8*0.5),0)</f>
        <v>864</v>
      </c>
      <c r="M8" s="78">
        <f t="shared" ref="M8:M72" si="30">AN8</f>
        <v>15</v>
      </c>
      <c r="N8" s="78">
        <f t="shared" ref="N8:N72" si="31">AO8</f>
        <v>20</v>
      </c>
      <c r="O8" s="649">
        <f t="shared" ref="O8:O72" si="32">H8*3+I8</f>
        <v>2018</v>
      </c>
      <c r="P8" s="53">
        <f>AX8+IF($F8="범선",IF($BG$1=TRUE,INDEX(Sheet2!$H$2:'Sheet2'!$H$45,MATCH(AX8,Sheet2!$G$2:'Sheet2'!$G$45,0),0)),IF($BH$1=TRUE,INDEX(Sheet2!$I$2:'Sheet2'!$I$45,MATCH(AX8,Sheet2!$G$2:'Sheet2'!$G$45,0)),IF($BI$1=TRUE,INDEX(Sheet2!$H$2:'Sheet2'!$H$45,MATCH(AX8,Sheet2!$G$2:'Sheet2'!$G$45,0)),0)))+IF($BE$1=TRUE,2,0)</f>
        <v>1</v>
      </c>
      <c r="Q8" s="49">
        <f t="shared" ref="Q8:Q72" si="33">P8+3</f>
        <v>4</v>
      </c>
      <c r="R8" s="49">
        <f t="shared" ref="R8:R72" si="34">P8+6</f>
        <v>7</v>
      </c>
      <c r="S8" s="51">
        <f t="shared" ref="S8:S72" si="35">P8+9</f>
        <v>10</v>
      </c>
      <c r="T8" s="49">
        <f>AY8+IF($F8="범선",IF($BG$1=TRUE,INDEX(Sheet2!$H$2:'Sheet2'!$H$45,MATCH(AY8,Sheet2!$G$2:'Sheet2'!$G$45,0),0)),IF($BH$1=TRUE,INDEX(Sheet2!$I$2:'Sheet2'!$I$45,MATCH(AY8,Sheet2!$G$2:'Sheet2'!$G$45,0)),IF($BI$1=TRUE,INDEX(Sheet2!$H$2:'Sheet2'!$H$45,MATCH(AY8,Sheet2!$G$2:'Sheet2'!$G$45,0)),0)))+IF($BE$1=TRUE,2,0)</f>
        <v>2.5</v>
      </c>
      <c r="U8" s="49">
        <f t="shared" ref="U8:U72" si="36">T8+3.5</f>
        <v>6</v>
      </c>
      <c r="V8" s="49">
        <f t="shared" ref="V8:V72" si="37">T8+6.5</f>
        <v>9</v>
      </c>
      <c r="W8" s="51">
        <f t="shared" ref="W8:W72" si="38">T8+9.5</f>
        <v>12</v>
      </c>
      <c r="X8" s="49">
        <f>AZ8+IF($F8="범선",IF($BG$1=TRUE,INDEX(Sheet2!$H$2:'Sheet2'!$H$45,MATCH(AZ8,Sheet2!$G$2:'Sheet2'!$G$45,0),0)),IF($BH$1=TRUE,INDEX(Sheet2!$I$2:'Sheet2'!$I$45,MATCH(AZ8,Sheet2!$G$2:'Sheet2'!$G$45,0)),IF($BI$1=TRUE,INDEX(Sheet2!$H$2:'Sheet2'!$H$45,MATCH(AZ8,Sheet2!$G$2:'Sheet2'!$G$45,0)),0)))+IF($BE$1=TRUE,2,0)</f>
        <v>6.5</v>
      </c>
      <c r="Y8" s="49">
        <f t="shared" ref="Y8:Y72" si="39">X8+3.5</f>
        <v>10</v>
      </c>
      <c r="Z8" s="49">
        <f t="shared" ref="Z8:Z72" si="40">X8+6.5</f>
        <v>13</v>
      </c>
      <c r="AA8" s="51">
        <f t="shared" ref="AA8:AA72" si="41">X8+9.5</f>
        <v>16</v>
      </c>
      <c r="AB8" s="49">
        <f>BA8+IF($F8="범선",IF($BG$1=TRUE,INDEX(Sheet2!$H$2:'Sheet2'!$H$45,MATCH(BA8,Sheet2!$G$2:'Sheet2'!$G$45,0),0)),IF($BH$1=TRUE,INDEX(Sheet2!$I$2:'Sheet2'!$I$45,MATCH(BA8,Sheet2!$G$2:'Sheet2'!$G$45,0)),IF($BI$1=TRUE,INDEX(Sheet2!$H$2:'Sheet2'!$H$45,MATCH(BA8,Sheet2!$G$2:'Sheet2'!$G$45,0)),0)))+IF($BE$1=TRUE,2,0)</f>
        <v>12</v>
      </c>
      <c r="AC8" s="49">
        <f t="shared" ref="AC8:AC72" si="42">AB8+3.5</f>
        <v>15.5</v>
      </c>
      <c r="AD8" s="49">
        <f t="shared" ref="AD8:AD72" si="43">AB8+6.5</f>
        <v>18.5</v>
      </c>
      <c r="AE8" s="51">
        <f t="shared" ref="AE8:AE72" si="44">AB8+9.5</f>
        <v>21.5</v>
      </c>
      <c r="AF8" s="49">
        <f>BB8+IF($F8="범선",IF($BG$1=TRUE,INDEX(Sheet2!$H$2:'Sheet2'!$H$45,MATCH(BB8,Sheet2!$G$2:'Sheet2'!$G$45,0),0)),IF($BH$1=TRUE,INDEX(Sheet2!$I$2:'Sheet2'!$I$45,MATCH(BB8,Sheet2!$G$2:'Sheet2'!$G$45,0)),IF($BI$1=TRUE,INDEX(Sheet2!$H$2:'Sheet2'!$H$45,MATCH(BB8,Sheet2!$G$2:'Sheet2'!$G$45,0)),0)))+IF($BE$1=TRUE,2,0)</f>
        <v>17</v>
      </c>
      <c r="AG8" s="49">
        <f t="shared" ref="AG8:AG72" si="45">AF8+3.5</f>
        <v>20.5</v>
      </c>
      <c r="AH8" s="49">
        <f t="shared" ref="AH8:AH72" si="46">AF8+6.5</f>
        <v>23.5</v>
      </c>
      <c r="AI8" s="51">
        <f t="shared" ref="AI8:AI72" si="47">AF8+9.5</f>
        <v>26.5</v>
      </c>
      <c r="AK8" s="13">
        <v>283</v>
      </c>
      <c r="AL8" s="13">
        <v>388</v>
      </c>
      <c r="AM8" s="13">
        <v>13</v>
      </c>
      <c r="AN8" s="265">
        <v>15</v>
      </c>
      <c r="AO8" s="271">
        <v>20</v>
      </c>
      <c r="AP8" s="13">
        <v>50</v>
      </c>
      <c r="AQ8" s="13">
        <v>22</v>
      </c>
      <c r="AR8" s="13">
        <v>20</v>
      </c>
      <c r="AS8" s="13">
        <v>1130</v>
      </c>
      <c r="AT8" s="13">
        <v>5</v>
      </c>
      <c r="AU8" s="5">
        <f t="shared" ref="AU8:AU72" si="48">AP8+AR8+AS8</f>
        <v>1200</v>
      </c>
      <c r="AV8" s="5">
        <f t="shared" ref="AV8:AV72" si="49">ROUNDDOWN(AU8*0.75,0)</f>
        <v>900</v>
      </c>
      <c r="AW8" s="5">
        <f t="shared" ref="AW8:AW72" si="50">ROUNDDOWN(AU8*1.25,0)</f>
        <v>1500</v>
      </c>
      <c r="AX8" s="5">
        <f t="shared" ref="AX8:AX72" si="51">ROUNDDOWN(($AO8-5)/5,0)-ROUNDDOWN(IF($BC$1=TRUE,$AV8,$AW8)/100,0)+IF($BD$1=TRUE,1,0)+IF($BF$1=TRUE,6,0)</f>
        <v>-6</v>
      </c>
      <c r="AY8" s="5">
        <f t="shared" ref="AY8:AY72" si="52">ROUNDDOWN(($AO8-5+3*$BC$7)/5,0)-ROUNDDOWN(IF($BC$1=TRUE,$AV8,$AW8)/100,0)+IF($BD$1=TRUE,1,0)+IF($BF$1=TRUE,6,0)</f>
        <v>-5</v>
      </c>
      <c r="AZ8" s="5">
        <f t="shared" ref="AZ8:AZ72" si="53">ROUNDDOWN(($AO8-5+20*1+2*$BC$7)/5,0)-ROUNDDOWN(IF($BC$1=TRUE,$AV8,$AW8)/100,0)+IF($BD$1=TRUE,1,0)+IF($BF$1=TRUE,6,0)</f>
        <v>-2</v>
      </c>
      <c r="BA8" s="5">
        <f t="shared" ref="BA8:BA72" si="54">ROUNDDOWN(($AO8-5+20*2+1*$BC$7)/5,0)-ROUNDDOWN(IF($BC$1=TRUE,$AV8,$AW8)/100,0)+IF($BD$1=TRUE,1,0)+IF($BF$1=TRUE,6,0)</f>
        <v>2</v>
      </c>
      <c r="BB8" s="5">
        <f t="shared" ref="BB8:BB72" si="55">ROUNDDOWN(($AO8-5+60)/5,0)-ROUNDDOWN(IF($BC$1=TRUE,$AV8,$AW8)/100,0)+IF($BD$1=TRUE,1,0)+IF($BF$1=TRUE,6,0)</f>
        <v>6</v>
      </c>
    </row>
    <row r="9" spans="1:63" hidden="1">
      <c r="A9" s="504"/>
      <c r="B9" s="604"/>
      <c r="C9" s="209" t="s">
        <v>297</v>
      </c>
      <c r="D9" s="208" t="s">
        <v>1</v>
      </c>
      <c r="E9" s="208" t="s">
        <v>41</v>
      </c>
      <c r="F9" s="218" t="s">
        <v>267</v>
      </c>
      <c r="G9" s="179" t="s">
        <v>10</v>
      </c>
      <c r="H9" s="309">
        <f>ROUNDDOWN(AK9*1.05,0)+INDEX(Sheet2!$B$2:'Sheet2'!$B$5,MATCH(G9,Sheet2!$A$2:'Sheet2'!$A$5,0),0)+34*AT9-ROUNDUP(IF($BC$1=TRUE,AV9,AW9)/10,0)+A9</f>
        <v>433</v>
      </c>
      <c r="I9" s="312">
        <f>ROUNDDOWN(AL9*1.05,0)+INDEX(Sheet2!$B$2:'Sheet2'!$B$5,MATCH(G9,Sheet2!$A$2:'Sheet2'!$A$5,0),0)+34*AT9-ROUNDUP(IF($BC$1=TRUE,AV9,AW9)/10,0)+A9</f>
        <v>487</v>
      </c>
      <c r="J9" s="313">
        <f t="shared" si="28"/>
        <v>920</v>
      </c>
      <c r="K9" s="668">
        <f>AW9-ROUNDDOWN(AR9/2,0)-ROUNDDOWN(MAX(AQ9*1.2,AP9*0.5),0)+INDEX(Sheet2!$C$2:'Sheet2'!$C$5,MATCH(G9,Sheet2!$A$2:'Sheet2'!$A$5,0),0)</f>
        <v>1515</v>
      </c>
      <c r="L9" s="180">
        <f t="shared" si="29"/>
        <v>864</v>
      </c>
      <c r="M9" s="779">
        <f t="shared" si="30"/>
        <v>15</v>
      </c>
      <c r="N9" s="330">
        <f t="shared" si="31"/>
        <v>45</v>
      </c>
      <c r="O9" s="791">
        <f t="shared" si="32"/>
        <v>1786</v>
      </c>
      <c r="P9" s="184">
        <f>AX9+IF($F9="범선",IF($BG$1=TRUE,INDEX(Sheet2!$H$2:'Sheet2'!$H$45,MATCH(AX9,Sheet2!$G$2:'Sheet2'!$G$45,0),0)),IF($BH$1=TRUE,INDEX(Sheet2!$I$2:'Sheet2'!$I$45,MATCH(AX9,Sheet2!$G$2:'Sheet2'!$G$45,0)),IF($BI$1=TRUE,INDEX(Sheet2!$H$2:'Sheet2'!$H$45,MATCH(AX9,Sheet2!$G$2:'Sheet2'!$G$45,0)),0)))+IF($BE$1=TRUE,2,0)</f>
        <v>21</v>
      </c>
      <c r="Q9" s="185">
        <f t="shared" si="33"/>
        <v>24</v>
      </c>
      <c r="R9" s="185">
        <f t="shared" si="34"/>
        <v>27</v>
      </c>
      <c r="S9" s="186">
        <f t="shared" si="35"/>
        <v>30</v>
      </c>
      <c r="T9" s="185">
        <f>AY9+IF($F9="범선",IF($BG$1=TRUE,INDEX(Sheet2!$H$2:'Sheet2'!$H$45,MATCH(AY9,Sheet2!$G$2:'Sheet2'!$G$45,0),0)),IF($BH$1=TRUE,INDEX(Sheet2!$I$2:'Sheet2'!$I$45,MATCH(AY9,Sheet2!$G$2:'Sheet2'!$G$45,0)),IF($BI$1=TRUE,INDEX(Sheet2!$H$2:'Sheet2'!$H$45,MATCH(AY9,Sheet2!$G$2:'Sheet2'!$G$45,0)),0)))+IF($BE$1=TRUE,2,0)</f>
        <v>23</v>
      </c>
      <c r="U9" s="185">
        <f t="shared" si="36"/>
        <v>26.5</v>
      </c>
      <c r="V9" s="185">
        <f t="shared" si="37"/>
        <v>29.5</v>
      </c>
      <c r="W9" s="186">
        <f t="shared" si="38"/>
        <v>32.5</v>
      </c>
      <c r="X9" s="185">
        <f>AZ9+IF($F9="범선",IF($BG$1=TRUE,INDEX(Sheet2!$H$2:'Sheet2'!$H$45,MATCH(AZ9,Sheet2!$G$2:'Sheet2'!$G$45,0),0)),IF($BH$1=TRUE,INDEX(Sheet2!$I$2:'Sheet2'!$I$45,MATCH(AZ9,Sheet2!$G$2:'Sheet2'!$G$45,0)),IF($BI$1=TRUE,INDEX(Sheet2!$H$2:'Sheet2'!$H$45,MATCH(AZ9,Sheet2!$G$2:'Sheet2'!$G$45,0)),0)))+IF($BE$1=TRUE,2,0)</f>
        <v>29</v>
      </c>
      <c r="Y9" s="185">
        <f t="shared" si="39"/>
        <v>32.5</v>
      </c>
      <c r="Z9" s="185">
        <f t="shared" si="40"/>
        <v>35.5</v>
      </c>
      <c r="AA9" s="186">
        <f t="shared" si="41"/>
        <v>38.5</v>
      </c>
      <c r="AB9" s="185">
        <f>BA9+IF($F9="범선",IF($BG$1=TRUE,INDEX(Sheet2!$H$2:'Sheet2'!$H$45,MATCH(BA9,Sheet2!$G$2:'Sheet2'!$G$45,0),0)),IF($BH$1=TRUE,INDEX(Sheet2!$I$2:'Sheet2'!$I$45,MATCH(BA9,Sheet2!$G$2:'Sheet2'!$G$45,0)),IF($BI$1=TRUE,INDEX(Sheet2!$H$2:'Sheet2'!$H$45,MATCH(BA9,Sheet2!$G$2:'Sheet2'!$G$45,0)),0)))+IF($BE$1=TRUE,2,0)</f>
        <v>37</v>
      </c>
      <c r="AC9" s="185">
        <f t="shared" si="42"/>
        <v>40.5</v>
      </c>
      <c r="AD9" s="185">
        <f t="shared" si="43"/>
        <v>43.5</v>
      </c>
      <c r="AE9" s="186">
        <f t="shared" si="44"/>
        <v>46.5</v>
      </c>
      <c r="AF9" s="185">
        <f>BB9+IF($F9="범선",IF($BG$1=TRUE,INDEX(Sheet2!$H$2:'Sheet2'!$H$45,MATCH(BB9,Sheet2!$G$2:'Sheet2'!$G$45,0),0)),IF($BH$1=TRUE,INDEX(Sheet2!$I$2:'Sheet2'!$I$45,MATCH(BB9,Sheet2!$G$2:'Sheet2'!$G$45,0)),IF($BI$1=TRUE,INDEX(Sheet2!$H$2:'Sheet2'!$H$45,MATCH(BB9,Sheet2!$G$2:'Sheet2'!$G$45,0)),0)))+IF($BE$1=TRUE,2,0)</f>
        <v>45</v>
      </c>
      <c r="AG9" s="185">
        <f t="shared" si="45"/>
        <v>48.5</v>
      </c>
      <c r="AH9" s="185">
        <f t="shared" si="46"/>
        <v>51.5</v>
      </c>
      <c r="AI9" s="186">
        <f t="shared" si="47"/>
        <v>54.5</v>
      </c>
      <c r="AJ9" s="6"/>
      <c r="AK9" s="13">
        <v>325</v>
      </c>
      <c r="AL9" s="13">
        <v>377</v>
      </c>
      <c r="AM9" s="13">
        <v>17</v>
      </c>
      <c r="AN9" s="262">
        <v>15</v>
      </c>
      <c r="AO9" s="269">
        <v>45</v>
      </c>
      <c r="AP9" s="13">
        <v>40</v>
      </c>
      <c r="AQ9" s="13">
        <v>18</v>
      </c>
      <c r="AR9" s="13">
        <v>30</v>
      </c>
      <c r="AS9" s="13">
        <v>1130</v>
      </c>
      <c r="AT9" s="13">
        <v>3</v>
      </c>
      <c r="AU9" s="5">
        <f t="shared" si="48"/>
        <v>1200</v>
      </c>
      <c r="AV9" s="5">
        <f t="shared" si="49"/>
        <v>900</v>
      </c>
      <c r="AW9" s="5">
        <f t="shared" si="50"/>
        <v>1500</v>
      </c>
      <c r="AX9" s="5">
        <f t="shared" si="51"/>
        <v>-1</v>
      </c>
      <c r="AY9" s="5">
        <f t="shared" si="52"/>
        <v>0</v>
      </c>
      <c r="AZ9" s="5">
        <f t="shared" si="53"/>
        <v>3</v>
      </c>
      <c r="BA9" s="5">
        <f t="shared" si="54"/>
        <v>7</v>
      </c>
      <c r="BB9" s="5">
        <f t="shared" si="55"/>
        <v>11</v>
      </c>
    </row>
    <row r="10" spans="1:63" hidden="1">
      <c r="A10" s="877">
        <v>20</v>
      </c>
      <c r="B10" s="600"/>
      <c r="C10" s="588" t="s">
        <v>265</v>
      </c>
      <c r="D10" s="517" t="s">
        <v>26</v>
      </c>
      <c r="E10" s="517" t="s">
        <v>203</v>
      </c>
      <c r="F10" s="731" t="s">
        <v>267</v>
      </c>
      <c r="G10" s="861" t="s">
        <v>10</v>
      </c>
      <c r="H10" s="650">
        <f>ROUNDDOWN(AK10*1.05,0)+INDEX(Sheet2!$B$2:'Sheet2'!$B$5,MATCH(G10,Sheet2!$A$2:'Sheet2'!$A$5,0),0)+34*AT10-ROUNDUP(IF($BC$1=TRUE,AV10,AW10)/10,0)+A10</f>
        <v>235</v>
      </c>
      <c r="I10" s="651">
        <f>ROUNDDOWN(AL10*1.05,0)+INDEX(Sheet2!$B$2:'Sheet2'!$B$5,MATCH(G10,Sheet2!$A$2:'Sheet2'!$A$5,0),0)+34*AT10-ROUNDUP(IF($BC$1=TRUE,AV10,AW10)/10,0)+A10</f>
        <v>466</v>
      </c>
      <c r="J10" s="646">
        <f t="shared" si="28"/>
        <v>701</v>
      </c>
      <c r="K10" s="862">
        <f>AW10-ROUNDDOWN(AR10/2,0)-ROUNDDOWN(MAX(AQ10*1.2,AP10*0.5),0)+INDEX(Sheet2!$C$2:'Sheet2'!$C$5,MATCH(G10,Sheet2!$A$2:'Sheet2'!$A$5,0),0)</f>
        <v>1511</v>
      </c>
      <c r="L10" s="863">
        <f t="shared" si="29"/>
        <v>860</v>
      </c>
      <c r="M10" s="864">
        <f t="shared" si="30"/>
        <v>14</v>
      </c>
      <c r="N10" s="864">
        <f t="shared" si="31"/>
        <v>19</v>
      </c>
      <c r="O10" s="865">
        <f t="shared" si="32"/>
        <v>1171</v>
      </c>
      <c r="P10" s="796">
        <f>AX10+IF($F10="범선",IF($BG$1=TRUE,INDEX(Sheet2!$H$2:'Sheet2'!$H$45,MATCH(AX10,Sheet2!$G$2:'Sheet2'!$G$45,0),0)),IF($BH$1=TRUE,INDEX(Sheet2!$I$2:'Sheet2'!$I$45,MATCH(AX10,Sheet2!$G$2:'Sheet2'!$G$45,0)),IF($BI$1=TRUE,INDEX(Sheet2!$H$2:'Sheet2'!$H$45,MATCH(AX10,Sheet2!$G$2:'Sheet2'!$G$45,0)),0)))+IF($BE$1=TRUE,2,0)</f>
        <v>9</v>
      </c>
      <c r="Q10" s="798">
        <f t="shared" si="33"/>
        <v>12</v>
      </c>
      <c r="R10" s="798">
        <f t="shared" si="34"/>
        <v>15</v>
      </c>
      <c r="S10" s="800">
        <f t="shared" si="35"/>
        <v>18</v>
      </c>
      <c r="T10" s="798">
        <f>AY10+IF($F10="범선",IF($BG$1=TRUE,INDEX(Sheet2!$H$2:'Sheet2'!$H$45,MATCH(AY10,Sheet2!$G$2:'Sheet2'!$G$45,0),0)),IF($BH$1=TRUE,INDEX(Sheet2!$I$2:'Sheet2'!$I$45,MATCH(AY10,Sheet2!$G$2:'Sheet2'!$G$45,0)),IF($BI$1=TRUE,INDEX(Sheet2!$H$2:'Sheet2'!$H$45,MATCH(AY10,Sheet2!$G$2:'Sheet2'!$G$45,0)),0)))+IF($BE$1=TRUE,2,0)</f>
        <v>13</v>
      </c>
      <c r="U10" s="798">
        <f t="shared" si="36"/>
        <v>16.5</v>
      </c>
      <c r="V10" s="798">
        <f t="shared" si="37"/>
        <v>19.5</v>
      </c>
      <c r="W10" s="800">
        <f t="shared" si="38"/>
        <v>22.5</v>
      </c>
      <c r="X10" s="798">
        <f>AZ10+IF($F10="범선",IF($BG$1=TRUE,INDEX(Sheet2!$H$2:'Sheet2'!$H$45,MATCH(AZ10,Sheet2!$G$2:'Sheet2'!$G$45,0),0)),IF($BH$1=TRUE,INDEX(Sheet2!$I$2:'Sheet2'!$I$45,MATCH(AZ10,Sheet2!$G$2:'Sheet2'!$G$45,0)),IF($BI$1=TRUE,INDEX(Sheet2!$H$2:'Sheet2'!$H$45,MATCH(AZ10,Sheet2!$G$2:'Sheet2'!$G$45,0)),0)))+IF($BE$1=TRUE,2,0)</f>
        <v>19</v>
      </c>
      <c r="Y10" s="798">
        <f t="shared" si="39"/>
        <v>22.5</v>
      </c>
      <c r="Z10" s="798">
        <f t="shared" si="40"/>
        <v>25.5</v>
      </c>
      <c r="AA10" s="800">
        <f t="shared" si="41"/>
        <v>28.5</v>
      </c>
      <c r="AB10" s="798">
        <f>BA10+IF($F10="범선",IF($BG$1=TRUE,INDEX(Sheet2!$H$2:'Sheet2'!$H$45,MATCH(BA10,Sheet2!$G$2:'Sheet2'!$G$45,0),0)),IF($BH$1=TRUE,INDEX(Sheet2!$I$2:'Sheet2'!$I$45,MATCH(BA10,Sheet2!$G$2:'Sheet2'!$G$45,0)),IF($BI$1=TRUE,INDEX(Sheet2!$H$2:'Sheet2'!$H$45,MATCH(BA10,Sheet2!$G$2:'Sheet2'!$G$45,0)),0)))+IF($BE$1=TRUE,2,0)</f>
        <v>27</v>
      </c>
      <c r="AC10" s="798">
        <f t="shared" si="42"/>
        <v>30.5</v>
      </c>
      <c r="AD10" s="798">
        <f t="shared" si="43"/>
        <v>33.5</v>
      </c>
      <c r="AE10" s="800">
        <f t="shared" si="44"/>
        <v>36.5</v>
      </c>
      <c r="AF10" s="798">
        <f>BB10+IF($F10="범선",IF($BG$1=TRUE,INDEX(Sheet2!$H$2:'Sheet2'!$H$45,MATCH(BB10,Sheet2!$G$2:'Sheet2'!$G$45,0),0)),IF($BH$1=TRUE,INDEX(Sheet2!$I$2:'Sheet2'!$I$45,MATCH(BB10,Sheet2!$G$2:'Sheet2'!$G$45,0)),IF($BI$1=TRUE,INDEX(Sheet2!$H$2:'Sheet2'!$H$45,MATCH(BB10,Sheet2!$G$2:'Sheet2'!$G$45,0)),0)))+IF($BE$1=TRUE,2,0)</f>
        <v>33</v>
      </c>
      <c r="AG10" s="798">
        <f t="shared" si="45"/>
        <v>36.5</v>
      </c>
      <c r="AH10" s="798">
        <f t="shared" si="46"/>
        <v>39.5</v>
      </c>
      <c r="AI10" s="800">
        <f t="shared" si="47"/>
        <v>42.5</v>
      </c>
      <c r="AJ10" s="6"/>
      <c r="AK10" s="13">
        <v>150</v>
      </c>
      <c r="AL10" s="13">
        <v>370</v>
      </c>
      <c r="AM10" s="13">
        <v>10</v>
      </c>
      <c r="AN10" s="262">
        <v>14</v>
      </c>
      <c r="AO10" s="269">
        <v>19</v>
      </c>
      <c r="AP10" s="13">
        <v>60</v>
      </c>
      <c r="AQ10" s="13">
        <v>20</v>
      </c>
      <c r="AR10" s="13">
        <v>20</v>
      </c>
      <c r="AS10" s="13">
        <v>1120</v>
      </c>
      <c r="AT10" s="13">
        <v>2</v>
      </c>
      <c r="AU10" s="5">
        <f t="shared" si="48"/>
        <v>1200</v>
      </c>
      <c r="AV10" s="5">
        <f t="shared" si="49"/>
        <v>900</v>
      </c>
      <c r="AW10" s="5">
        <f t="shared" si="50"/>
        <v>1500</v>
      </c>
      <c r="AX10" s="5">
        <f t="shared" si="51"/>
        <v>-7</v>
      </c>
      <c r="AY10" s="5">
        <f t="shared" si="52"/>
        <v>-5</v>
      </c>
      <c r="AZ10" s="5">
        <f t="shared" si="53"/>
        <v>-2</v>
      </c>
      <c r="BA10" s="5">
        <f t="shared" si="54"/>
        <v>2</v>
      </c>
      <c r="BB10" s="5">
        <f t="shared" si="55"/>
        <v>5</v>
      </c>
    </row>
    <row r="11" spans="1:63" s="5" customFormat="1" ht="17.25" customHeight="1">
      <c r="A11" s="878">
        <v>20</v>
      </c>
      <c r="B11" s="870" t="s">
        <v>533</v>
      </c>
      <c r="C11" s="1137" t="s">
        <v>243</v>
      </c>
      <c r="D11" s="188" t="s">
        <v>2</v>
      </c>
      <c r="E11" s="188" t="s">
        <v>0</v>
      </c>
      <c r="F11" s="188" t="s">
        <v>162</v>
      </c>
      <c r="G11" s="1138" t="s">
        <v>10</v>
      </c>
      <c r="H11" s="521">
        <f>ROUNDDOWN(AK11*1.05,0)+INDEX(Sheet2!$B$2:'Sheet2'!$B$5,MATCH(G11,Sheet2!$A$2:'Sheet2'!$A$5,0),0)+34*AT11-ROUNDUP(IF($BC$1=TRUE,AV11,AW11)/10,0)+A11</f>
        <v>467</v>
      </c>
      <c r="I11" s="523">
        <f>ROUNDDOWN(AL11*1.05,0)+INDEX(Sheet2!$B$2:'Sheet2'!$B$5,MATCH(G11,Sheet2!$A$2:'Sheet2'!$A$5,0),0)+34*AT11-ROUNDUP(IF($BC$1=TRUE,AV11,AW11)/10,0)+A11</f>
        <v>533</v>
      </c>
      <c r="J11" s="525">
        <f t="shared" si="28"/>
        <v>1000</v>
      </c>
      <c r="K11" s="1139">
        <f>AW11-ROUNDDOWN(AR11/2,0)-ROUNDDOWN(MAX(AQ11*1.2,AP11*0.5),0)+INDEX(Sheet2!$C$2:'Sheet2'!$C$5,MATCH(G11,Sheet2!$A$2:'Sheet2'!$A$5,0),0)</f>
        <v>1515</v>
      </c>
      <c r="L11" s="189">
        <f t="shared" si="29"/>
        <v>864</v>
      </c>
      <c r="M11" s="1140">
        <f t="shared" si="30"/>
        <v>15</v>
      </c>
      <c r="N11" s="1140">
        <f t="shared" si="31"/>
        <v>45</v>
      </c>
      <c r="O11" s="1141">
        <f t="shared" si="32"/>
        <v>1934</v>
      </c>
      <c r="P11" s="53">
        <f>AX11+IF($F11="범선",IF($BG$1=TRUE,INDEX(Sheet2!$H$2:'Sheet2'!$H$45,MATCH(AX11,Sheet2!$G$2:'Sheet2'!$G$45,0),0)),IF($BH$1=TRUE,INDEX(Sheet2!$I$2:'Sheet2'!$I$45,MATCH(AX11,Sheet2!$G$2:'Sheet2'!$G$45,0)),IF($BI$1=TRUE,INDEX(Sheet2!$H$2:'Sheet2'!$H$45,MATCH(AX11,Sheet2!$G$2:'Sheet2'!$G$45,0)),0)))+IF($BE$1=TRUE,2,0)</f>
        <v>8</v>
      </c>
      <c r="Q11" s="49">
        <f t="shared" si="33"/>
        <v>11</v>
      </c>
      <c r="R11" s="49">
        <f t="shared" si="34"/>
        <v>14</v>
      </c>
      <c r="S11" s="51">
        <f t="shared" si="35"/>
        <v>17</v>
      </c>
      <c r="T11" s="49">
        <f>AY11+IF($F11="범선",IF($BG$1=TRUE,INDEX(Sheet2!$H$2:'Sheet2'!$H$45,MATCH(AY11,Sheet2!$G$2:'Sheet2'!$G$45,0),0)),IF($BH$1=TRUE,INDEX(Sheet2!$I$2:'Sheet2'!$I$45,MATCH(AY11,Sheet2!$G$2:'Sheet2'!$G$45,0)),IF($BI$1=TRUE,INDEX(Sheet2!$H$2:'Sheet2'!$H$45,MATCH(AY11,Sheet2!$G$2:'Sheet2'!$G$45,0)),0)))+IF($BE$1=TRUE,2,0)</f>
        <v>9</v>
      </c>
      <c r="U11" s="49">
        <f t="shared" si="36"/>
        <v>12.5</v>
      </c>
      <c r="V11" s="49">
        <f t="shared" si="37"/>
        <v>15.5</v>
      </c>
      <c r="W11" s="51">
        <f t="shared" si="38"/>
        <v>18.5</v>
      </c>
      <c r="X11" s="49">
        <f>AZ11+IF($F11="범선",IF($BG$1=TRUE,INDEX(Sheet2!$H$2:'Sheet2'!$H$45,MATCH(AZ11,Sheet2!$G$2:'Sheet2'!$G$45,0),0)),IF($BH$1=TRUE,INDEX(Sheet2!$I$2:'Sheet2'!$I$45,MATCH(AZ11,Sheet2!$G$2:'Sheet2'!$G$45,0)),IF($BI$1=TRUE,INDEX(Sheet2!$H$2:'Sheet2'!$H$45,MATCH(AZ11,Sheet2!$G$2:'Sheet2'!$G$45,0)),0)))+IF($BE$1=TRUE,2,0)</f>
        <v>13</v>
      </c>
      <c r="Y11" s="49">
        <f t="shared" si="39"/>
        <v>16.5</v>
      </c>
      <c r="Z11" s="49">
        <f t="shared" si="40"/>
        <v>19.5</v>
      </c>
      <c r="AA11" s="51">
        <f t="shared" si="41"/>
        <v>22.5</v>
      </c>
      <c r="AB11" s="49">
        <f>BA11+IF($F11="범선",IF($BG$1=TRUE,INDEX(Sheet2!$H$2:'Sheet2'!$H$45,MATCH(BA11,Sheet2!$G$2:'Sheet2'!$G$45,0),0)),IF($BH$1=TRUE,INDEX(Sheet2!$I$2:'Sheet2'!$I$45,MATCH(BA11,Sheet2!$G$2:'Sheet2'!$G$45,0)),IF($BI$1=TRUE,INDEX(Sheet2!$H$2:'Sheet2'!$H$45,MATCH(BA11,Sheet2!$G$2:'Sheet2'!$G$45,0)),0)))+IF($BE$1=TRUE,2,0)</f>
        <v>18.5</v>
      </c>
      <c r="AC11" s="49">
        <f t="shared" si="42"/>
        <v>22</v>
      </c>
      <c r="AD11" s="49">
        <f t="shared" si="43"/>
        <v>25</v>
      </c>
      <c r="AE11" s="51">
        <f t="shared" si="44"/>
        <v>28</v>
      </c>
      <c r="AF11" s="49">
        <f>BB11+IF($F11="범선",IF($BG$1=TRUE,INDEX(Sheet2!$H$2:'Sheet2'!$H$45,MATCH(BB11,Sheet2!$G$2:'Sheet2'!$G$45,0),0)),IF($BH$1=TRUE,INDEX(Sheet2!$I$2:'Sheet2'!$I$45,MATCH(BB11,Sheet2!$G$2:'Sheet2'!$G$45,0)),IF($BI$1=TRUE,INDEX(Sheet2!$H$2:'Sheet2'!$H$45,MATCH(BB11,Sheet2!$G$2:'Sheet2'!$G$45,0)),0)))+IF($BE$1=TRUE,2,0)</f>
        <v>24</v>
      </c>
      <c r="AG11" s="49">
        <f t="shared" si="45"/>
        <v>27.5</v>
      </c>
      <c r="AH11" s="49">
        <f t="shared" si="46"/>
        <v>30.5</v>
      </c>
      <c r="AI11" s="51">
        <f t="shared" si="47"/>
        <v>33.5</v>
      </c>
      <c r="AJ11" s="6"/>
      <c r="AK11" s="13">
        <v>339</v>
      </c>
      <c r="AL11" s="13">
        <v>401</v>
      </c>
      <c r="AM11" s="13">
        <v>13</v>
      </c>
      <c r="AN11" s="264">
        <v>15</v>
      </c>
      <c r="AO11" s="270">
        <v>45</v>
      </c>
      <c r="AP11" s="13">
        <v>50</v>
      </c>
      <c r="AQ11" s="13">
        <v>22</v>
      </c>
      <c r="AR11" s="13">
        <v>20</v>
      </c>
      <c r="AS11" s="13">
        <v>1130</v>
      </c>
      <c r="AT11" s="13">
        <v>3</v>
      </c>
      <c r="AU11" s="13">
        <f t="shared" si="48"/>
        <v>1200</v>
      </c>
      <c r="AV11" s="13">
        <f t="shared" si="49"/>
        <v>900</v>
      </c>
      <c r="AW11" s="13">
        <f t="shared" si="50"/>
        <v>1500</v>
      </c>
      <c r="AX11" s="5">
        <f t="shared" si="51"/>
        <v>-1</v>
      </c>
      <c r="AY11" s="5">
        <f t="shared" si="52"/>
        <v>0</v>
      </c>
      <c r="AZ11" s="5">
        <f t="shared" si="53"/>
        <v>3</v>
      </c>
      <c r="BA11" s="5">
        <f t="shared" si="54"/>
        <v>7</v>
      </c>
      <c r="BB11" s="5">
        <f t="shared" si="55"/>
        <v>11</v>
      </c>
    </row>
    <row r="12" spans="1:63" s="5" customFormat="1">
      <c r="A12" s="674">
        <v>20</v>
      </c>
      <c r="B12" s="679" t="s">
        <v>552</v>
      </c>
      <c r="C12" s="84" t="s">
        <v>295</v>
      </c>
      <c r="D12" s="533" t="s">
        <v>1</v>
      </c>
      <c r="E12" s="188" t="s">
        <v>543</v>
      </c>
      <c r="F12" s="533" t="s">
        <v>18</v>
      </c>
      <c r="G12" s="85" t="s">
        <v>10</v>
      </c>
      <c r="H12" s="226">
        <f>ROUNDDOWN(AK12*1.05,0)+INDEX(Sheet2!$B$2:'Sheet2'!$B$5,MATCH(G12,Sheet2!$A$2:'Sheet2'!$A$5,0),0)+34*AT12-ROUNDUP(IF($BC$1=TRUE,AV12,AW12)/10,0)+A12</f>
        <v>458</v>
      </c>
      <c r="I12" s="229">
        <f>ROUNDDOWN(AL12*1.05,0)+INDEX(Sheet2!$B$2:'Sheet2'!$B$5,MATCH(G12,Sheet2!$A$2:'Sheet2'!$A$5,0),0)+34*AT12-ROUNDUP(IF($BC$1=TRUE,AV12,AW12)/10,0)+A12</f>
        <v>553</v>
      </c>
      <c r="J12" s="86">
        <f>H12+I12</f>
        <v>1011</v>
      </c>
      <c r="K12" s="241">
        <v>1508</v>
      </c>
      <c r="L12" s="84">
        <f>AV12-ROUNDDOWN(AR12/2,0)-ROUNDDOWN(MAX(AQ12*1.2,AP12*0.5),0)</f>
        <v>817</v>
      </c>
      <c r="M12" s="78">
        <f>AN12</f>
        <v>15</v>
      </c>
      <c r="N12" s="78">
        <f>AO12</f>
        <v>55</v>
      </c>
      <c r="O12" s="649">
        <f>H12*3+I12</f>
        <v>1927</v>
      </c>
      <c r="P12" s="856">
        <f>AX12+IF($F12="범선",IF($BG$1=TRUE,INDEX(Sheet2!$H$2:'Sheet2'!$H$45,MATCH(AX12,Sheet2!$G$2:'Sheet2'!$G$45,0),0)),IF($BH$1=TRUE,INDEX(Sheet2!$I$2:'Sheet2'!$I$45,MATCH(AX12,Sheet2!$G$2:'Sheet2'!$G$45,0)),IF($BI$1=TRUE,INDEX(Sheet2!$H$2:'Sheet2'!$H$45,MATCH(AX12,Sheet2!$G$2:'Sheet2'!$G$45,0)),0)))+IF($BE$1=TRUE,2,0)</f>
        <v>10.5</v>
      </c>
      <c r="Q12" s="857">
        <f>P12+3</f>
        <v>13.5</v>
      </c>
      <c r="R12" s="857">
        <f>P12+6</f>
        <v>16.5</v>
      </c>
      <c r="S12" s="858">
        <f>P12+9</f>
        <v>19.5</v>
      </c>
      <c r="T12" s="857">
        <f>AY12+IF($F12="범선",IF($BG$1=TRUE,INDEX(Sheet2!$H$2:'Sheet2'!$H$45,MATCH(AY12,Sheet2!$G$2:'Sheet2'!$G$45,0),0)),IF($BH$1=TRUE,INDEX(Sheet2!$I$2:'Sheet2'!$I$45,MATCH(AY12,Sheet2!$G$2:'Sheet2'!$G$45,0)),IF($BI$1=TRUE,INDEX(Sheet2!$H$2:'Sheet2'!$H$45,MATCH(AY12,Sheet2!$G$2:'Sheet2'!$G$45,0)),0)))+IF($BE$1=TRUE,2,0)</f>
        <v>12</v>
      </c>
      <c r="U12" s="857">
        <f>T12+3.5</f>
        <v>15.5</v>
      </c>
      <c r="V12" s="857">
        <f>T12+6.5</f>
        <v>18.5</v>
      </c>
      <c r="W12" s="858">
        <f>T12+9.5</f>
        <v>21.5</v>
      </c>
      <c r="X12" s="857">
        <f>AZ12+IF($F12="범선",IF($BG$1=TRUE,INDEX(Sheet2!$H$2:'Sheet2'!$H$45,MATCH(AZ12,Sheet2!$G$2:'Sheet2'!$G$45,0),0)),IF($BH$1=TRUE,INDEX(Sheet2!$I$2:'Sheet2'!$I$45,MATCH(AZ12,Sheet2!$G$2:'Sheet2'!$G$45,0)),IF($BI$1=TRUE,INDEX(Sheet2!$H$2:'Sheet2'!$H$45,MATCH(AZ12,Sheet2!$G$2:'Sheet2'!$G$45,0)),0)))+IF($BE$1=TRUE,2,0)</f>
        <v>16</v>
      </c>
      <c r="Y12" s="857">
        <f>X12+3.5</f>
        <v>19.5</v>
      </c>
      <c r="Z12" s="857">
        <f>X12+6.5</f>
        <v>22.5</v>
      </c>
      <c r="AA12" s="858">
        <f>X12+9.5</f>
        <v>25.5</v>
      </c>
      <c r="AB12" s="857">
        <f>BA12+IF($F12="범선",IF($BG$1=TRUE,INDEX(Sheet2!$H$2:'Sheet2'!$H$45,MATCH(BA12,Sheet2!$G$2:'Sheet2'!$G$45,0),0)),IF($BH$1=TRUE,INDEX(Sheet2!$I$2:'Sheet2'!$I$45,MATCH(BA12,Sheet2!$G$2:'Sheet2'!$G$45,0)),IF($BI$1=TRUE,INDEX(Sheet2!$H$2:'Sheet2'!$H$45,MATCH(BA12,Sheet2!$G$2:'Sheet2'!$G$45,0)),0)))+IF($BE$1=TRUE,2,0)</f>
        <v>21</v>
      </c>
      <c r="AC12" s="857">
        <f>AB12+3.5</f>
        <v>24.5</v>
      </c>
      <c r="AD12" s="857">
        <f>AB12+6.5</f>
        <v>27.5</v>
      </c>
      <c r="AE12" s="858">
        <f>AB12+9.5</f>
        <v>30.5</v>
      </c>
      <c r="AF12" s="857">
        <f>BB12+IF($F12="범선",IF($BG$1=TRUE,INDEX(Sheet2!$H$2:'Sheet2'!$H$45,MATCH(BB12,Sheet2!$G$2:'Sheet2'!$G$45,0),0)),IF($BH$1=TRUE,INDEX(Sheet2!$I$2:'Sheet2'!$I$45,MATCH(BB12,Sheet2!$G$2:'Sheet2'!$G$45,0)),IF($BI$1=TRUE,INDEX(Sheet2!$H$2:'Sheet2'!$H$45,MATCH(BB12,Sheet2!$G$2:'Sheet2'!$G$45,0)),0)))+IF($BE$1=TRUE,2,0)</f>
        <v>26.5</v>
      </c>
      <c r="AG12" s="857">
        <f>AF12+3.5</f>
        <v>30</v>
      </c>
      <c r="AH12" s="857">
        <f>AF12+6.5</f>
        <v>33</v>
      </c>
      <c r="AI12" s="858">
        <f>AF12+9.5</f>
        <v>36</v>
      </c>
      <c r="AJ12" s="6"/>
      <c r="AK12" s="13">
        <v>298</v>
      </c>
      <c r="AL12" s="13">
        <v>388</v>
      </c>
      <c r="AM12" s="13">
        <v>13</v>
      </c>
      <c r="AN12" s="393">
        <v>15</v>
      </c>
      <c r="AO12" s="394">
        <v>55</v>
      </c>
      <c r="AP12" s="178">
        <v>95</v>
      </c>
      <c r="AQ12" s="178">
        <v>40</v>
      </c>
      <c r="AR12" s="178">
        <v>70</v>
      </c>
      <c r="AS12" s="13">
        <v>1035</v>
      </c>
      <c r="AT12" s="13">
        <v>4</v>
      </c>
      <c r="AU12" s="13">
        <f>AP12+AR12+AS12</f>
        <v>1200</v>
      </c>
      <c r="AV12" s="13">
        <f>ROUNDDOWN(AU12*0.75,0)</f>
        <v>900</v>
      </c>
      <c r="AW12" s="13">
        <f>ROUNDDOWN(AU12*1.25,0)</f>
        <v>1500</v>
      </c>
      <c r="AX12" s="5">
        <f>ROUNDDOWN(($AO12-5)/5,0)-ROUNDDOWN(IF($BC$1=TRUE,$AV12,$AW12)/100,0)+IF($BD$1=TRUE,1,0)+IF($BF$1=TRUE,6,0)</f>
        <v>1</v>
      </c>
      <c r="AY12" s="5">
        <f>ROUNDDOWN(($AO12-5+3*$BC$7)/5,0)-ROUNDDOWN(IF($BC$1=TRUE,$AV12,$AW12)/100,0)+IF($BD$1=TRUE,1,0)+IF($BF$1=TRUE,6,0)</f>
        <v>2</v>
      </c>
      <c r="AZ12" s="5">
        <f>ROUNDDOWN(($AO12-5+20*1+2*$BC$7)/5,0)-ROUNDDOWN(IF($BC$1=TRUE,$AV12,$AW12)/100,0)+IF($BD$1=TRUE,1,0)+IF($BF$1=TRUE,6,0)</f>
        <v>5</v>
      </c>
      <c r="BA12" s="5">
        <f>ROUNDDOWN(($AO12-5+20*2+1*$BC$7)/5,0)-ROUNDDOWN(IF($BC$1=TRUE,$AV12,$AW12)/100,0)+IF($BD$1=TRUE,1,0)+IF($BF$1=TRUE,6,0)</f>
        <v>9</v>
      </c>
      <c r="BB12" s="5">
        <f>ROUNDDOWN(($AO12-5+60)/5,0)-ROUNDDOWN(IF($BC$1=TRUE,$AV12,$AW12)/100,0)+IF($BD$1=TRUE,1,0)+IF($BF$1=TRUE,6,0)</f>
        <v>13</v>
      </c>
    </row>
    <row r="13" spans="1:63" s="5" customFormat="1">
      <c r="A13" s="674">
        <v>20</v>
      </c>
      <c r="B13" s="679"/>
      <c r="C13" s="84" t="s">
        <v>295</v>
      </c>
      <c r="D13" s="533" t="s">
        <v>1</v>
      </c>
      <c r="E13" s="533" t="s">
        <v>0</v>
      </c>
      <c r="F13" s="533" t="s">
        <v>18</v>
      </c>
      <c r="G13" s="85" t="s">
        <v>10</v>
      </c>
      <c r="H13" s="226">
        <f>ROUNDDOWN(AK13*1.05,0)+INDEX(Sheet2!$B$2:'Sheet2'!$B$5,MATCH(G13,Sheet2!$A$2:'Sheet2'!$A$5,0),0)+34*AT13-ROUNDUP(IF($BC$1=TRUE,AV13,AW13)/10,0)+A13</f>
        <v>440</v>
      </c>
      <c r="I13" s="229">
        <f>ROUNDDOWN(AL13*1.05,0)+INDEX(Sheet2!$B$2:'Sheet2'!$B$5,MATCH(G13,Sheet2!$A$2:'Sheet2'!$A$5,0),0)+34*AT13-ROUNDUP(IF($BC$1=TRUE,AV13,AW13)/10,0)+A13</f>
        <v>534</v>
      </c>
      <c r="J13" s="86">
        <f t="shared" ref="J13" si="56">H13+I13</f>
        <v>974</v>
      </c>
      <c r="K13" s="241">
        <v>1508</v>
      </c>
      <c r="L13" s="84">
        <f t="shared" ref="L13" si="57">AV13-ROUNDDOWN(AR13/2,0)-ROUNDDOWN(MAX(AQ13*1.2,AP13*0.5),0)</f>
        <v>855</v>
      </c>
      <c r="M13" s="78">
        <f t="shared" ref="M13" si="58">AN13</f>
        <v>15</v>
      </c>
      <c r="N13" s="78">
        <f t="shared" ref="N13" si="59">AO13</f>
        <v>53</v>
      </c>
      <c r="O13" s="649">
        <f t="shared" ref="O13" si="60">H13*3+I13</f>
        <v>1854</v>
      </c>
      <c r="P13" s="856">
        <f>AX13+IF($F13="범선",IF($BG$1=TRUE,INDEX(Sheet2!$H$2:'Sheet2'!$H$45,MATCH(AX13,Sheet2!$G$2:'Sheet2'!$G$45,0),0)),IF($BH$1=TRUE,INDEX(Sheet2!$I$2:'Sheet2'!$I$45,MATCH(AX13,Sheet2!$G$2:'Sheet2'!$G$45,0)),IF($BI$1=TRUE,INDEX(Sheet2!$H$2:'Sheet2'!$H$45,MATCH(AX13,Sheet2!$G$2:'Sheet2'!$G$45,0)),0)))+IF($BE$1=TRUE,2,0)</f>
        <v>10.5</v>
      </c>
      <c r="Q13" s="857">
        <f t="shared" si="33"/>
        <v>13.5</v>
      </c>
      <c r="R13" s="857">
        <f t="shared" ref="R13" si="61">P13+6</f>
        <v>16.5</v>
      </c>
      <c r="S13" s="858">
        <f t="shared" ref="S13" si="62">P13+9</f>
        <v>19.5</v>
      </c>
      <c r="T13" s="857">
        <f>AY13+IF($F13="범선",IF($BG$1=TRUE,INDEX(Sheet2!$H$2:'Sheet2'!$H$45,MATCH(AY13,Sheet2!$G$2:'Sheet2'!$G$45,0),0)),IF($BH$1=TRUE,INDEX(Sheet2!$I$2:'Sheet2'!$I$45,MATCH(AY13,Sheet2!$G$2:'Sheet2'!$G$45,0)),IF($BI$1=TRUE,INDEX(Sheet2!$H$2:'Sheet2'!$H$45,MATCH(AY13,Sheet2!$G$2:'Sheet2'!$G$45,0)),0)))+IF($BE$1=TRUE,2,0)</f>
        <v>12</v>
      </c>
      <c r="U13" s="857">
        <f t="shared" si="36"/>
        <v>15.5</v>
      </c>
      <c r="V13" s="857">
        <f t="shared" ref="V13" si="63">T13+6.5</f>
        <v>18.5</v>
      </c>
      <c r="W13" s="858">
        <f t="shared" ref="W13" si="64">T13+9.5</f>
        <v>21.5</v>
      </c>
      <c r="X13" s="857">
        <f>AZ13+IF($F13="범선",IF($BG$1=TRUE,INDEX(Sheet2!$H$2:'Sheet2'!$H$45,MATCH(AZ13,Sheet2!$G$2:'Sheet2'!$G$45,0),0)),IF($BH$1=TRUE,INDEX(Sheet2!$I$2:'Sheet2'!$I$45,MATCH(AZ13,Sheet2!$G$2:'Sheet2'!$G$45,0)),IF($BI$1=TRUE,INDEX(Sheet2!$H$2:'Sheet2'!$H$45,MATCH(AZ13,Sheet2!$G$2:'Sheet2'!$G$45,0)),0)))+IF($BE$1=TRUE,2,0)</f>
        <v>17</v>
      </c>
      <c r="Y13" s="857">
        <f t="shared" si="39"/>
        <v>20.5</v>
      </c>
      <c r="Z13" s="857">
        <f t="shared" ref="Z13" si="65">X13+6.5</f>
        <v>23.5</v>
      </c>
      <c r="AA13" s="858">
        <f t="shared" ref="AA13" si="66">X13+9.5</f>
        <v>26.5</v>
      </c>
      <c r="AB13" s="857">
        <f>BA13+IF($F13="범선",IF($BG$1=TRUE,INDEX(Sheet2!$H$2:'Sheet2'!$H$45,MATCH(BA13,Sheet2!$G$2:'Sheet2'!$G$45,0),0)),IF($BH$1=TRUE,INDEX(Sheet2!$I$2:'Sheet2'!$I$45,MATCH(BA13,Sheet2!$G$2:'Sheet2'!$G$45,0)),IF($BI$1=TRUE,INDEX(Sheet2!$H$2:'Sheet2'!$H$45,MATCH(BA13,Sheet2!$G$2:'Sheet2'!$G$45,0)),0)))+IF($BE$1=TRUE,2,0)</f>
        <v>22.5</v>
      </c>
      <c r="AC13" s="857">
        <f t="shared" si="42"/>
        <v>26</v>
      </c>
      <c r="AD13" s="857">
        <f t="shared" ref="AD13" si="67">AB13+6.5</f>
        <v>29</v>
      </c>
      <c r="AE13" s="858">
        <f t="shared" ref="AE13" si="68">AB13+9.5</f>
        <v>32</v>
      </c>
      <c r="AF13" s="857">
        <f>BB13+IF($F13="범선",IF($BG$1=TRUE,INDEX(Sheet2!$H$2:'Sheet2'!$H$45,MATCH(BB13,Sheet2!$G$2:'Sheet2'!$G$45,0),0)),IF($BH$1=TRUE,INDEX(Sheet2!$I$2:'Sheet2'!$I$45,MATCH(BB13,Sheet2!$G$2:'Sheet2'!$G$45,0)),IF($BI$1=TRUE,INDEX(Sheet2!$H$2:'Sheet2'!$H$45,MATCH(BB13,Sheet2!$G$2:'Sheet2'!$G$45,0)),0)))+IF($BE$1=TRUE,2,0)</f>
        <v>26.5</v>
      </c>
      <c r="AG13" s="857">
        <f t="shared" si="45"/>
        <v>30</v>
      </c>
      <c r="AH13" s="857">
        <f t="shared" ref="AH13" si="69">AF13+6.5</f>
        <v>33</v>
      </c>
      <c r="AI13" s="858">
        <f t="shared" ref="AI13" si="70">AF13+9.5</f>
        <v>36</v>
      </c>
      <c r="AJ13" s="6"/>
      <c r="AK13" s="13">
        <v>280</v>
      </c>
      <c r="AL13" s="13">
        <v>370</v>
      </c>
      <c r="AM13" s="13">
        <v>13</v>
      </c>
      <c r="AN13" s="393">
        <v>15</v>
      </c>
      <c r="AO13" s="394">
        <v>53</v>
      </c>
      <c r="AP13" s="178">
        <v>55</v>
      </c>
      <c r="AQ13" s="178">
        <v>23</v>
      </c>
      <c r="AR13" s="178">
        <v>30</v>
      </c>
      <c r="AS13" s="13">
        <v>1112</v>
      </c>
      <c r="AT13" s="13">
        <v>4</v>
      </c>
      <c r="AU13" s="13">
        <f t="shared" ref="AU13" si="71">AP13+AR13+AS13</f>
        <v>1197</v>
      </c>
      <c r="AV13" s="13">
        <f t="shared" si="49"/>
        <v>897</v>
      </c>
      <c r="AW13" s="13">
        <f t="shared" ref="AW13" si="72">ROUNDDOWN(AU13*1.25,0)</f>
        <v>1496</v>
      </c>
      <c r="AX13" s="5">
        <f t="shared" si="51"/>
        <v>1</v>
      </c>
      <c r="AY13" s="5">
        <f t="shared" si="52"/>
        <v>2</v>
      </c>
      <c r="AZ13" s="5">
        <f t="shared" si="53"/>
        <v>6</v>
      </c>
      <c r="BA13" s="5">
        <f t="shared" si="54"/>
        <v>10</v>
      </c>
      <c r="BB13" s="5">
        <f t="shared" si="55"/>
        <v>13</v>
      </c>
    </row>
    <row r="14" spans="1:63" s="5" customFormat="1">
      <c r="A14" s="505"/>
      <c r="B14" s="508"/>
      <c r="C14" s="65" t="s">
        <v>532</v>
      </c>
      <c r="D14" s="66" t="s">
        <v>1</v>
      </c>
      <c r="E14" s="66" t="s">
        <v>0</v>
      </c>
      <c r="F14" s="66" t="s">
        <v>162</v>
      </c>
      <c r="G14" s="67" t="s">
        <v>163</v>
      </c>
      <c r="H14" s="227">
        <f>ROUNDDOWN(AK14*1.05,0)+INDEX(Sheet2!$B$2:'Sheet2'!$B$5,MATCH(G14,Sheet2!$A$2:'Sheet2'!$A$5,0),0)+34*AT14-ROUNDUP(IF($BC$1=TRUE,AV14,AW14)/10,0)+A14</f>
        <v>449</v>
      </c>
      <c r="I14" s="230">
        <f>ROUNDDOWN(AL14*1.05,0)+INDEX(Sheet2!$B$2:'Sheet2'!$B$5,MATCH(G14,Sheet2!$A$2:'Sheet2'!$A$5,0),0)+34*AT14-ROUNDUP(IF($BC$1=TRUE,AV14,AW14)/10,0)+A14</f>
        <v>480</v>
      </c>
      <c r="J14" s="68">
        <f t="shared" si="28"/>
        <v>929</v>
      </c>
      <c r="K14" s="239">
        <f>AW14-ROUNDDOWN(AR14/2,0)-ROUNDDOWN(MAX(AQ14*1.2,AP14*0.5),0)+INDEX(Sheet2!$C$2:'Sheet2'!$C$5,MATCH(G14,Sheet2!$A$2:'Sheet2'!$A$5,0),0)</f>
        <v>1507</v>
      </c>
      <c r="L14" s="65">
        <f t="shared" si="29"/>
        <v>858</v>
      </c>
      <c r="M14" s="80">
        <f t="shared" si="30"/>
        <v>15</v>
      </c>
      <c r="N14" s="80">
        <f t="shared" si="31"/>
        <v>53</v>
      </c>
      <c r="O14" s="794">
        <f t="shared" si="32"/>
        <v>1827</v>
      </c>
      <c r="P14" s="31">
        <f>AX14+IF($F14="범선",IF($BG$1=TRUE,INDEX(Sheet2!$H$2:'Sheet2'!$H$45,MATCH(AX14,Sheet2!$G$2:'Sheet2'!$G$45,0),0)),IF($BH$1=TRUE,INDEX(Sheet2!$I$2:'Sheet2'!$I$45,MATCH(AX14,Sheet2!$G$2:'Sheet2'!$G$45,0)),IF($BI$1=TRUE,INDEX(Sheet2!$H$2:'Sheet2'!$H$45,MATCH(AX14,Sheet2!$G$2:'Sheet2'!$G$45,0)),0)))+IF($BE$1=TRUE,2,0)</f>
        <v>9</v>
      </c>
      <c r="Q14" s="26">
        <f t="shared" si="33"/>
        <v>12</v>
      </c>
      <c r="R14" s="26">
        <f t="shared" si="34"/>
        <v>15</v>
      </c>
      <c r="S14" s="28">
        <f t="shared" si="35"/>
        <v>18</v>
      </c>
      <c r="T14" s="26">
        <f>AY14+IF($F14="범선",IF($BG$1=TRUE,INDEX(Sheet2!$H$2:'Sheet2'!$H$45,MATCH(AY14,Sheet2!$G$2:'Sheet2'!$G$45,0),0)),IF($BH$1=TRUE,INDEX(Sheet2!$I$2:'Sheet2'!$I$45,MATCH(AY14,Sheet2!$G$2:'Sheet2'!$G$45,0)),IF($BI$1=TRUE,INDEX(Sheet2!$H$2:'Sheet2'!$H$45,MATCH(AY14,Sheet2!$G$2:'Sheet2'!$G$45,0)),0)))+IF($BE$1=TRUE,2,0)</f>
        <v>10.5</v>
      </c>
      <c r="U14" s="26">
        <f t="shared" si="36"/>
        <v>14</v>
      </c>
      <c r="V14" s="26">
        <f t="shared" si="37"/>
        <v>17</v>
      </c>
      <c r="W14" s="28">
        <f t="shared" si="38"/>
        <v>20</v>
      </c>
      <c r="X14" s="26">
        <f>AZ14+IF($F14="범선",IF($BG$1=TRUE,INDEX(Sheet2!$H$2:'Sheet2'!$H$45,MATCH(AZ14,Sheet2!$G$2:'Sheet2'!$G$45,0),0)),IF($BH$1=TRUE,INDEX(Sheet2!$I$2:'Sheet2'!$I$45,MATCH(AZ14,Sheet2!$G$2:'Sheet2'!$G$45,0)),IF($BI$1=TRUE,INDEX(Sheet2!$H$2:'Sheet2'!$H$45,MATCH(AZ14,Sheet2!$G$2:'Sheet2'!$G$45,0)),0)))+IF($BE$1=TRUE,2,0)</f>
        <v>16</v>
      </c>
      <c r="Y14" s="26">
        <f t="shared" si="39"/>
        <v>19.5</v>
      </c>
      <c r="Z14" s="26">
        <f t="shared" si="40"/>
        <v>22.5</v>
      </c>
      <c r="AA14" s="28">
        <f t="shared" si="41"/>
        <v>25.5</v>
      </c>
      <c r="AB14" s="26">
        <f>BA14+IF($F14="범선",IF($BG$1=TRUE,INDEX(Sheet2!$H$2:'Sheet2'!$H$45,MATCH(BA14,Sheet2!$G$2:'Sheet2'!$G$45,0),0)),IF($BH$1=TRUE,INDEX(Sheet2!$I$2:'Sheet2'!$I$45,MATCH(BA14,Sheet2!$G$2:'Sheet2'!$G$45,0)),IF($BI$1=TRUE,INDEX(Sheet2!$H$2:'Sheet2'!$H$45,MATCH(BA14,Sheet2!$G$2:'Sheet2'!$G$45,0)),0)))+IF($BE$1=TRUE,2,0)</f>
        <v>21</v>
      </c>
      <c r="AC14" s="26">
        <f t="shared" si="42"/>
        <v>24.5</v>
      </c>
      <c r="AD14" s="26">
        <f t="shared" si="43"/>
        <v>27.5</v>
      </c>
      <c r="AE14" s="28">
        <f t="shared" si="44"/>
        <v>30.5</v>
      </c>
      <c r="AF14" s="26">
        <f>BB14+IF($F14="범선",IF($BG$1=TRUE,INDEX(Sheet2!$H$2:'Sheet2'!$H$45,MATCH(BB14,Sheet2!$G$2:'Sheet2'!$G$45,0),0)),IF($BH$1=TRUE,INDEX(Sheet2!$I$2:'Sheet2'!$I$45,MATCH(BB14,Sheet2!$G$2:'Sheet2'!$G$45,0)),IF($BI$1=TRUE,INDEX(Sheet2!$H$2:'Sheet2'!$H$45,MATCH(BB14,Sheet2!$G$2:'Sheet2'!$G$45,0)),0)))+IF($BE$1=TRUE,2,0)</f>
        <v>25</v>
      </c>
      <c r="AG14" s="26">
        <f t="shared" si="45"/>
        <v>28.5</v>
      </c>
      <c r="AH14" s="26">
        <f t="shared" si="46"/>
        <v>31.5</v>
      </c>
      <c r="AI14" s="28">
        <f t="shared" si="47"/>
        <v>34.5</v>
      </c>
      <c r="AJ14" s="6"/>
      <c r="AK14" s="13">
        <v>340</v>
      </c>
      <c r="AL14" s="13">
        <v>370</v>
      </c>
      <c r="AM14" s="13">
        <v>16</v>
      </c>
      <c r="AN14" s="264">
        <v>15</v>
      </c>
      <c r="AO14" s="270">
        <v>53</v>
      </c>
      <c r="AP14" s="13">
        <v>50</v>
      </c>
      <c r="AQ14" s="13">
        <v>25</v>
      </c>
      <c r="AR14" s="13">
        <v>25</v>
      </c>
      <c r="AS14" s="13">
        <v>1125</v>
      </c>
      <c r="AT14" s="13">
        <v>3</v>
      </c>
      <c r="AU14" s="5">
        <f t="shared" si="48"/>
        <v>1200</v>
      </c>
      <c r="AV14" s="5">
        <f t="shared" si="49"/>
        <v>900</v>
      </c>
      <c r="AW14" s="5">
        <f t="shared" si="50"/>
        <v>1500</v>
      </c>
      <c r="AX14" s="5">
        <f t="shared" si="51"/>
        <v>0</v>
      </c>
      <c r="AY14" s="5">
        <f t="shared" si="52"/>
        <v>1</v>
      </c>
      <c r="AZ14" s="5">
        <f t="shared" si="53"/>
        <v>5</v>
      </c>
      <c r="BA14" s="5">
        <f t="shared" si="54"/>
        <v>9</v>
      </c>
      <c r="BB14" s="5">
        <f t="shared" si="55"/>
        <v>12</v>
      </c>
    </row>
    <row r="15" spans="1:63" s="5" customFormat="1" hidden="1">
      <c r="A15" s="677">
        <v>20</v>
      </c>
      <c r="B15" s="893" t="s">
        <v>43</v>
      </c>
      <c r="C15" s="342" t="s">
        <v>266</v>
      </c>
      <c r="D15" s="278" t="s">
        <v>1</v>
      </c>
      <c r="E15" s="278" t="s">
        <v>203</v>
      </c>
      <c r="F15" s="557" t="s">
        <v>267</v>
      </c>
      <c r="G15" s="564" t="s">
        <v>10</v>
      </c>
      <c r="H15" s="736">
        <f>ROUNDDOWN(AK15*1.05,0)+INDEX(Sheet2!$B$2:'Sheet2'!$B$5,MATCH(G15,Sheet2!$A$2:'Sheet2'!$A$5,0),0)+34*AT15-ROUNDUP(IF($BC$1=TRUE,AV15,AW15)/10,0)+A15</f>
        <v>392</v>
      </c>
      <c r="I15" s="741">
        <f>ROUNDDOWN(AL15*1.05,0)+INDEX(Sheet2!$B$2:'Sheet2'!$B$5,MATCH(G15,Sheet2!$A$2:'Sheet2'!$A$5,0),0)+34*AT15-ROUNDUP(IF($BC$1=TRUE,AV15,AW15)/10,0)+A15</f>
        <v>500</v>
      </c>
      <c r="J15" s="746">
        <f t="shared" si="28"/>
        <v>892</v>
      </c>
      <c r="K15" s="751">
        <f>AW15-ROUNDDOWN(AR15/2,0)-ROUNDDOWN(MAX(AQ15*1.2,AP15*0.5),0)+INDEX(Sheet2!$C$2:'Sheet2'!$C$5,MATCH(G15,Sheet2!$A$2:'Sheet2'!$A$5,0),0)</f>
        <v>1483</v>
      </c>
      <c r="L15" s="608">
        <f t="shared" si="29"/>
        <v>832</v>
      </c>
      <c r="M15" s="642">
        <f t="shared" si="30"/>
        <v>15</v>
      </c>
      <c r="N15" s="618">
        <f t="shared" si="31"/>
        <v>30</v>
      </c>
      <c r="O15" s="782">
        <f t="shared" si="32"/>
        <v>1676</v>
      </c>
      <c r="P15" s="371">
        <f>AX15+IF($F15="범선",IF($BG$1=TRUE,INDEX(Sheet2!$H$2:'Sheet2'!$H$45,MATCH(AX15,Sheet2!$G$2:'Sheet2'!$G$45,0),0)),IF($BH$1=TRUE,INDEX(Sheet2!$I$2:'Sheet2'!$I$45,MATCH(AX15,Sheet2!$G$2:'Sheet2'!$G$45,0)),IF($BI$1=TRUE,INDEX(Sheet2!$H$2:'Sheet2'!$H$45,MATCH(AX15,Sheet2!$G$2:'Sheet2'!$G$45,0)),0)))+IF($BE$1=TRUE,2,0)</f>
        <v>15</v>
      </c>
      <c r="Q15" s="372">
        <f t="shared" si="33"/>
        <v>18</v>
      </c>
      <c r="R15" s="372">
        <f t="shared" si="34"/>
        <v>21</v>
      </c>
      <c r="S15" s="373">
        <f t="shared" si="35"/>
        <v>24</v>
      </c>
      <c r="T15" s="372">
        <f>AY15+IF($F15="범선",IF($BG$1=TRUE,INDEX(Sheet2!$H$2:'Sheet2'!$H$45,MATCH(AY15,Sheet2!$G$2:'Sheet2'!$G$45,0),0)),IF($BH$1=TRUE,INDEX(Sheet2!$I$2:'Sheet2'!$I$45,MATCH(AY15,Sheet2!$G$2:'Sheet2'!$G$45,0)),IF($BI$1=TRUE,INDEX(Sheet2!$H$2:'Sheet2'!$H$45,MATCH(AY15,Sheet2!$G$2:'Sheet2'!$G$45,0)),0)))+IF($BE$1=TRUE,2,0)</f>
        <v>17</v>
      </c>
      <c r="U15" s="372">
        <f t="shared" si="36"/>
        <v>20.5</v>
      </c>
      <c r="V15" s="372">
        <f t="shared" si="37"/>
        <v>23.5</v>
      </c>
      <c r="W15" s="373">
        <f t="shared" si="38"/>
        <v>26.5</v>
      </c>
      <c r="X15" s="372">
        <f>AZ15+IF($F15="범선",IF($BG$1=TRUE,INDEX(Sheet2!$H$2:'Sheet2'!$H$45,MATCH(AZ15,Sheet2!$G$2:'Sheet2'!$G$45,0),0)),IF($BH$1=TRUE,INDEX(Sheet2!$I$2:'Sheet2'!$I$45,MATCH(AZ15,Sheet2!$G$2:'Sheet2'!$G$45,0)),IF($BI$1=TRUE,INDEX(Sheet2!$H$2:'Sheet2'!$H$45,MATCH(AZ15,Sheet2!$G$2:'Sheet2'!$G$45,0)),0)))+IF($BE$1=TRUE,2,0)</f>
        <v>23</v>
      </c>
      <c r="Y15" s="372">
        <f t="shared" si="39"/>
        <v>26.5</v>
      </c>
      <c r="Z15" s="372">
        <f t="shared" si="40"/>
        <v>29.5</v>
      </c>
      <c r="AA15" s="373">
        <f t="shared" si="41"/>
        <v>32.5</v>
      </c>
      <c r="AB15" s="372">
        <f>BA15+IF($F15="범선",IF($BG$1=TRUE,INDEX(Sheet2!$H$2:'Sheet2'!$H$45,MATCH(BA15,Sheet2!$G$2:'Sheet2'!$G$45,0),0)),IF($BH$1=TRUE,INDEX(Sheet2!$I$2:'Sheet2'!$I$45,MATCH(BA15,Sheet2!$G$2:'Sheet2'!$G$45,0)),IF($BI$1=TRUE,INDEX(Sheet2!$H$2:'Sheet2'!$H$45,MATCH(BA15,Sheet2!$G$2:'Sheet2'!$G$45,0)),0)))+IF($BE$1=TRUE,2,0)</f>
        <v>31</v>
      </c>
      <c r="AC15" s="372">
        <f t="shared" si="42"/>
        <v>34.5</v>
      </c>
      <c r="AD15" s="372">
        <f t="shared" si="43"/>
        <v>37.5</v>
      </c>
      <c r="AE15" s="373">
        <f t="shared" si="44"/>
        <v>40.5</v>
      </c>
      <c r="AF15" s="372">
        <f>BB15+IF($F15="범선",IF($BG$1=TRUE,INDEX(Sheet2!$H$2:'Sheet2'!$H$45,MATCH(BB15,Sheet2!$G$2:'Sheet2'!$G$45,0),0)),IF($BH$1=TRUE,INDEX(Sheet2!$I$2:'Sheet2'!$I$45,MATCH(BB15,Sheet2!$G$2:'Sheet2'!$G$45,0)),IF($BI$1=TRUE,INDEX(Sheet2!$H$2:'Sheet2'!$H$45,MATCH(BB15,Sheet2!$G$2:'Sheet2'!$G$45,0)),0)))+IF($BE$1=TRUE,2,0)</f>
        <v>39</v>
      </c>
      <c r="AG15" s="372">
        <f t="shared" si="45"/>
        <v>42.5</v>
      </c>
      <c r="AH15" s="372">
        <f t="shared" si="46"/>
        <v>45.5</v>
      </c>
      <c r="AI15" s="373">
        <f t="shared" si="47"/>
        <v>48.5</v>
      </c>
      <c r="AJ15" s="6"/>
      <c r="AK15" s="13">
        <v>267</v>
      </c>
      <c r="AL15" s="13">
        <v>370</v>
      </c>
      <c r="AM15" s="13">
        <v>11</v>
      </c>
      <c r="AN15" s="262">
        <v>15</v>
      </c>
      <c r="AO15" s="269">
        <v>30</v>
      </c>
      <c r="AP15" s="13">
        <v>75</v>
      </c>
      <c r="AQ15" s="13">
        <v>40</v>
      </c>
      <c r="AR15" s="13">
        <v>40</v>
      </c>
      <c r="AS15" s="13">
        <v>1085</v>
      </c>
      <c r="AT15" s="13">
        <v>3</v>
      </c>
      <c r="AU15" s="5">
        <f t="shared" si="48"/>
        <v>1200</v>
      </c>
      <c r="AV15" s="5">
        <f t="shared" si="49"/>
        <v>900</v>
      </c>
      <c r="AW15" s="5">
        <f t="shared" si="50"/>
        <v>1500</v>
      </c>
      <c r="AX15" s="5">
        <f t="shared" si="51"/>
        <v>-4</v>
      </c>
      <c r="AY15" s="5">
        <f t="shared" si="52"/>
        <v>-3</v>
      </c>
      <c r="AZ15" s="5">
        <f t="shared" si="53"/>
        <v>0</v>
      </c>
      <c r="BA15" s="5">
        <f t="shared" si="54"/>
        <v>4</v>
      </c>
      <c r="BB15" s="5">
        <f t="shared" si="55"/>
        <v>8</v>
      </c>
    </row>
    <row r="16" spans="1:63" s="5" customFormat="1" hidden="1">
      <c r="A16" s="363">
        <v>20</v>
      </c>
      <c r="B16" s="537" t="s">
        <v>28</v>
      </c>
      <c r="C16" s="58" t="s">
        <v>266</v>
      </c>
      <c r="D16" s="55" t="s">
        <v>1</v>
      </c>
      <c r="E16" s="55" t="s">
        <v>203</v>
      </c>
      <c r="F16" s="220" t="s">
        <v>267</v>
      </c>
      <c r="G16" s="85" t="s">
        <v>10</v>
      </c>
      <c r="H16" s="226">
        <f>ROUNDDOWN(AK16*1.05,0)+INDEX(Sheet2!$B$2:'Sheet2'!$B$5,MATCH(G16,Sheet2!$A$2:'Sheet2'!$A$5,0),0)+34*AT16-ROUNDUP(IF($BC$1=TRUE,AV16,AW16)/10,0)+A16</f>
        <v>381</v>
      </c>
      <c r="I16" s="229">
        <f>ROUNDDOWN(AL16*1.05,0)+INDEX(Sheet2!$B$2:'Sheet2'!$B$5,MATCH(G16,Sheet2!$A$2:'Sheet2'!$A$5,0),0)+34*AT16-ROUNDUP(IF($BC$1=TRUE,AV16,AW16)/10,0)+A16</f>
        <v>500</v>
      </c>
      <c r="J16" s="86">
        <f t="shared" si="28"/>
        <v>881</v>
      </c>
      <c r="K16" s="241">
        <f>AW16-ROUNDDOWN(AR16/2,0)-ROUNDDOWN(MAX(AQ16*1.2,AP16*0.5),0)+INDEX(Sheet2!$C$2:'Sheet2'!$C$5,MATCH(G16,Sheet2!$A$2:'Sheet2'!$A$5,0),0)</f>
        <v>1483</v>
      </c>
      <c r="L16" s="84">
        <f t="shared" si="29"/>
        <v>832</v>
      </c>
      <c r="M16" s="648">
        <f t="shared" si="30"/>
        <v>15</v>
      </c>
      <c r="N16" s="78">
        <f t="shared" si="31"/>
        <v>30</v>
      </c>
      <c r="O16" s="649">
        <f t="shared" si="32"/>
        <v>1643</v>
      </c>
      <c r="P16" s="175">
        <f>AX16+IF($F16="범선",IF($BG$1=TRUE,INDEX(Sheet2!$H$2:'Sheet2'!$H$45,MATCH(AX16,Sheet2!$G$2:'Sheet2'!$G$45,0),0)),IF($BH$1=TRUE,INDEX(Sheet2!$I$2:'Sheet2'!$I$45,MATCH(AX16,Sheet2!$G$2:'Sheet2'!$G$45,0)),IF($BI$1=TRUE,INDEX(Sheet2!$H$2:'Sheet2'!$H$45,MATCH(AX16,Sheet2!$G$2:'Sheet2'!$G$45,0)),0)))+IF($BE$1=TRUE,2,0)</f>
        <v>15</v>
      </c>
      <c r="Q16" s="176">
        <f t="shared" si="33"/>
        <v>18</v>
      </c>
      <c r="R16" s="176">
        <f t="shared" si="34"/>
        <v>21</v>
      </c>
      <c r="S16" s="177">
        <f t="shared" si="35"/>
        <v>24</v>
      </c>
      <c r="T16" s="176">
        <f>AY16+IF($F16="범선",IF($BG$1=TRUE,INDEX(Sheet2!$H$2:'Sheet2'!$H$45,MATCH(AY16,Sheet2!$G$2:'Sheet2'!$G$45,0),0)),IF($BH$1=TRUE,INDEX(Sheet2!$I$2:'Sheet2'!$I$45,MATCH(AY16,Sheet2!$G$2:'Sheet2'!$G$45,0)),IF($BI$1=TRUE,INDEX(Sheet2!$H$2:'Sheet2'!$H$45,MATCH(AY16,Sheet2!$G$2:'Sheet2'!$G$45,0)),0)))+IF($BE$1=TRUE,2,0)</f>
        <v>17</v>
      </c>
      <c r="U16" s="176">
        <f t="shared" si="36"/>
        <v>20.5</v>
      </c>
      <c r="V16" s="176">
        <f t="shared" si="37"/>
        <v>23.5</v>
      </c>
      <c r="W16" s="177">
        <f t="shared" si="38"/>
        <v>26.5</v>
      </c>
      <c r="X16" s="176">
        <f>AZ16+IF($F16="범선",IF($BG$1=TRUE,INDEX(Sheet2!$H$2:'Sheet2'!$H$45,MATCH(AZ16,Sheet2!$G$2:'Sheet2'!$G$45,0),0)),IF($BH$1=TRUE,INDEX(Sheet2!$I$2:'Sheet2'!$I$45,MATCH(AZ16,Sheet2!$G$2:'Sheet2'!$G$45,0)),IF($BI$1=TRUE,INDEX(Sheet2!$H$2:'Sheet2'!$H$45,MATCH(AZ16,Sheet2!$G$2:'Sheet2'!$G$45,0)),0)))+IF($BE$1=TRUE,2,0)</f>
        <v>23</v>
      </c>
      <c r="Y16" s="176">
        <f t="shared" si="39"/>
        <v>26.5</v>
      </c>
      <c r="Z16" s="176">
        <f t="shared" si="40"/>
        <v>29.5</v>
      </c>
      <c r="AA16" s="177">
        <f t="shared" si="41"/>
        <v>32.5</v>
      </c>
      <c r="AB16" s="176">
        <f>BA16+IF($F16="범선",IF($BG$1=TRUE,INDEX(Sheet2!$H$2:'Sheet2'!$H$45,MATCH(BA16,Sheet2!$G$2:'Sheet2'!$G$45,0),0)),IF($BH$1=TRUE,INDEX(Sheet2!$I$2:'Sheet2'!$I$45,MATCH(BA16,Sheet2!$G$2:'Sheet2'!$G$45,0)),IF($BI$1=TRUE,INDEX(Sheet2!$H$2:'Sheet2'!$H$45,MATCH(BA16,Sheet2!$G$2:'Sheet2'!$G$45,0)),0)))+IF($BE$1=TRUE,2,0)</f>
        <v>31</v>
      </c>
      <c r="AC16" s="176">
        <f t="shared" si="42"/>
        <v>34.5</v>
      </c>
      <c r="AD16" s="176">
        <f t="shared" si="43"/>
        <v>37.5</v>
      </c>
      <c r="AE16" s="177">
        <f t="shared" si="44"/>
        <v>40.5</v>
      </c>
      <c r="AF16" s="176">
        <f>BB16+IF($F16="범선",IF($BG$1=TRUE,INDEX(Sheet2!$H$2:'Sheet2'!$H$45,MATCH(BB16,Sheet2!$G$2:'Sheet2'!$G$45,0),0)),IF($BH$1=TRUE,INDEX(Sheet2!$I$2:'Sheet2'!$I$45,MATCH(BB16,Sheet2!$G$2:'Sheet2'!$G$45,0)),IF($BI$1=TRUE,INDEX(Sheet2!$H$2:'Sheet2'!$H$45,MATCH(BB16,Sheet2!$G$2:'Sheet2'!$G$45,0)),0)))+IF($BE$1=TRUE,2,0)</f>
        <v>39</v>
      </c>
      <c r="AG16" s="176">
        <f t="shared" si="45"/>
        <v>42.5</v>
      </c>
      <c r="AH16" s="176">
        <f t="shared" si="46"/>
        <v>45.5</v>
      </c>
      <c r="AI16" s="177">
        <f t="shared" si="47"/>
        <v>48.5</v>
      </c>
      <c r="AJ16" s="6"/>
      <c r="AK16" s="13">
        <v>257</v>
      </c>
      <c r="AL16" s="13">
        <v>370</v>
      </c>
      <c r="AM16" s="13">
        <v>10</v>
      </c>
      <c r="AN16" s="262">
        <v>15</v>
      </c>
      <c r="AO16" s="269">
        <v>30</v>
      </c>
      <c r="AP16" s="178">
        <v>75</v>
      </c>
      <c r="AQ16" s="178">
        <v>40</v>
      </c>
      <c r="AR16" s="178">
        <v>40</v>
      </c>
      <c r="AS16" s="13">
        <v>1085</v>
      </c>
      <c r="AT16" s="13">
        <v>3</v>
      </c>
      <c r="AU16" s="5">
        <f t="shared" si="48"/>
        <v>1200</v>
      </c>
      <c r="AV16" s="5">
        <f t="shared" si="49"/>
        <v>900</v>
      </c>
      <c r="AW16" s="5">
        <f t="shared" si="50"/>
        <v>1500</v>
      </c>
      <c r="AX16" s="5">
        <f t="shared" si="51"/>
        <v>-4</v>
      </c>
      <c r="AY16" s="5">
        <f t="shared" si="52"/>
        <v>-3</v>
      </c>
      <c r="AZ16" s="5">
        <f t="shared" si="53"/>
        <v>0</v>
      </c>
      <c r="BA16" s="5">
        <f t="shared" si="54"/>
        <v>4</v>
      </c>
      <c r="BB16" s="5">
        <f t="shared" si="55"/>
        <v>8</v>
      </c>
    </row>
    <row r="17" spans="1:54" s="5" customFormat="1">
      <c r="A17" s="878"/>
      <c r="B17" s="870"/>
      <c r="C17" s="1137" t="s">
        <v>544</v>
      </c>
      <c r="D17" s="188" t="s">
        <v>2</v>
      </c>
      <c r="E17" s="188" t="s">
        <v>543</v>
      </c>
      <c r="F17" s="188" t="s">
        <v>162</v>
      </c>
      <c r="G17" s="1138" t="s">
        <v>10</v>
      </c>
      <c r="H17" s="737">
        <f>ROUNDDOWN(AK17*1.05,0)+INDEX(Sheet2!$B$2:'Sheet2'!$B$5,MATCH(G17,Sheet2!$A$2:'Sheet2'!$A$5,0),0)+34*AT17-ROUNDUP(IF($BC$1=TRUE,AV17,AW17)/10,0)+A17</f>
        <v>498</v>
      </c>
      <c r="I17" s="742">
        <f>ROUNDDOWN(AL17*1.05,0)+INDEX(Sheet2!$B$2:'Sheet2'!$B$5,MATCH(G17,Sheet2!$A$2:'Sheet2'!$A$5,0),0)+34*AT17-ROUNDUP(IF($BC$1=TRUE,AV17,AW17)/10,0)+A17</f>
        <v>488</v>
      </c>
      <c r="J17" s="747">
        <f t="shared" si="28"/>
        <v>986</v>
      </c>
      <c r="K17" s="1139">
        <f>AW17-ROUNDDOWN(AR17/2,0)-ROUNDDOWN(MAX(AQ17*1.2,AP17*0.5),0)+INDEX(Sheet2!$C$2:'Sheet2'!$C$5,MATCH(G17,Sheet2!$A$2:'Sheet2'!$A$5,0),0)</f>
        <v>1504</v>
      </c>
      <c r="L17" s="189">
        <f t="shared" si="29"/>
        <v>853</v>
      </c>
      <c r="M17" s="1276">
        <f t="shared" si="30"/>
        <v>15</v>
      </c>
      <c r="N17" s="1277">
        <f t="shared" si="31"/>
        <v>55</v>
      </c>
      <c r="O17" s="1278">
        <f t="shared" si="32"/>
        <v>1982</v>
      </c>
      <c r="P17" s="53">
        <f>AX17+IF($F17="범선",IF($BG$1=TRUE,INDEX(Sheet2!$H$2:'Sheet2'!$H$45,MATCH(AX17,Sheet2!$G$2:'Sheet2'!$G$45,0),0)),IF($BH$1=TRUE,INDEX(Sheet2!$I$2:'Sheet2'!$I$45,MATCH(AX17,Sheet2!$G$2:'Sheet2'!$G$45,0)),IF($BI$1=TRUE,INDEX(Sheet2!$H$2:'Sheet2'!$H$45,MATCH(AX17,Sheet2!$G$2:'Sheet2'!$G$45,0)),0)))+IF($BE$1=TRUE,2,0)</f>
        <v>10.5</v>
      </c>
      <c r="Q17" s="49">
        <f t="shared" si="33"/>
        <v>13.5</v>
      </c>
      <c r="R17" s="49">
        <f t="shared" si="34"/>
        <v>16.5</v>
      </c>
      <c r="S17" s="51">
        <f t="shared" si="35"/>
        <v>19.5</v>
      </c>
      <c r="T17" s="49">
        <f>AY17+IF($F17="범선",IF($BG$1=TRUE,INDEX(Sheet2!$H$2:'Sheet2'!$H$45,MATCH(AY17,Sheet2!$G$2:'Sheet2'!$G$45,0),0)),IF($BH$1=TRUE,INDEX(Sheet2!$I$2:'Sheet2'!$I$45,MATCH(AY17,Sheet2!$G$2:'Sheet2'!$G$45,0)),IF($BI$1=TRUE,INDEX(Sheet2!$H$2:'Sheet2'!$H$45,MATCH(AY17,Sheet2!$G$2:'Sheet2'!$G$45,0)),0)))+IF($BE$1=TRUE,2,0)</f>
        <v>12</v>
      </c>
      <c r="U17" s="49">
        <f t="shared" si="36"/>
        <v>15.5</v>
      </c>
      <c r="V17" s="49">
        <f t="shared" si="37"/>
        <v>18.5</v>
      </c>
      <c r="W17" s="51">
        <f t="shared" si="38"/>
        <v>21.5</v>
      </c>
      <c r="X17" s="49">
        <f>AZ17+IF($F17="범선",IF($BG$1=TRUE,INDEX(Sheet2!$H$2:'Sheet2'!$H$45,MATCH(AZ17,Sheet2!$G$2:'Sheet2'!$G$45,0),0)),IF($BH$1=TRUE,INDEX(Sheet2!$I$2:'Sheet2'!$I$45,MATCH(AZ17,Sheet2!$G$2:'Sheet2'!$G$45,0)),IF($BI$1=TRUE,INDEX(Sheet2!$H$2:'Sheet2'!$H$45,MATCH(AZ17,Sheet2!$G$2:'Sheet2'!$G$45,0)),0)))+IF($BE$1=TRUE,2,0)</f>
        <v>16</v>
      </c>
      <c r="Y17" s="49">
        <f t="shared" si="39"/>
        <v>19.5</v>
      </c>
      <c r="Z17" s="49">
        <f t="shared" si="40"/>
        <v>22.5</v>
      </c>
      <c r="AA17" s="51">
        <f t="shared" si="41"/>
        <v>25.5</v>
      </c>
      <c r="AB17" s="49">
        <f>BA17+IF($F17="범선",IF($BG$1=TRUE,INDEX(Sheet2!$H$2:'Sheet2'!$H$45,MATCH(BA17,Sheet2!$G$2:'Sheet2'!$G$45,0),0)),IF($BH$1=TRUE,INDEX(Sheet2!$I$2:'Sheet2'!$I$45,MATCH(BA17,Sheet2!$G$2:'Sheet2'!$G$45,0)),IF($BI$1=TRUE,INDEX(Sheet2!$H$2:'Sheet2'!$H$45,MATCH(BA17,Sheet2!$G$2:'Sheet2'!$G$45,0)),0)))+IF($BE$1=TRUE,2,0)</f>
        <v>21</v>
      </c>
      <c r="AC17" s="49">
        <f t="shared" si="42"/>
        <v>24.5</v>
      </c>
      <c r="AD17" s="49">
        <f t="shared" si="43"/>
        <v>27.5</v>
      </c>
      <c r="AE17" s="51">
        <f t="shared" si="44"/>
        <v>30.5</v>
      </c>
      <c r="AF17" s="49">
        <f>BB17+IF($F17="범선",IF($BG$1=TRUE,INDEX(Sheet2!$H$2:'Sheet2'!$H$45,MATCH(BB17,Sheet2!$G$2:'Sheet2'!$G$45,0),0)),IF($BH$1=TRUE,INDEX(Sheet2!$I$2:'Sheet2'!$I$45,MATCH(BB17,Sheet2!$G$2:'Sheet2'!$G$45,0)),IF($BI$1=TRUE,INDEX(Sheet2!$H$2:'Sheet2'!$H$45,MATCH(BB17,Sheet2!$G$2:'Sheet2'!$G$45,0)),0)))+IF($BE$1=TRUE,2,0)</f>
        <v>26.5</v>
      </c>
      <c r="AG17" s="49">
        <f t="shared" si="45"/>
        <v>30</v>
      </c>
      <c r="AH17" s="49">
        <f t="shared" si="46"/>
        <v>33</v>
      </c>
      <c r="AI17" s="51">
        <f t="shared" si="47"/>
        <v>36</v>
      </c>
      <c r="AJ17" s="6"/>
      <c r="AK17" s="13">
        <f>380/103*105</f>
        <v>387.37864077669906</v>
      </c>
      <c r="AL17" s="13">
        <f>370/103*105</f>
        <v>377.18446601941747</v>
      </c>
      <c r="AM17" s="13">
        <v>17</v>
      </c>
      <c r="AN17" s="935">
        <v>15</v>
      </c>
      <c r="AO17" s="936">
        <v>55</v>
      </c>
      <c r="AP17" s="13">
        <v>50</v>
      </c>
      <c r="AQ17" s="13">
        <v>25</v>
      </c>
      <c r="AR17" s="13">
        <v>35</v>
      </c>
      <c r="AS17" s="13">
        <v>1115</v>
      </c>
      <c r="AT17" s="13">
        <v>3</v>
      </c>
      <c r="AU17" s="13">
        <f t="shared" si="48"/>
        <v>1200</v>
      </c>
      <c r="AV17" s="13">
        <f t="shared" si="49"/>
        <v>900</v>
      </c>
      <c r="AW17" s="13">
        <f t="shared" si="50"/>
        <v>1500</v>
      </c>
      <c r="AX17" s="5">
        <f t="shared" si="51"/>
        <v>1</v>
      </c>
      <c r="AY17" s="5">
        <f t="shared" si="52"/>
        <v>2</v>
      </c>
      <c r="AZ17" s="5">
        <f t="shared" si="53"/>
        <v>5</v>
      </c>
      <c r="BA17" s="5">
        <f t="shared" si="54"/>
        <v>9</v>
      </c>
      <c r="BB17" s="5">
        <f t="shared" si="55"/>
        <v>13</v>
      </c>
    </row>
    <row r="18" spans="1:54" s="5" customFormat="1">
      <c r="A18" s="1373"/>
      <c r="B18" s="1376"/>
      <c r="C18" s="183" t="s">
        <v>551</v>
      </c>
      <c r="D18" s="1384" t="s">
        <v>1</v>
      </c>
      <c r="E18" s="188" t="s">
        <v>543</v>
      </c>
      <c r="F18" s="1384" t="s">
        <v>18</v>
      </c>
      <c r="G18" s="182" t="s">
        <v>10</v>
      </c>
      <c r="H18" s="1392">
        <f>ROUNDDOWN(AK18*1.05,0)+INDEX(Sheet2!$B$2:'Sheet2'!$B$5,MATCH(G18,Sheet2!$A$2:'Sheet2'!$A$5,0),0)+34*AT18-ROUNDUP(IF($BC$1=TRUE,AV18,AW18)/10,0)+A18</f>
        <v>477</v>
      </c>
      <c r="I18" s="1395">
        <f>ROUNDDOWN(AL18*1.05,0)+INDEX(Sheet2!$B$2:'Sheet2'!$B$5,MATCH(G18,Sheet2!$A$2:'Sheet2'!$A$5,0),0)+34*AT18-ROUNDUP(IF($BC$1=TRUE,AV18,AW18)/10,0)+A18</f>
        <v>488</v>
      </c>
      <c r="J18" s="1398">
        <f t="shared" si="28"/>
        <v>965</v>
      </c>
      <c r="K18" s="1406">
        <f>AW18-ROUNDDOWN(AR18/2,0)-ROUNDDOWN(MAX(AQ18*1.2,AP18*0.5),0)+INDEX(Sheet2!$C$2:'Sheet2'!$C$5,MATCH(G18,Sheet2!$A$2:'Sheet2'!$A$5,0),0)</f>
        <v>1500</v>
      </c>
      <c r="L18" s="183">
        <f t="shared" si="29"/>
        <v>849</v>
      </c>
      <c r="M18" s="1413">
        <f t="shared" si="30"/>
        <v>15</v>
      </c>
      <c r="N18" s="1413">
        <f t="shared" si="31"/>
        <v>55</v>
      </c>
      <c r="O18" s="1424">
        <f t="shared" si="32"/>
        <v>1919</v>
      </c>
      <c r="P18" s="53">
        <f>AX18+IF($F18="범선",IF($BG$1=TRUE,INDEX(Sheet2!$H$2:'Sheet2'!$H$45,MATCH(AX18,Sheet2!$G$2:'Sheet2'!$G$45,0),0)),IF($BH$1=TRUE,INDEX(Sheet2!$I$2:'Sheet2'!$I$45,MATCH(AX18,Sheet2!$G$2:'Sheet2'!$G$45,0)),IF($BI$1=TRUE,INDEX(Sheet2!$H$2:'Sheet2'!$H$45,MATCH(AX18,Sheet2!$G$2:'Sheet2'!$G$45,0)),0)))+IF($BE$1=TRUE,2,0)</f>
        <v>10.5</v>
      </c>
      <c r="Q18" s="49">
        <f t="shared" si="33"/>
        <v>13.5</v>
      </c>
      <c r="R18" s="49">
        <f t="shared" si="34"/>
        <v>16.5</v>
      </c>
      <c r="S18" s="51">
        <f t="shared" si="35"/>
        <v>19.5</v>
      </c>
      <c r="T18" s="49">
        <f>AY18+IF($F18="범선",IF($BG$1=TRUE,INDEX(Sheet2!$H$2:'Sheet2'!$H$45,MATCH(AY18,Sheet2!$G$2:'Sheet2'!$G$45,0),0)),IF($BH$1=TRUE,INDEX(Sheet2!$I$2:'Sheet2'!$I$45,MATCH(AY18,Sheet2!$G$2:'Sheet2'!$G$45,0)),IF($BI$1=TRUE,INDEX(Sheet2!$H$2:'Sheet2'!$H$45,MATCH(AY18,Sheet2!$G$2:'Sheet2'!$G$45,0)),0)))+IF($BE$1=TRUE,2,0)</f>
        <v>12</v>
      </c>
      <c r="U18" s="49">
        <f t="shared" si="36"/>
        <v>15.5</v>
      </c>
      <c r="V18" s="49">
        <f t="shared" si="37"/>
        <v>18.5</v>
      </c>
      <c r="W18" s="51">
        <f t="shared" si="38"/>
        <v>21.5</v>
      </c>
      <c r="X18" s="49">
        <f>AZ18+IF($F18="범선",IF($BG$1=TRUE,INDEX(Sheet2!$H$2:'Sheet2'!$H$45,MATCH(AZ18,Sheet2!$G$2:'Sheet2'!$G$45,0),0)),IF($BH$1=TRUE,INDEX(Sheet2!$I$2:'Sheet2'!$I$45,MATCH(AZ18,Sheet2!$G$2:'Sheet2'!$G$45,0)),IF($BI$1=TRUE,INDEX(Sheet2!$H$2:'Sheet2'!$H$45,MATCH(AZ18,Sheet2!$G$2:'Sheet2'!$G$45,0)),0)))+IF($BE$1=TRUE,2,0)</f>
        <v>16</v>
      </c>
      <c r="Y18" s="49">
        <f t="shared" si="39"/>
        <v>19.5</v>
      </c>
      <c r="Z18" s="49">
        <f t="shared" si="40"/>
        <v>22.5</v>
      </c>
      <c r="AA18" s="51">
        <f t="shared" si="41"/>
        <v>25.5</v>
      </c>
      <c r="AB18" s="49">
        <f>BA18+IF($F18="범선",IF($BG$1=TRUE,INDEX(Sheet2!$H$2:'Sheet2'!$H$45,MATCH(BA18,Sheet2!$G$2:'Sheet2'!$G$45,0),0)),IF($BH$1=TRUE,INDEX(Sheet2!$I$2:'Sheet2'!$I$45,MATCH(BA18,Sheet2!$G$2:'Sheet2'!$G$45,0)),IF($BI$1=TRUE,INDEX(Sheet2!$H$2:'Sheet2'!$H$45,MATCH(BA18,Sheet2!$G$2:'Sheet2'!$G$45,0)),0)))+IF($BE$1=TRUE,2,0)</f>
        <v>21</v>
      </c>
      <c r="AC18" s="49">
        <f t="shared" si="42"/>
        <v>24.5</v>
      </c>
      <c r="AD18" s="49">
        <f t="shared" si="43"/>
        <v>27.5</v>
      </c>
      <c r="AE18" s="51">
        <f t="shared" si="44"/>
        <v>30.5</v>
      </c>
      <c r="AF18" s="49">
        <f>BB18+IF($F18="범선",IF($BG$1=TRUE,INDEX(Sheet2!$H$2:'Sheet2'!$H$45,MATCH(BB18,Sheet2!$G$2:'Sheet2'!$G$45,0),0)),IF($BH$1=TRUE,INDEX(Sheet2!$I$2:'Sheet2'!$I$45,MATCH(BB18,Sheet2!$G$2:'Sheet2'!$G$45,0)),IF($BI$1=TRUE,INDEX(Sheet2!$H$2:'Sheet2'!$H$45,MATCH(BB18,Sheet2!$G$2:'Sheet2'!$G$45,0)),0)))+IF($BE$1=TRUE,2,0)</f>
        <v>26.5</v>
      </c>
      <c r="AG18" s="49">
        <f t="shared" si="45"/>
        <v>30</v>
      </c>
      <c r="AH18" s="49">
        <f t="shared" si="46"/>
        <v>33</v>
      </c>
      <c r="AI18" s="51">
        <f t="shared" si="47"/>
        <v>36</v>
      </c>
      <c r="AJ18" s="6"/>
      <c r="AK18" s="13">
        <f>332/95*105</f>
        <v>366.94736842105266</v>
      </c>
      <c r="AL18" s="13">
        <f>342/95*105</f>
        <v>378</v>
      </c>
      <c r="AM18" s="13">
        <v>17</v>
      </c>
      <c r="AN18" s="264">
        <v>15</v>
      </c>
      <c r="AO18" s="270">
        <v>55</v>
      </c>
      <c r="AP18" s="13">
        <v>50</v>
      </c>
      <c r="AQ18" s="13">
        <v>30</v>
      </c>
      <c r="AR18" s="13">
        <v>30</v>
      </c>
      <c r="AS18" s="13">
        <v>1120</v>
      </c>
      <c r="AT18" s="13">
        <v>3</v>
      </c>
      <c r="AU18" s="5">
        <f t="shared" si="48"/>
        <v>1200</v>
      </c>
      <c r="AV18" s="5">
        <f t="shared" si="49"/>
        <v>900</v>
      </c>
      <c r="AW18" s="5">
        <f t="shared" si="50"/>
        <v>1500</v>
      </c>
      <c r="AX18" s="5">
        <f t="shared" si="51"/>
        <v>1</v>
      </c>
      <c r="AY18" s="5">
        <f t="shared" si="52"/>
        <v>2</v>
      </c>
      <c r="AZ18" s="5">
        <f t="shared" si="53"/>
        <v>5</v>
      </c>
      <c r="BA18" s="5">
        <f t="shared" si="54"/>
        <v>9</v>
      </c>
      <c r="BB18" s="5">
        <f t="shared" si="55"/>
        <v>13</v>
      </c>
    </row>
    <row r="19" spans="1:54" s="5" customFormat="1">
      <c r="A19" s="1058">
        <v>20</v>
      </c>
      <c r="B19" s="1059"/>
      <c r="C19" s="1060" t="s">
        <v>511</v>
      </c>
      <c r="D19" s="1061" t="s">
        <v>26</v>
      </c>
      <c r="E19" s="1061" t="s">
        <v>0</v>
      </c>
      <c r="F19" s="1061" t="s">
        <v>18</v>
      </c>
      <c r="G19" s="1063" t="s">
        <v>10</v>
      </c>
      <c r="H19" s="1229">
        <f>ROUNDDOWN(AK19*1.05,0)+INDEX(Sheet2!$B$2:'Sheet2'!$B$5,MATCH(G19,Sheet2!$A$2:'Sheet2'!$A$5,0),0)+34*AT19-ROUNDUP(IF($BC$1=TRUE,AV19,AW19)/10,0)+A19</f>
        <v>418</v>
      </c>
      <c r="I19" s="1231">
        <f>ROUNDDOWN(AL19*1.05,0)+INDEX(Sheet2!$B$2:'Sheet2'!$B$5,MATCH(G19,Sheet2!$A$2:'Sheet2'!$A$5,0),0)+34*AT19-ROUNDUP(IF($BC$1=TRUE,AV19,AW19)/10,0)+A19</f>
        <v>502</v>
      </c>
      <c r="J19" s="1233">
        <f t="shared" si="28"/>
        <v>920</v>
      </c>
      <c r="K19" s="1064">
        <v>1489</v>
      </c>
      <c r="L19" s="1065">
        <f t="shared" si="29"/>
        <v>845</v>
      </c>
      <c r="M19" s="1241">
        <f t="shared" si="30"/>
        <v>15</v>
      </c>
      <c r="N19" s="1241">
        <f t="shared" si="31"/>
        <v>48</v>
      </c>
      <c r="O19" s="1245">
        <f t="shared" si="32"/>
        <v>1756</v>
      </c>
      <c r="P19" s="53">
        <f>AX19+IF($F19="범선",IF($BG$1=TRUE,INDEX(Sheet2!$H$2:'Sheet2'!$H$45,MATCH(AX19,Sheet2!$G$2:'Sheet2'!$G$45,0),0)),IF($BH$1=TRUE,INDEX(Sheet2!$I$2:'Sheet2'!$I$45,MATCH(AX19,Sheet2!$G$2:'Sheet2'!$G$45,0)),IF($BI$1=TRUE,INDEX(Sheet2!$H$2:'Sheet2'!$H$45,MATCH(AX19,Sheet2!$G$2:'Sheet2'!$G$45,0)),0)))+IF($BE$1=TRUE,2,0)</f>
        <v>9</v>
      </c>
      <c r="Q19" s="49">
        <f t="shared" si="33"/>
        <v>12</v>
      </c>
      <c r="R19" s="49">
        <f t="shared" si="34"/>
        <v>15</v>
      </c>
      <c r="S19" s="51">
        <f t="shared" si="35"/>
        <v>18</v>
      </c>
      <c r="T19" s="49">
        <f>AY19+IF($F19="범선",IF($BG$1=TRUE,INDEX(Sheet2!$H$2:'Sheet2'!$H$45,MATCH(AY19,Sheet2!$G$2:'Sheet2'!$G$45,0),0)),IF($BH$1=TRUE,INDEX(Sheet2!$I$2:'Sheet2'!$I$45,MATCH(AY19,Sheet2!$G$2:'Sheet2'!$G$45,0)),IF($BI$1=TRUE,INDEX(Sheet2!$H$2:'Sheet2'!$H$45,MATCH(AY19,Sheet2!$G$2:'Sheet2'!$G$45,0)),0)))+IF($BE$1=TRUE,2,0)</f>
        <v>10.5</v>
      </c>
      <c r="U19" s="49">
        <f t="shared" si="36"/>
        <v>14</v>
      </c>
      <c r="V19" s="49">
        <f t="shared" si="37"/>
        <v>17</v>
      </c>
      <c r="W19" s="51">
        <f t="shared" si="38"/>
        <v>20</v>
      </c>
      <c r="X19" s="49">
        <f>AZ19+IF($F19="범선",IF($BG$1=TRUE,INDEX(Sheet2!$H$2:'Sheet2'!$H$45,MATCH(AZ19,Sheet2!$G$2:'Sheet2'!$G$45,0),0)),IF($BH$1=TRUE,INDEX(Sheet2!$I$2:'Sheet2'!$I$45,MATCH(AZ19,Sheet2!$G$2:'Sheet2'!$G$45,0)),IF($BI$1=TRUE,INDEX(Sheet2!$H$2:'Sheet2'!$H$45,MATCH(AZ19,Sheet2!$G$2:'Sheet2'!$G$45,0)),0)))+IF($BE$1=TRUE,2,0)</f>
        <v>16</v>
      </c>
      <c r="Y19" s="49">
        <f t="shared" si="39"/>
        <v>19.5</v>
      </c>
      <c r="Z19" s="49">
        <f t="shared" si="40"/>
        <v>22.5</v>
      </c>
      <c r="AA19" s="51">
        <f t="shared" si="41"/>
        <v>25.5</v>
      </c>
      <c r="AB19" s="49">
        <f>BA19+IF($F19="범선",IF($BG$1=TRUE,INDEX(Sheet2!$H$2:'Sheet2'!$H$45,MATCH(BA19,Sheet2!$G$2:'Sheet2'!$G$45,0),0)),IF($BH$1=TRUE,INDEX(Sheet2!$I$2:'Sheet2'!$I$45,MATCH(BA19,Sheet2!$G$2:'Sheet2'!$G$45,0)),IF($BI$1=TRUE,INDEX(Sheet2!$H$2:'Sheet2'!$H$45,MATCH(BA19,Sheet2!$G$2:'Sheet2'!$G$45,0)),0)))+IF($BE$1=TRUE,2,0)</f>
        <v>21</v>
      </c>
      <c r="AC19" s="49">
        <f t="shared" si="42"/>
        <v>24.5</v>
      </c>
      <c r="AD19" s="49">
        <f t="shared" si="43"/>
        <v>27.5</v>
      </c>
      <c r="AE19" s="51">
        <f t="shared" si="44"/>
        <v>30.5</v>
      </c>
      <c r="AF19" s="49">
        <f>BB19+IF($F19="범선",IF($BG$1=TRUE,INDEX(Sheet2!$H$2:'Sheet2'!$H$45,MATCH(BB19,Sheet2!$G$2:'Sheet2'!$G$45,0),0)),IF($BH$1=TRUE,INDEX(Sheet2!$I$2:'Sheet2'!$I$45,MATCH(BB19,Sheet2!$G$2:'Sheet2'!$G$45,0)),IF($BI$1=TRUE,INDEX(Sheet2!$H$2:'Sheet2'!$H$45,MATCH(BB19,Sheet2!$G$2:'Sheet2'!$G$45,0)),0)))+IF($BE$1=TRUE,2,0)</f>
        <v>25</v>
      </c>
      <c r="AG19" s="49">
        <f t="shared" si="45"/>
        <v>28.5</v>
      </c>
      <c r="AH19" s="49">
        <f t="shared" si="46"/>
        <v>31.5</v>
      </c>
      <c r="AI19" s="51">
        <f t="shared" si="47"/>
        <v>34.5</v>
      </c>
      <c r="AJ19" s="6"/>
      <c r="AK19" s="13">
        <v>290</v>
      </c>
      <c r="AL19" s="13">
        <v>370</v>
      </c>
      <c r="AM19" s="13">
        <v>13</v>
      </c>
      <c r="AN19" s="264">
        <v>15</v>
      </c>
      <c r="AO19" s="270">
        <v>48</v>
      </c>
      <c r="AP19" s="13">
        <v>50</v>
      </c>
      <c r="AQ19" s="13">
        <v>25</v>
      </c>
      <c r="AR19" s="13">
        <v>20</v>
      </c>
      <c r="AS19" s="13">
        <v>1110</v>
      </c>
      <c r="AT19" s="13">
        <v>3</v>
      </c>
      <c r="AU19" s="13">
        <f t="shared" si="48"/>
        <v>1180</v>
      </c>
      <c r="AV19" s="13">
        <f t="shared" si="49"/>
        <v>885</v>
      </c>
      <c r="AW19" s="13">
        <f t="shared" si="50"/>
        <v>1475</v>
      </c>
      <c r="AX19" s="5">
        <f t="shared" si="51"/>
        <v>0</v>
      </c>
      <c r="AY19" s="5">
        <f t="shared" si="52"/>
        <v>1</v>
      </c>
      <c r="AZ19" s="5">
        <f t="shared" si="53"/>
        <v>5</v>
      </c>
      <c r="BA19" s="5">
        <f t="shared" si="54"/>
        <v>9</v>
      </c>
      <c r="BB19" s="5">
        <f t="shared" si="55"/>
        <v>12</v>
      </c>
    </row>
    <row r="20" spans="1:54" s="5" customFormat="1">
      <c r="A20" s="878">
        <v>20</v>
      </c>
      <c r="B20" s="870" t="s">
        <v>534</v>
      </c>
      <c r="C20" s="1137" t="s">
        <v>243</v>
      </c>
      <c r="D20" s="188" t="s">
        <v>2</v>
      </c>
      <c r="E20" s="188" t="s">
        <v>0</v>
      </c>
      <c r="F20" s="188" t="s">
        <v>162</v>
      </c>
      <c r="G20" s="1138" t="s">
        <v>10</v>
      </c>
      <c r="H20" s="1390">
        <f>ROUNDDOWN(AK20*1.05,0)+INDEX(Sheet2!$B$2:'Sheet2'!$B$5,MATCH(G20,Sheet2!$A$2:'Sheet2'!$A$5,0),0)+34*AT20-ROUNDUP(IF($BC$1=TRUE,AV20,AW20)/10,0)+A20</f>
        <v>438</v>
      </c>
      <c r="I20" s="1393">
        <f>ROUNDDOWN(AL20*1.05,0)+INDEX(Sheet2!$B$2:'Sheet2'!$B$5,MATCH(G20,Sheet2!$A$2:'Sheet2'!$A$5,0),0)+34*AT20-ROUNDUP(IF($BC$1=TRUE,AV20,AW20)/10,0)+A20</f>
        <v>515</v>
      </c>
      <c r="J20" s="1396">
        <f t="shared" si="28"/>
        <v>953</v>
      </c>
      <c r="K20" s="1139">
        <f>AW20-ROUNDDOWN(AR20/2,0)-ROUNDDOWN(MAX(AQ20*1.2,AP20*0.5),0)+INDEX(Sheet2!$C$2:'Sheet2'!$C$5,MATCH(G20,Sheet2!$A$2:'Sheet2'!$A$5,0),0)</f>
        <v>1477</v>
      </c>
      <c r="L20" s="189">
        <f t="shared" si="29"/>
        <v>841</v>
      </c>
      <c r="M20" s="81">
        <f t="shared" si="30"/>
        <v>15</v>
      </c>
      <c r="N20" s="81">
        <f t="shared" si="31"/>
        <v>45</v>
      </c>
      <c r="O20" s="1418">
        <f t="shared" si="32"/>
        <v>1829</v>
      </c>
      <c r="P20" s="53">
        <f>AX20+IF($F20="범선",IF($BG$1=TRUE,INDEX(Sheet2!$H$2:'Sheet2'!$H$45,MATCH(AX20,Sheet2!$G$2:'Sheet2'!$G$45,0),0)),IF($BH$1=TRUE,INDEX(Sheet2!$I$2:'Sheet2'!$I$45,MATCH(AX20,Sheet2!$G$2:'Sheet2'!$G$45,0)),IF($BI$1=TRUE,INDEX(Sheet2!$H$2:'Sheet2'!$H$45,MATCH(AX20,Sheet2!$G$2:'Sheet2'!$G$45,0)),0)))+IF($BE$1=TRUE,2,0)</f>
        <v>9</v>
      </c>
      <c r="Q20" s="49">
        <f t="shared" si="33"/>
        <v>12</v>
      </c>
      <c r="R20" s="49">
        <f t="shared" si="34"/>
        <v>15</v>
      </c>
      <c r="S20" s="51">
        <f t="shared" si="35"/>
        <v>18</v>
      </c>
      <c r="T20" s="49">
        <f>AY20+IF($F20="범선",IF($BG$1=TRUE,INDEX(Sheet2!$H$2:'Sheet2'!$H$45,MATCH(AY20,Sheet2!$G$2:'Sheet2'!$G$45,0),0)),IF($BH$1=TRUE,INDEX(Sheet2!$I$2:'Sheet2'!$I$45,MATCH(AY20,Sheet2!$G$2:'Sheet2'!$G$45,0)),IF($BI$1=TRUE,INDEX(Sheet2!$H$2:'Sheet2'!$H$45,MATCH(AY20,Sheet2!$G$2:'Sheet2'!$G$45,0)),0)))+IF($BE$1=TRUE,2,0)</f>
        <v>10.5</v>
      </c>
      <c r="U20" s="49">
        <f t="shared" si="36"/>
        <v>14</v>
      </c>
      <c r="V20" s="49">
        <f t="shared" si="37"/>
        <v>17</v>
      </c>
      <c r="W20" s="51">
        <f t="shared" si="38"/>
        <v>20</v>
      </c>
      <c r="X20" s="49">
        <f>AZ20+IF($F20="범선",IF($BG$1=TRUE,INDEX(Sheet2!$H$2:'Sheet2'!$H$45,MATCH(AZ20,Sheet2!$G$2:'Sheet2'!$G$45,0),0)),IF($BH$1=TRUE,INDEX(Sheet2!$I$2:'Sheet2'!$I$45,MATCH(AZ20,Sheet2!$G$2:'Sheet2'!$G$45,0)),IF($BI$1=TRUE,INDEX(Sheet2!$H$2:'Sheet2'!$H$45,MATCH(AZ20,Sheet2!$G$2:'Sheet2'!$G$45,0)),0)))+IF($BE$1=TRUE,2,0)</f>
        <v>14.5</v>
      </c>
      <c r="Y20" s="49">
        <f t="shared" si="39"/>
        <v>18</v>
      </c>
      <c r="Z20" s="49">
        <f t="shared" si="40"/>
        <v>21</v>
      </c>
      <c r="AA20" s="51">
        <f t="shared" si="41"/>
        <v>24</v>
      </c>
      <c r="AB20" s="49">
        <f>BA20+IF($F20="범선",IF($BG$1=TRUE,INDEX(Sheet2!$H$2:'Sheet2'!$H$45,MATCH(BA20,Sheet2!$G$2:'Sheet2'!$G$45,0),0)),IF($BH$1=TRUE,INDEX(Sheet2!$I$2:'Sheet2'!$I$45,MATCH(BA20,Sheet2!$G$2:'Sheet2'!$G$45,0)),IF($BI$1=TRUE,INDEX(Sheet2!$H$2:'Sheet2'!$H$45,MATCH(BA20,Sheet2!$G$2:'Sheet2'!$G$45,0)),0)))+IF($BE$1=TRUE,2,0)</f>
        <v>20</v>
      </c>
      <c r="AC20" s="49">
        <f t="shared" si="42"/>
        <v>23.5</v>
      </c>
      <c r="AD20" s="49">
        <f t="shared" si="43"/>
        <v>26.5</v>
      </c>
      <c r="AE20" s="51">
        <f t="shared" si="44"/>
        <v>29.5</v>
      </c>
      <c r="AF20" s="49">
        <f>BB20+IF($F20="범선",IF($BG$1=TRUE,INDEX(Sheet2!$H$2:'Sheet2'!$H$45,MATCH(BB20,Sheet2!$G$2:'Sheet2'!$G$45,0),0)),IF($BH$1=TRUE,INDEX(Sheet2!$I$2:'Sheet2'!$I$45,MATCH(BB20,Sheet2!$G$2:'Sheet2'!$G$45,0)),IF($BI$1=TRUE,INDEX(Sheet2!$H$2:'Sheet2'!$H$45,MATCH(BB20,Sheet2!$G$2:'Sheet2'!$G$45,0)),0)))+IF($BE$1=TRUE,2,0)</f>
        <v>25</v>
      </c>
      <c r="AG20" s="49">
        <f t="shared" si="45"/>
        <v>28.5</v>
      </c>
      <c r="AH20" s="49">
        <f t="shared" si="46"/>
        <v>31.5</v>
      </c>
      <c r="AI20" s="51">
        <f t="shared" si="47"/>
        <v>34.5</v>
      </c>
      <c r="AJ20" s="6"/>
      <c r="AK20" s="13">
        <v>308</v>
      </c>
      <c r="AL20" s="13">
        <v>381</v>
      </c>
      <c r="AM20" s="13">
        <v>13</v>
      </c>
      <c r="AN20" s="264">
        <v>15</v>
      </c>
      <c r="AO20" s="270">
        <v>45</v>
      </c>
      <c r="AP20" s="13">
        <v>50</v>
      </c>
      <c r="AQ20" s="13">
        <v>22</v>
      </c>
      <c r="AR20" s="13">
        <v>20</v>
      </c>
      <c r="AS20" s="13">
        <v>1100</v>
      </c>
      <c r="AT20" s="13">
        <v>3</v>
      </c>
      <c r="AU20" s="13">
        <f t="shared" si="48"/>
        <v>1170</v>
      </c>
      <c r="AV20" s="13">
        <f t="shared" si="49"/>
        <v>877</v>
      </c>
      <c r="AW20" s="13">
        <f t="shared" si="50"/>
        <v>1462</v>
      </c>
      <c r="AX20" s="5">
        <f t="shared" si="51"/>
        <v>0</v>
      </c>
      <c r="AY20" s="5">
        <f t="shared" si="52"/>
        <v>1</v>
      </c>
      <c r="AZ20" s="5">
        <f t="shared" si="53"/>
        <v>4</v>
      </c>
      <c r="BA20" s="5">
        <f t="shared" si="54"/>
        <v>8</v>
      </c>
      <c r="BB20" s="5">
        <f t="shared" si="55"/>
        <v>12</v>
      </c>
    </row>
    <row r="21" spans="1:54" s="5" customFormat="1" hidden="1">
      <c r="A21" s="455">
        <v>20</v>
      </c>
      <c r="B21" s="595" t="s">
        <v>201</v>
      </c>
      <c r="C21" s="210" t="s">
        <v>266</v>
      </c>
      <c r="D21" s="181" t="s">
        <v>1</v>
      </c>
      <c r="E21" s="181" t="s">
        <v>203</v>
      </c>
      <c r="F21" s="221" t="s">
        <v>267</v>
      </c>
      <c r="G21" s="444" t="s">
        <v>10</v>
      </c>
      <c r="H21" s="225">
        <f>ROUNDDOWN(AK21*1.05,0)+INDEX(Sheet2!$B$2:'Sheet2'!$B$5,MATCH(G21,Sheet2!$A$2:'Sheet2'!$A$5,0),0)+34*AT21-ROUNDUP(IF($BC$1=TRUE,AV21,AW21)/10,0)+A21</f>
        <v>381</v>
      </c>
      <c r="I21" s="228">
        <f>ROUNDDOWN(AL21*1.05,0)+INDEX(Sheet2!$B$2:'Sheet2'!$B$5,MATCH(G21,Sheet2!$A$2:'Sheet2'!$A$5,0),0)+34*AT21-ROUNDUP(IF($BC$1=TRUE,AV21,AW21)/10,0)+A21</f>
        <v>500</v>
      </c>
      <c r="J21" s="313">
        <f t="shared" si="28"/>
        <v>881</v>
      </c>
      <c r="K21" s="668">
        <f>AW21-ROUNDDOWN(AR21/2,0)-ROUNDDOWN(MAX(AQ21*1.2,AP21*0.5),0)+INDEX(Sheet2!$C$2:'Sheet2'!$C$5,MATCH(G21,Sheet2!$A$2:'Sheet2'!$A$5,0),0)</f>
        <v>1466</v>
      </c>
      <c r="L21" s="441">
        <f t="shared" si="29"/>
        <v>815</v>
      </c>
      <c r="M21" s="82">
        <f t="shared" si="30"/>
        <v>15</v>
      </c>
      <c r="N21" s="82">
        <f t="shared" si="31"/>
        <v>32</v>
      </c>
      <c r="O21" s="370">
        <f t="shared" si="32"/>
        <v>1643</v>
      </c>
      <c r="P21" s="184">
        <f>AX21+IF($F21="범선",IF($BG$1=TRUE,INDEX(Sheet2!$H$2:'Sheet2'!$H$45,MATCH(AX21,Sheet2!$G$2:'Sheet2'!$G$45,0),0)),IF($BH$1=TRUE,INDEX(Sheet2!$I$2:'Sheet2'!$I$45,MATCH(AX21,Sheet2!$G$2:'Sheet2'!$G$45,0)),IF($BI$1=TRUE,INDEX(Sheet2!$H$2:'Sheet2'!$H$45,MATCH(AX21,Sheet2!$G$2:'Sheet2'!$G$45,0)),0)))+IF($BE$1=TRUE,2,0)</f>
        <v>15</v>
      </c>
      <c r="Q21" s="185">
        <f t="shared" si="33"/>
        <v>18</v>
      </c>
      <c r="R21" s="185">
        <f t="shared" si="34"/>
        <v>21</v>
      </c>
      <c r="S21" s="186">
        <f t="shared" si="35"/>
        <v>24</v>
      </c>
      <c r="T21" s="185">
        <f>AY21+IF($F21="범선",IF($BG$1=TRUE,INDEX(Sheet2!$H$2:'Sheet2'!$H$45,MATCH(AY21,Sheet2!$G$2:'Sheet2'!$G$45,0),0)),IF($BH$1=TRUE,INDEX(Sheet2!$I$2:'Sheet2'!$I$45,MATCH(AY21,Sheet2!$G$2:'Sheet2'!$G$45,0)),IF($BI$1=TRUE,INDEX(Sheet2!$H$2:'Sheet2'!$H$45,MATCH(AY21,Sheet2!$G$2:'Sheet2'!$G$45,0)),0)))+IF($BE$1=TRUE,2,0)</f>
        <v>17</v>
      </c>
      <c r="U21" s="185">
        <f t="shared" si="36"/>
        <v>20.5</v>
      </c>
      <c r="V21" s="185">
        <f t="shared" si="37"/>
        <v>23.5</v>
      </c>
      <c r="W21" s="186">
        <f t="shared" si="38"/>
        <v>26.5</v>
      </c>
      <c r="X21" s="185">
        <f>AZ21+IF($F21="범선",IF($BG$1=TRUE,INDEX(Sheet2!$H$2:'Sheet2'!$H$45,MATCH(AZ21,Sheet2!$G$2:'Sheet2'!$G$45,0),0)),IF($BH$1=TRUE,INDEX(Sheet2!$I$2:'Sheet2'!$I$45,MATCH(AZ21,Sheet2!$G$2:'Sheet2'!$G$45,0)),IF($BI$1=TRUE,INDEX(Sheet2!$H$2:'Sheet2'!$H$45,MATCH(AZ21,Sheet2!$G$2:'Sheet2'!$G$45,0)),0)))+IF($BE$1=TRUE,2,0)</f>
        <v>25</v>
      </c>
      <c r="Y21" s="185">
        <f t="shared" si="39"/>
        <v>28.5</v>
      </c>
      <c r="Z21" s="185">
        <f t="shared" si="40"/>
        <v>31.5</v>
      </c>
      <c r="AA21" s="186">
        <f t="shared" si="41"/>
        <v>34.5</v>
      </c>
      <c r="AB21" s="185">
        <f>BA21+IF($F21="범선",IF($BG$1=TRUE,INDEX(Sheet2!$H$2:'Sheet2'!$H$45,MATCH(BA21,Sheet2!$G$2:'Sheet2'!$G$45,0),0)),IF($BH$1=TRUE,INDEX(Sheet2!$I$2:'Sheet2'!$I$45,MATCH(BA21,Sheet2!$G$2:'Sheet2'!$G$45,0)),IF($BI$1=TRUE,INDEX(Sheet2!$H$2:'Sheet2'!$H$45,MATCH(BA21,Sheet2!$G$2:'Sheet2'!$G$45,0)),0)))+IF($BE$1=TRUE,2,0)</f>
        <v>31</v>
      </c>
      <c r="AC21" s="185">
        <f t="shared" si="42"/>
        <v>34.5</v>
      </c>
      <c r="AD21" s="185">
        <f t="shared" si="43"/>
        <v>37.5</v>
      </c>
      <c r="AE21" s="186">
        <f t="shared" si="44"/>
        <v>40.5</v>
      </c>
      <c r="AF21" s="185">
        <f>BB21+IF($F21="범선",IF($BG$1=TRUE,INDEX(Sheet2!$H$2:'Sheet2'!$H$45,MATCH(BB21,Sheet2!$G$2:'Sheet2'!$G$45,0),0)),IF($BH$1=TRUE,INDEX(Sheet2!$I$2:'Sheet2'!$I$45,MATCH(BB21,Sheet2!$G$2:'Sheet2'!$G$45,0)),IF($BI$1=TRUE,INDEX(Sheet2!$H$2:'Sheet2'!$H$45,MATCH(BB21,Sheet2!$G$2:'Sheet2'!$G$45,0)),0)))+IF($BE$1=TRUE,2,0)</f>
        <v>39</v>
      </c>
      <c r="AG21" s="185">
        <f t="shared" si="45"/>
        <v>42.5</v>
      </c>
      <c r="AH21" s="185">
        <f t="shared" si="46"/>
        <v>45.5</v>
      </c>
      <c r="AI21" s="186">
        <f t="shared" si="47"/>
        <v>48.5</v>
      </c>
      <c r="AJ21" s="6"/>
      <c r="AK21" s="13">
        <v>257</v>
      </c>
      <c r="AL21" s="13">
        <v>370</v>
      </c>
      <c r="AM21" s="13">
        <v>10</v>
      </c>
      <c r="AN21" s="266">
        <v>15</v>
      </c>
      <c r="AO21" s="272">
        <v>32</v>
      </c>
      <c r="AP21" s="13">
        <v>80</v>
      </c>
      <c r="AQ21" s="13">
        <v>50</v>
      </c>
      <c r="AR21" s="13">
        <v>50</v>
      </c>
      <c r="AS21" s="13">
        <v>1070</v>
      </c>
      <c r="AT21" s="13">
        <v>3</v>
      </c>
      <c r="AU21" s="5">
        <f t="shared" si="48"/>
        <v>1200</v>
      </c>
      <c r="AV21" s="5">
        <f t="shared" si="49"/>
        <v>900</v>
      </c>
      <c r="AW21" s="5">
        <f t="shared" si="50"/>
        <v>1500</v>
      </c>
      <c r="AX21" s="5">
        <f t="shared" si="51"/>
        <v>-4</v>
      </c>
      <c r="AY21" s="5">
        <f t="shared" si="52"/>
        <v>-3</v>
      </c>
      <c r="AZ21" s="5">
        <f t="shared" si="53"/>
        <v>1</v>
      </c>
      <c r="BA21" s="5">
        <f t="shared" si="54"/>
        <v>4</v>
      </c>
      <c r="BB21" s="5">
        <f t="shared" si="55"/>
        <v>8</v>
      </c>
    </row>
    <row r="22" spans="1:54" s="5" customFormat="1">
      <c r="A22" s="380">
        <v>20</v>
      </c>
      <c r="B22" s="276"/>
      <c r="C22" s="1378" t="s">
        <v>243</v>
      </c>
      <c r="D22" s="102" t="s">
        <v>26</v>
      </c>
      <c r="E22" s="102" t="s">
        <v>0</v>
      </c>
      <c r="F22" s="102" t="s">
        <v>162</v>
      </c>
      <c r="G22" s="103" t="s">
        <v>10</v>
      </c>
      <c r="H22" s="324">
        <f>ROUNDDOWN(AK22*1.05,0)+INDEX(Sheet2!$B$2:'Sheet2'!$B$5,MATCH(G22,Sheet2!$A$2:'Sheet2'!$A$5,0),0)+34*AT22-ROUNDUP(IF($BC$1=TRUE,AV22,AW22)/10,0)+A22</f>
        <v>430</v>
      </c>
      <c r="I22" s="325">
        <f>ROUNDDOWN(AL22*1.05,0)+INDEX(Sheet2!$B$2:'Sheet2'!$B$5,MATCH(G22,Sheet2!$A$2:'Sheet2'!$A$5,0),0)+34*AT22-ROUNDUP(IF($BC$1=TRUE,AV22,AW22)/10,0)+A22</f>
        <v>503</v>
      </c>
      <c r="J22" s="233">
        <f t="shared" si="28"/>
        <v>933</v>
      </c>
      <c r="K22" s="987">
        <f>AW22-ROUNDDOWN(AR22/2,0)-ROUNDDOWN(MAX(AQ22*1.2,AP22*0.5),0)+INDEX(Sheet2!$C$2:'Sheet2'!$C$5,MATCH(G22,Sheet2!$A$2:'Sheet2'!$A$5,0),0)</f>
        <v>1477</v>
      </c>
      <c r="L22" s="101">
        <f t="shared" si="29"/>
        <v>841</v>
      </c>
      <c r="M22" s="109">
        <f t="shared" si="30"/>
        <v>15</v>
      </c>
      <c r="N22" s="109">
        <f t="shared" si="31"/>
        <v>45</v>
      </c>
      <c r="O22" s="105">
        <f t="shared" si="32"/>
        <v>1793</v>
      </c>
      <c r="P22" s="31">
        <f>AX22+IF($F22="범선",IF($BG$1=TRUE,INDEX(Sheet2!$H$2:'Sheet2'!$H$45,MATCH(AX22,Sheet2!$G$2:'Sheet2'!$G$45,0),0)),IF($BH$1=TRUE,INDEX(Sheet2!$I$2:'Sheet2'!$I$45,MATCH(AX22,Sheet2!$G$2:'Sheet2'!$G$45,0)),IF($BI$1=TRUE,INDEX(Sheet2!$H$2:'Sheet2'!$H$45,MATCH(AX22,Sheet2!$G$2:'Sheet2'!$G$45,0)),0)))+IF($BE$1=TRUE,2,0)</f>
        <v>9</v>
      </c>
      <c r="Q22" s="26">
        <f t="shared" si="33"/>
        <v>12</v>
      </c>
      <c r="R22" s="26">
        <f t="shared" si="34"/>
        <v>15</v>
      </c>
      <c r="S22" s="28">
        <f t="shared" si="35"/>
        <v>18</v>
      </c>
      <c r="T22" s="26">
        <f>AY22+IF($F22="범선",IF($BG$1=TRUE,INDEX(Sheet2!$H$2:'Sheet2'!$H$45,MATCH(AY22,Sheet2!$G$2:'Sheet2'!$G$45,0),0)),IF($BH$1=TRUE,INDEX(Sheet2!$I$2:'Sheet2'!$I$45,MATCH(AY22,Sheet2!$G$2:'Sheet2'!$G$45,0)),IF($BI$1=TRUE,INDEX(Sheet2!$H$2:'Sheet2'!$H$45,MATCH(AY22,Sheet2!$G$2:'Sheet2'!$G$45,0)),0)))+IF($BE$1=TRUE,2,0)</f>
        <v>10.5</v>
      </c>
      <c r="U22" s="26">
        <f t="shared" si="36"/>
        <v>14</v>
      </c>
      <c r="V22" s="26">
        <f t="shared" si="37"/>
        <v>17</v>
      </c>
      <c r="W22" s="28">
        <f t="shared" si="38"/>
        <v>20</v>
      </c>
      <c r="X22" s="26">
        <f>AZ22+IF($F22="범선",IF($BG$1=TRUE,INDEX(Sheet2!$H$2:'Sheet2'!$H$45,MATCH(AZ22,Sheet2!$G$2:'Sheet2'!$G$45,0),0)),IF($BH$1=TRUE,INDEX(Sheet2!$I$2:'Sheet2'!$I$45,MATCH(AZ22,Sheet2!$G$2:'Sheet2'!$G$45,0)),IF($BI$1=TRUE,INDEX(Sheet2!$H$2:'Sheet2'!$H$45,MATCH(AZ22,Sheet2!$G$2:'Sheet2'!$G$45,0)),0)))+IF($BE$1=TRUE,2,0)</f>
        <v>14.5</v>
      </c>
      <c r="Y22" s="26">
        <f t="shared" si="39"/>
        <v>18</v>
      </c>
      <c r="Z22" s="26">
        <f t="shared" si="40"/>
        <v>21</v>
      </c>
      <c r="AA22" s="28">
        <f t="shared" si="41"/>
        <v>24</v>
      </c>
      <c r="AB22" s="26">
        <f>BA22+IF($F22="범선",IF($BG$1=TRUE,INDEX(Sheet2!$H$2:'Sheet2'!$H$45,MATCH(BA22,Sheet2!$G$2:'Sheet2'!$G$45,0),0)),IF($BH$1=TRUE,INDEX(Sheet2!$I$2:'Sheet2'!$I$45,MATCH(BA22,Sheet2!$G$2:'Sheet2'!$G$45,0)),IF($BI$1=TRUE,INDEX(Sheet2!$H$2:'Sheet2'!$H$45,MATCH(BA22,Sheet2!$G$2:'Sheet2'!$G$45,0)),0)))+IF($BE$1=TRUE,2,0)</f>
        <v>20</v>
      </c>
      <c r="AC22" s="26">
        <f t="shared" si="42"/>
        <v>23.5</v>
      </c>
      <c r="AD22" s="26">
        <f t="shared" si="43"/>
        <v>26.5</v>
      </c>
      <c r="AE22" s="28">
        <f t="shared" si="44"/>
        <v>29.5</v>
      </c>
      <c r="AF22" s="26">
        <f>BB22+IF($F22="범선",IF($BG$1=TRUE,INDEX(Sheet2!$H$2:'Sheet2'!$H$45,MATCH(BB22,Sheet2!$G$2:'Sheet2'!$G$45,0),0)),IF($BH$1=TRUE,INDEX(Sheet2!$I$2:'Sheet2'!$I$45,MATCH(BB22,Sheet2!$G$2:'Sheet2'!$G$45,0)),IF($BI$1=TRUE,INDEX(Sheet2!$H$2:'Sheet2'!$H$45,MATCH(BB22,Sheet2!$G$2:'Sheet2'!$G$45,0)),0)))+IF($BE$1=TRUE,2,0)</f>
        <v>25</v>
      </c>
      <c r="AG22" s="26">
        <f t="shared" si="45"/>
        <v>28.5</v>
      </c>
      <c r="AH22" s="26">
        <f t="shared" si="46"/>
        <v>31.5</v>
      </c>
      <c r="AI22" s="28">
        <f t="shared" si="47"/>
        <v>34.5</v>
      </c>
      <c r="AJ22" s="95"/>
      <c r="AK22" s="96">
        <v>300</v>
      </c>
      <c r="AL22" s="96">
        <v>370</v>
      </c>
      <c r="AM22" s="96">
        <v>13</v>
      </c>
      <c r="AN22" s="80">
        <v>15</v>
      </c>
      <c r="AO22" s="80">
        <v>45</v>
      </c>
      <c r="AP22" s="13">
        <v>50</v>
      </c>
      <c r="AQ22" s="13">
        <v>22</v>
      </c>
      <c r="AR22" s="13">
        <v>20</v>
      </c>
      <c r="AS22" s="13">
        <v>1100</v>
      </c>
      <c r="AT22" s="13">
        <v>3</v>
      </c>
      <c r="AU22" s="13">
        <f t="shared" si="48"/>
        <v>1170</v>
      </c>
      <c r="AV22" s="13">
        <f t="shared" si="49"/>
        <v>877</v>
      </c>
      <c r="AW22" s="13">
        <f t="shared" si="50"/>
        <v>1462</v>
      </c>
      <c r="AX22" s="5">
        <f t="shared" si="51"/>
        <v>0</v>
      </c>
      <c r="AY22" s="5">
        <f t="shared" si="52"/>
        <v>1</v>
      </c>
      <c r="AZ22" s="5">
        <f t="shared" si="53"/>
        <v>4</v>
      </c>
      <c r="BA22" s="5">
        <f t="shared" si="54"/>
        <v>8</v>
      </c>
      <c r="BB22" s="5">
        <f t="shared" si="55"/>
        <v>12</v>
      </c>
    </row>
    <row r="23" spans="1:54" s="5" customFormat="1">
      <c r="A23" s="1370">
        <v>20</v>
      </c>
      <c r="B23" s="1375" t="s">
        <v>28</v>
      </c>
      <c r="C23" s="1379" t="s">
        <v>219</v>
      </c>
      <c r="D23" s="1383" t="s">
        <v>1</v>
      </c>
      <c r="E23" s="1383" t="s">
        <v>0</v>
      </c>
      <c r="F23" s="1386" t="s">
        <v>162</v>
      </c>
      <c r="G23" s="1388" t="s">
        <v>10</v>
      </c>
      <c r="H23" s="1391">
        <f>ROUNDDOWN(AK23*1.05,0)+INDEX(Sheet2!$B$2:'Sheet2'!$B$5,MATCH(G23,Sheet2!$A$2:'Sheet2'!$A$5,0),0)+34*AT23-ROUNDUP(IF($BC$1=TRUE,AV23,AW23)/10,0)+A23</f>
        <v>380</v>
      </c>
      <c r="I23" s="1394">
        <f>ROUNDDOWN(AL23*1.05,0)+INDEX(Sheet2!$B$2:'Sheet2'!$B$5,MATCH(G23,Sheet2!$A$2:'Sheet2'!$A$5,0),0)+34*AT23-ROUNDUP(IF($BC$1=TRUE,AV23,AW23)/10,0)+A23</f>
        <v>401</v>
      </c>
      <c r="J23" s="1397">
        <f t="shared" si="28"/>
        <v>781</v>
      </c>
      <c r="K23" s="1400">
        <f>AW23-ROUNDDOWN(AR23/2,0)-ROUNDDOWN(MAX(AQ23*1.2,AP23*0.5),0)+INDEX(Sheet2!$C$2:'Sheet2'!$C$5,MATCH(G23,Sheet2!$A$2:'Sheet2'!$A$5,0),0)</f>
        <v>1475</v>
      </c>
      <c r="L23" s="1410">
        <f t="shared" si="29"/>
        <v>824</v>
      </c>
      <c r="M23" s="1411">
        <f t="shared" si="30"/>
        <v>13</v>
      </c>
      <c r="N23" s="1411">
        <f t="shared" si="31"/>
        <v>45</v>
      </c>
      <c r="O23" s="1419">
        <f t="shared" si="32"/>
        <v>1541</v>
      </c>
      <c r="P23" s="47">
        <f>AX23+IF($F23="범선",IF($BG$1=TRUE,INDEX(Sheet2!$H$2:'Sheet2'!$H$45,MATCH(AX23,Sheet2!$G$2:'Sheet2'!$G$45,0),0)),IF($BH$1=TRUE,INDEX(Sheet2!$I$2:'Sheet2'!$I$45,MATCH(AX23,Sheet2!$G$2:'Sheet2'!$G$45,0)),IF($BI$1=TRUE,INDEX(Sheet2!$H$2:'Sheet2'!$H$45,MATCH(AX23,Sheet2!$G$2:'Sheet2'!$G$45,0)),0)))+IF($BE$1=TRUE,2,0)</f>
        <v>8</v>
      </c>
      <c r="Q23" s="43">
        <f t="shared" si="33"/>
        <v>11</v>
      </c>
      <c r="R23" s="43">
        <f t="shared" si="34"/>
        <v>14</v>
      </c>
      <c r="S23" s="45">
        <f t="shared" si="35"/>
        <v>17</v>
      </c>
      <c r="T23" s="43">
        <f>AY23+IF($F23="범선",IF($BG$1=TRUE,INDEX(Sheet2!$H$2:'Sheet2'!$H$45,MATCH(AY23,Sheet2!$G$2:'Sheet2'!$G$45,0),0)),IF($BH$1=TRUE,INDEX(Sheet2!$I$2:'Sheet2'!$I$45,MATCH(AY23,Sheet2!$G$2:'Sheet2'!$G$45,0)),IF($BI$1=TRUE,INDEX(Sheet2!$H$2:'Sheet2'!$H$45,MATCH(AY23,Sheet2!$G$2:'Sheet2'!$G$45,0)),0)))+IF($BE$1=TRUE,2,0)</f>
        <v>9</v>
      </c>
      <c r="U23" s="43">
        <f t="shared" si="36"/>
        <v>12.5</v>
      </c>
      <c r="V23" s="43">
        <f t="shared" si="37"/>
        <v>15.5</v>
      </c>
      <c r="W23" s="45">
        <f t="shared" si="38"/>
        <v>18.5</v>
      </c>
      <c r="X23" s="43">
        <f>AZ23+IF($F23="범선",IF($BG$1=TRUE,INDEX(Sheet2!$H$2:'Sheet2'!$H$45,MATCH(AZ23,Sheet2!$G$2:'Sheet2'!$G$45,0),0)),IF($BH$1=TRUE,INDEX(Sheet2!$I$2:'Sheet2'!$I$45,MATCH(AZ23,Sheet2!$G$2:'Sheet2'!$G$45,0)),IF($BI$1=TRUE,INDEX(Sheet2!$H$2:'Sheet2'!$H$45,MATCH(AZ23,Sheet2!$G$2:'Sheet2'!$G$45,0)),0)))+IF($BE$1=TRUE,2,0)</f>
        <v>13</v>
      </c>
      <c r="Y23" s="43">
        <f t="shared" si="39"/>
        <v>16.5</v>
      </c>
      <c r="Z23" s="43">
        <f t="shared" si="40"/>
        <v>19.5</v>
      </c>
      <c r="AA23" s="45">
        <f t="shared" si="41"/>
        <v>22.5</v>
      </c>
      <c r="AB23" s="43">
        <f>BA23+IF($F23="범선",IF($BG$1=TRUE,INDEX(Sheet2!$H$2:'Sheet2'!$H$45,MATCH(BA23,Sheet2!$G$2:'Sheet2'!$G$45,0),0)),IF($BH$1=TRUE,INDEX(Sheet2!$I$2:'Sheet2'!$I$45,MATCH(BA23,Sheet2!$G$2:'Sheet2'!$G$45,0)),IF($BI$1=TRUE,INDEX(Sheet2!$H$2:'Sheet2'!$H$45,MATCH(BA23,Sheet2!$G$2:'Sheet2'!$G$45,0)),0)))+IF($BE$1=TRUE,2,0)</f>
        <v>18.5</v>
      </c>
      <c r="AC23" s="43">
        <f t="shared" si="42"/>
        <v>22</v>
      </c>
      <c r="AD23" s="43">
        <f t="shared" si="43"/>
        <v>25</v>
      </c>
      <c r="AE23" s="45">
        <f t="shared" si="44"/>
        <v>28</v>
      </c>
      <c r="AF23" s="43">
        <f>BB23+IF($F23="범선",IF($BG$1=TRUE,INDEX(Sheet2!$H$2:'Sheet2'!$H$45,MATCH(BB23,Sheet2!$G$2:'Sheet2'!$G$45,0),0)),IF($BH$1=TRUE,INDEX(Sheet2!$I$2:'Sheet2'!$I$45,MATCH(BB23,Sheet2!$G$2:'Sheet2'!$G$45,0)),IF($BI$1=TRUE,INDEX(Sheet2!$H$2:'Sheet2'!$H$45,MATCH(BB23,Sheet2!$G$2:'Sheet2'!$G$45,0)),0)))+IF($BE$1=TRUE,2,0)</f>
        <v>24</v>
      </c>
      <c r="AG23" s="43">
        <f t="shared" si="45"/>
        <v>27.5</v>
      </c>
      <c r="AH23" s="43">
        <f t="shared" si="46"/>
        <v>30.5</v>
      </c>
      <c r="AI23" s="45">
        <f t="shared" si="47"/>
        <v>33.5</v>
      </c>
      <c r="AJ23" s="95"/>
      <c r="AK23" s="96">
        <v>256</v>
      </c>
      <c r="AL23" s="96">
        <v>276</v>
      </c>
      <c r="AM23" s="96">
        <v>11</v>
      </c>
      <c r="AN23" s="80">
        <v>13</v>
      </c>
      <c r="AO23" s="80">
        <v>45</v>
      </c>
      <c r="AP23" s="13">
        <v>80</v>
      </c>
      <c r="AQ23" s="13">
        <v>30</v>
      </c>
      <c r="AR23" s="13">
        <v>72</v>
      </c>
      <c r="AS23" s="13">
        <v>1048</v>
      </c>
      <c r="AT23" s="13">
        <v>3</v>
      </c>
      <c r="AU23" s="5">
        <f t="shared" si="48"/>
        <v>1200</v>
      </c>
      <c r="AV23" s="5">
        <f t="shared" si="49"/>
        <v>900</v>
      </c>
      <c r="AW23" s="5">
        <f t="shared" si="50"/>
        <v>1500</v>
      </c>
      <c r="AX23" s="5">
        <f t="shared" si="51"/>
        <v>-1</v>
      </c>
      <c r="AY23" s="5">
        <f t="shared" si="52"/>
        <v>0</v>
      </c>
      <c r="AZ23" s="5">
        <f t="shared" si="53"/>
        <v>3</v>
      </c>
      <c r="BA23" s="5">
        <f t="shared" si="54"/>
        <v>7</v>
      </c>
      <c r="BB23" s="5">
        <f t="shared" si="55"/>
        <v>11</v>
      </c>
    </row>
    <row r="24" spans="1:54" s="5" customFormat="1">
      <c r="A24" s="385">
        <v>20</v>
      </c>
      <c r="B24" s="538" t="s">
        <v>28</v>
      </c>
      <c r="C24" s="544" t="s">
        <v>221</v>
      </c>
      <c r="D24" s="70" t="s">
        <v>1</v>
      </c>
      <c r="E24" s="70" t="s">
        <v>0</v>
      </c>
      <c r="F24" s="905" t="s">
        <v>162</v>
      </c>
      <c r="G24" s="71" t="s">
        <v>10</v>
      </c>
      <c r="H24" s="225">
        <f>ROUNDDOWN(AK24*1.05,0)+INDEX(Sheet2!$B$2:'Sheet2'!$B$5,MATCH(G24,Sheet2!$A$2:'Sheet2'!$A$5,0),0)+34*AT24-ROUNDUP(IF($BC$1=TRUE,AV24,AW24)/10,0)+A24</f>
        <v>412</v>
      </c>
      <c r="I24" s="228">
        <f>ROUNDDOWN(AL24*1.05,0)+INDEX(Sheet2!$B$2:'Sheet2'!$B$5,MATCH(G24,Sheet2!$A$2:'Sheet2'!$A$5,0),0)+34*AT24-ROUNDUP(IF($BC$1=TRUE,AV24,AW24)/10,0)+A24</f>
        <v>401</v>
      </c>
      <c r="J24" s="72">
        <f t="shared" si="28"/>
        <v>813</v>
      </c>
      <c r="K24" s="594">
        <f>AW24-ROUNDDOWN(AR24/2,0)-ROUNDDOWN(MAX(AQ24*1.2,AP24*0.5),0)+INDEX(Sheet2!$C$2:'Sheet2'!$C$5,MATCH(G24,Sheet2!$A$2:'Sheet2'!$A$5,0),0)</f>
        <v>1466</v>
      </c>
      <c r="L24" s="69">
        <f t="shared" si="29"/>
        <v>815</v>
      </c>
      <c r="M24" s="82">
        <f t="shared" si="30"/>
        <v>15</v>
      </c>
      <c r="N24" s="82">
        <f t="shared" si="31"/>
        <v>47</v>
      </c>
      <c r="O24" s="628">
        <f t="shared" si="32"/>
        <v>1637</v>
      </c>
      <c r="P24" s="31">
        <f>AX24+IF($F24="범선",IF($BG$1=TRUE,INDEX(Sheet2!$H$2:'Sheet2'!$H$45,MATCH(AX24,Sheet2!$G$2:'Sheet2'!$G$45,0),0)),IF($BH$1=TRUE,INDEX(Sheet2!$I$2:'Sheet2'!$I$45,MATCH(AX24,Sheet2!$G$2:'Sheet2'!$G$45,0)),IF($BI$1=TRUE,INDEX(Sheet2!$H$2:'Sheet2'!$H$45,MATCH(AX24,Sheet2!$G$2:'Sheet2'!$G$45,0)),0)))+IF($BE$1=TRUE,2,0)</f>
        <v>8</v>
      </c>
      <c r="Q24" s="26">
        <f t="shared" si="33"/>
        <v>11</v>
      </c>
      <c r="R24" s="26">
        <f t="shared" si="34"/>
        <v>14</v>
      </c>
      <c r="S24" s="28">
        <f t="shared" si="35"/>
        <v>17</v>
      </c>
      <c r="T24" s="26">
        <f>AY24+IF($F24="범선",IF($BG$1=TRUE,INDEX(Sheet2!$H$2:'Sheet2'!$H$45,MATCH(AY24,Sheet2!$G$2:'Sheet2'!$G$45,0),0)),IF($BH$1=TRUE,INDEX(Sheet2!$I$2:'Sheet2'!$I$45,MATCH(AY24,Sheet2!$G$2:'Sheet2'!$G$45,0)),IF($BI$1=TRUE,INDEX(Sheet2!$H$2:'Sheet2'!$H$45,MATCH(AY24,Sheet2!$G$2:'Sheet2'!$G$45,0)),0)))+IF($BE$1=TRUE,2,0)</f>
        <v>9</v>
      </c>
      <c r="U24" s="26">
        <f t="shared" si="36"/>
        <v>12.5</v>
      </c>
      <c r="V24" s="26">
        <f t="shared" si="37"/>
        <v>15.5</v>
      </c>
      <c r="W24" s="28">
        <f t="shared" si="38"/>
        <v>18.5</v>
      </c>
      <c r="X24" s="26">
        <f>AZ24+IF($F24="범선",IF($BG$1=TRUE,INDEX(Sheet2!$H$2:'Sheet2'!$H$45,MATCH(AZ24,Sheet2!$G$2:'Sheet2'!$G$45,0),0)),IF($BH$1=TRUE,INDEX(Sheet2!$I$2:'Sheet2'!$I$45,MATCH(AZ24,Sheet2!$G$2:'Sheet2'!$G$45,0)),IF($BI$1=TRUE,INDEX(Sheet2!$H$2:'Sheet2'!$H$45,MATCH(AZ24,Sheet2!$G$2:'Sheet2'!$G$45,0)),0)))+IF($BE$1=TRUE,2,0)</f>
        <v>14.5</v>
      </c>
      <c r="Y24" s="26">
        <f t="shared" si="39"/>
        <v>18</v>
      </c>
      <c r="Z24" s="26">
        <f t="shared" si="40"/>
        <v>21</v>
      </c>
      <c r="AA24" s="28">
        <f t="shared" si="41"/>
        <v>24</v>
      </c>
      <c r="AB24" s="26">
        <f>BA24+IF($F24="범선",IF($BG$1=TRUE,INDEX(Sheet2!$H$2:'Sheet2'!$H$45,MATCH(BA24,Sheet2!$G$2:'Sheet2'!$G$45,0),0)),IF($BH$1=TRUE,INDEX(Sheet2!$I$2:'Sheet2'!$I$45,MATCH(BA24,Sheet2!$G$2:'Sheet2'!$G$45,0)),IF($BI$1=TRUE,INDEX(Sheet2!$H$2:'Sheet2'!$H$45,MATCH(BA24,Sheet2!$G$2:'Sheet2'!$G$45,0)),0)))+IF($BE$1=TRUE,2,0)</f>
        <v>18.5</v>
      </c>
      <c r="AC24" s="26">
        <f t="shared" si="42"/>
        <v>22</v>
      </c>
      <c r="AD24" s="26">
        <f t="shared" si="43"/>
        <v>25</v>
      </c>
      <c r="AE24" s="28">
        <f t="shared" si="44"/>
        <v>28</v>
      </c>
      <c r="AF24" s="26">
        <f>BB24+IF($F24="범선",IF($BG$1=TRUE,INDEX(Sheet2!$H$2:'Sheet2'!$H$45,MATCH(BB24,Sheet2!$G$2:'Sheet2'!$G$45,0),0)),IF($BH$1=TRUE,INDEX(Sheet2!$I$2:'Sheet2'!$I$45,MATCH(BB24,Sheet2!$G$2:'Sheet2'!$G$45,0)),IF($BI$1=TRUE,INDEX(Sheet2!$H$2:'Sheet2'!$H$45,MATCH(BB24,Sheet2!$G$2:'Sheet2'!$G$45,0)),0)))+IF($BE$1=TRUE,2,0)</f>
        <v>24</v>
      </c>
      <c r="AG24" s="26">
        <f t="shared" si="45"/>
        <v>27.5</v>
      </c>
      <c r="AH24" s="26">
        <f t="shared" si="46"/>
        <v>30.5</v>
      </c>
      <c r="AI24" s="28">
        <f t="shared" si="47"/>
        <v>33.5</v>
      </c>
      <c r="AJ24" s="95"/>
      <c r="AK24" s="96">
        <v>286</v>
      </c>
      <c r="AL24" s="96">
        <v>276</v>
      </c>
      <c r="AM24" s="96">
        <v>13</v>
      </c>
      <c r="AN24" s="82">
        <v>15</v>
      </c>
      <c r="AO24" s="82">
        <v>47</v>
      </c>
      <c r="AP24" s="13">
        <v>90</v>
      </c>
      <c r="AQ24" s="13">
        <v>27</v>
      </c>
      <c r="AR24" s="13">
        <v>80</v>
      </c>
      <c r="AS24" s="13">
        <v>1030</v>
      </c>
      <c r="AT24" s="13">
        <v>3</v>
      </c>
      <c r="AU24" s="13">
        <f t="shared" si="48"/>
        <v>1200</v>
      </c>
      <c r="AV24" s="13">
        <f t="shared" si="49"/>
        <v>900</v>
      </c>
      <c r="AW24" s="13">
        <f t="shared" si="50"/>
        <v>1500</v>
      </c>
      <c r="AX24" s="5">
        <f t="shared" si="51"/>
        <v>-1</v>
      </c>
      <c r="AY24" s="5">
        <f t="shared" si="52"/>
        <v>0</v>
      </c>
      <c r="AZ24" s="5">
        <f t="shared" si="53"/>
        <v>4</v>
      </c>
      <c r="BA24" s="5">
        <f t="shared" si="54"/>
        <v>7</v>
      </c>
      <c r="BB24" s="5">
        <f t="shared" si="55"/>
        <v>11</v>
      </c>
    </row>
    <row r="25" spans="1:54" s="5" customFormat="1">
      <c r="A25" s="385"/>
      <c r="B25" s="538" t="s">
        <v>3</v>
      </c>
      <c r="C25" s="544" t="s">
        <v>103</v>
      </c>
      <c r="D25" s="70" t="s">
        <v>1</v>
      </c>
      <c r="E25" s="70" t="s">
        <v>0</v>
      </c>
      <c r="F25" s="905" t="s">
        <v>162</v>
      </c>
      <c r="G25" s="71" t="s">
        <v>10</v>
      </c>
      <c r="H25" s="225">
        <f>ROUNDDOWN(AK25*1.05,0)+INDEX(Sheet2!$B$2:'Sheet2'!$B$5,MATCH(G25,Sheet2!$A$2:'Sheet2'!$A$5,0),0)+34*AT25-ROUNDUP(IF($BC$1=TRUE,AV25,AW25)/10,0)+A25</f>
        <v>404</v>
      </c>
      <c r="I25" s="228">
        <f>ROUNDDOWN(AL25*1.05,0)+INDEX(Sheet2!$B$2:'Sheet2'!$B$5,MATCH(G25,Sheet2!$A$2:'Sheet2'!$A$5,0),0)+34*AT25-ROUNDUP(IF($BC$1=TRUE,AV25,AW25)/10,0)+A25</f>
        <v>502</v>
      </c>
      <c r="J25" s="72">
        <f t="shared" si="28"/>
        <v>906</v>
      </c>
      <c r="K25" s="594">
        <f>AW25-ROUNDDOWN(AR25/2,0)-ROUNDDOWN(MAX(AQ25*1.2,AP25*0.5),0)+INDEX(Sheet2!$C$2:'Sheet2'!$C$5,MATCH(G25,Sheet2!$A$2:'Sheet2'!$A$5,0),0)</f>
        <v>1465</v>
      </c>
      <c r="L25" s="69">
        <f t="shared" si="29"/>
        <v>814</v>
      </c>
      <c r="M25" s="82">
        <f t="shared" si="30"/>
        <v>9</v>
      </c>
      <c r="N25" s="82">
        <f t="shared" si="31"/>
        <v>35</v>
      </c>
      <c r="O25" s="628">
        <f t="shared" si="32"/>
        <v>1714</v>
      </c>
      <c r="P25" s="31">
        <f>AX25+IF($F25="범선",IF($BG$1=TRUE,INDEX(Sheet2!$H$2:'Sheet2'!$H$45,MATCH(AX25,Sheet2!$G$2:'Sheet2'!$G$45,0),0)),IF($BH$1=TRUE,INDEX(Sheet2!$I$2:'Sheet2'!$I$45,MATCH(AX25,Sheet2!$G$2:'Sheet2'!$G$45,0)),IF($BI$1=TRUE,INDEX(Sheet2!$H$2:'Sheet2'!$H$45,MATCH(AX25,Sheet2!$G$2:'Sheet2'!$G$45,0)),0)))+IF($BE$1=TRUE,2,0)</f>
        <v>5</v>
      </c>
      <c r="Q25" s="26">
        <f t="shared" si="33"/>
        <v>8</v>
      </c>
      <c r="R25" s="26">
        <f t="shared" si="34"/>
        <v>11</v>
      </c>
      <c r="S25" s="28">
        <f t="shared" si="35"/>
        <v>14</v>
      </c>
      <c r="T25" s="26">
        <f>AY25+IF($F25="범선",IF($BG$1=TRUE,INDEX(Sheet2!$H$2:'Sheet2'!$H$45,MATCH(AY25,Sheet2!$G$2:'Sheet2'!$G$45,0),0)),IF($BH$1=TRUE,INDEX(Sheet2!$I$2:'Sheet2'!$I$45,MATCH(AY25,Sheet2!$G$2:'Sheet2'!$G$45,0)),IF($BI$1=TRUE,INDEX(Sheet2!$H$2:'Sheet2'!$H$45,MATCH(AY25,Sheet2!$G$2:'Sheet2'!$G$45,0)),0)))+IF($BE$1=TRUE,2,0)</f>
        <v>6.5</v>
      </c>
      <c r="U25" s="26">
        <f t="shared" si="36"/>
        <v>10</v>
      </c>
      <c r="V25" s="26">
        <f t="shared" si="37"/>
        <v>13</v>
      </c>
      <c r="W25" s="28">
        <f t="shared" si="38"/>
        <v>16</v>
      </c>
      <c r="X25" s="26">
        <f>AZ25+IF($F25="범선",IF($BG$1=TRUE,INDEX(Sheet2!$H$2:'Sheet2'!$H$45,MATCH(AZ25,Sheet2!$G$2:'Sheet2'!$G$45,0),0)),IF($BH$1=TRUE,INDEX(Sheet2!$I$2:'Sheet2'!$I$45,MATCH(AZ25,Sheet2!$G$2:'Sheet2'!$G$45,0)),IF($BI$1=TRUE,INDEX(Sheet2!$H$2:'Sheet2'!$H$45,MATCH(AZ25,Sheet2!$G$2:'Sheet2'!$G$45,0)),0)))+IF($BE$1=TRUE,2,0)</f>
        <v>10.5</v>
      </c>
      <c r="Y25" s="26">
        <f t="shared" si="39"/>
        <v>14</v>
      </c>
      <c r="Z25" s="26">
        <f t="shared" si="40"/>
        <v>17</v>
      </c>
      <c r="AA25" s="28">
        <f t="shared" si="41"/>
        <v>20</v>
      </c>
      <c r="AB25" s="26">
        <f>BA25+IF($F25="범선",IF($BG$1=TRUE,INDEX(Sheet2!$H$2:'Sheet2'!$H$45,MATCH(BA25,Sheet2!$G$2:'Sheet2'!$G$45,0),0)),IF($BH$1=TRUE,INDEX(Sheet2!$I$2:'Sheet2'!$I$45,MATCH(BA25,Sheet2!$G$2:'Sheet2'!$G$45,0)),IF($BI$1=TRUE,INDEX(Sheet2!$H$2:'Sheet2'!$H$45,MATCH(BA25,Sheet2!$G$2:'Sheet2'!$G$45,0)),0)))+IF($BE$1=TRUE,2,0)</f>
        <v>16</v>
      </c>
      <c r="AC25" s="26">
        <f t="shared" si="42"/>
        <v>19.5</v>
      </c>
      <c r="AD25" s="26">
        <f t="shared" si="43"/>
        <v>22.5</v>
      </c>
      <c r="AE25" s="28">
        <f t="shared" si="44"/>
        <v>25.5</v>
      </c>
      <c r="AF25" s="26">
        <f>BB25+IF($F25="범선",IF($BG$1=TRUE,INDEX(Sheet2!$H$2:'Sheet2'!$H$45,MATCH(BB25,Sheet2!$G$2:'Sheet2'!$G$45,0),0)),IF($BH$1=TRUE,INDEX(Sheet2!$I$2:'Sheet2'!$I$45,MATCH(BB25,Sheet2!$G$2:'Sheet2'!$G$45,0)),IF($BI$1=TRUE,INDEX(Sheet2!$H$2:'Sheet2'!$H$45,MATCH(BB25,Sheet2!$G$2:'Sheet2'!$G$45,0)),0)))+IF($BE$1=TRUE,2,0)</f>
        <v>21</v>
      </c>
      <c r="AG25" s="26">
        <f t="shared" si="45"/>
        <v>24.5</v>
      </c>
      <c r="AH25" s="26">
        <f t="shared" si="46"/>
        <v>27.5</v>
      </c>
      <c r="AI25" s="28">
        <f t="shared" si="47"/>
        <v>30.5</v>
      </c>
      <c r="AJ25" s="95"/>
      <c r="AK25" s="96">
        <v>298</v>
      </c>
      <c r="AL25" s="96">
        <v>391</v>
      </c>
      <c r="AM25" s="96">
        <v>7</v>
      </c>
      <c r="AN25" s="82">
        <v>9</v>
      </c>
      <c r="AO25" s="82">
        <v>35</v>
      </c>
      <c r="AP25" s="13">
        <v>96</v>
      </c>
      <c r="AQ25" s="13">
        <v>45</v>
      </c>
      <c r="AR25" s="13">
        <v>64</v>
      </c>
      <c r="AS25" s="13">
        <v>1040</v>
      </c>
      <c r="AT25" s="13">
        <v>3</v>
      </c>
      <c r="AU25" s="13">
        <f t="shared" si="48"/>
        <v>1200</v>
      </c>
      <c r="AV25" s="13">
        <f t="shared" si="49"/>
        <v>900</v>
      </c>
      <c r="AW25" s="13">
        <f t="shared" si="50"/>
        <v>1500</v>
      </c>
      <c r="AX25" s="5">
        <f t="shared" si="51"/>
        <v>-3</v>
      </c>
      <c r="AY25" s="5">
        <f t="shared" si="52"/>
        <v>-2</v>
      </c>
      <c r="AZ25" s="5">
        <f t="shared" si="53"/>
        <v>1</v>
      </c>
      <c r="BA25" s="5">
        <f t="shared" si="54"/>
        <v>5</v>
      </c>
      <c r="BB25" s="5">
        <f t="shared" si="55"/>
        <v>9</v>
      </c>
    </row>
    <row r="26" spans="1:54" s="5" customFormat="1" hidden="1">
      <c r="A26" s="455">
        <v>20</v>
      </c>
      <c r="B26" s="595" t="s">
        <v>45</v>
      </c>
      <c r="C26" s="550" t="s">
        <v>266</v>
      </c>
      <c r="D26" s="181" t="s">
        <v>1</v>
      </c>
      <c r="E26" s="181" t="s">
        <v>203</v>
      </c>
      <c r="F26" s="909" t="s">
        <v>267</v>
      </c>
      <c r="G26" s="444" t="s">
        <v>10</v>
      </c>
      <c r="H26" s="309">
        <f>ROUNDDOWN(AK26*1.05,0)+INDEX(Sheet2!$B$2:'Sheet2'!$B$5,MATCH(G26,Sheet2!$A$2:'Sheet2'!$A$5,0),0)+34*AT26-ROUNDUP(IF($BC$1=TRUE,AV26,AW26)/10,0)+A26</f>
        <v>359</v>
      </c>
      <c r="I26" s="312">
        <f>ROUNDDOWN(AL26*1.05,0)+INDEX(Sheet2!$B$2:'Sheet2'!$B$5,MATCH(G26,Sheet2!$A$2:'Sheet2'!$A$5,0),0)+34*AT26-ROUNDUP(IF($BC$1=TRUE,AV26,AW26)/10,0)+A26</f>
        <v>500</v>
      </c>
      <c r="J26" s="313">
        <f t="shared" si="28"/>
        <v>859</v>
      </c>
      <c r="K26" s="598">
        <f>AW26-ROUNDDOWN(AR26/2,0)-ROUNDDOWN(MAX(AQ26*1.2,AP26*0.5),0)+INDEX(Sheet2!$C$2:'Sheet2'!$C$5,MATCH(G26,Sheet2!$A$2:'Sheet2'!$A$5,0),0)</f>
        <v>1450</v>
      </c>
      <c r="L26" s="441">
        <f t="shared" si="29"/>
        <v>799</v>
      </c>
      <c r="M26" s="330">
        <f t="shared" si="30"/>
        <v>14</v>
      </c>
      <c r="N26" s="330">
        <f t="shared" si="31"/>
        <v>35</v>
      </c>
      <c r="O26" s="633">
        <f t="shared" si="32"/>
        <v>1577</v>
      </c>
      <c r="P26" s="184">
        <f>AX26+IF($F26="범선",IF($BG$1=TRUE,INDEX(Sheet2!$H$2:'Sheet2'!$H$45,MATCH(AX26,Sheet2!$G$2:'Sheet2'!$G$45,0),0)),IF($BH$1=TRUE,INDEX(Sheet2!$I$2:'Sheet2'!$I$45,MATCH(AX26,Sheet2!$G$2:'Sheet2'!$G$45,0)),IF($BI$1=TRUE,INDEX(Sheet2!$H$2:'Sheet2'!$H$45,MATCH(AX26,Sheet2!$G$2:'Sheet2'!$G$45,0)),0)))+IF($BE$1=TRUE,2,0)</f>
        <v>17</v>
      </c>
      <c r="Q26" s="185">
        <f t="shared" si="33"/>
        <v>20</v>
      </c>
      <c r="R26" s="185">
        <f t="shared" si="34"/>
        <v>23</v>
      </c>
      <c r="S26" s="186">
        <f t="shared" si="35"/>
        <v>26</v>
      </c>
      <c r="T26" s="185">
        <f>AY26+IF($F26="범선",IF($BG$1=TRUE,INDEX(Sheet2!$H$2:'Sheet2'!$H$45,MATCH(AY26,Sheet2!$G$2:'Sheet2'!$G$45,0),0)),IF($BH$1=TRUE,INDEX(Sheet2!$I$2:'Sheet2'!$I$45,MATCH(AY26,Sheet2!$G$2:'Sheet2'!$G$45,0)),IF($BI$1=TRUE,INDEX(Sheet2!$H$2:'Sheet2'!$H$45,MATCH(AY26,Sheet2!$G$2:'Sheet2'!$G$45,0)),0)))+IF($BE$1=TRUE,2,0)</f>
        <v>19</v>
      </c>
      <c r="U26" s="185">
        <f t="shared" si="36"/>
        <v>22.5</v>
      </c>
      <c r="V26" s="185">
        <f t="shared" si="37"/>
        <v>25.5</v>
      </c>
      <c r="W26" s="186">
        <f t="shared" si="38"/>
        <v>28.5</v>
      </c>
      <c r="X26" s="185">
        <f>AZ26+IF($F26="범선",IF($BG$1=TRUE,INDEX(Sheet2!$H$2:'Sheet2'!$H$45,MATCH(AZ26,Sheet2!$G$2:'Sheet2'!$G$45,0),0)),IF($BH$1=TRUE,INDEX(Sheet2!$I$2:'Sheet2'!$I$45,MATCH(AZ26,Sheet2!$G$2:'Sheet2'!$G$45,0)),IF($BI$1=TRUE,INDEX(Sheet2!$H$2:'Sheet2'!$H$45,MATCH(AZ26,Sheet2!$G$2:'Sheet2'!$G$45,0)),0)))+IF($BE$1=TRUE,2,0)</f>
        <v>25</v>
      </c>
      <c r="Y26" s="185">
        <f t="shared" si="39"/>
        <v>28.5</v>
      </c>
      <c r="Z26" s="185">
        <f t="shared" si="40"/>
        <v>31.5</v>
      </c>
      <c r="AA26" s="186">
        <f t="shared" si="41"/>
        <v>34.5</v>
      </c>
      <c r="AB26" s="185">
        <f>BA26+IF($F26="범선",IF($BG$1=TRUE,INDEX(Sheet2!$H$2:'Sheet2'!$H$45,MATCH(BA26,Sheet2!$G$2:'Sheet2'!$G$45,0),0)),IF($BH$1=TRUE,INDEX(Sheet2!$I$2:'Sheet2'!$I$45,MATCH(BA26,Sheet2!$G$2:'Sheet2'!$G$45,0)),IF($BI$1=TRUE,INDEX(Sheet2!$H$2:'Sheet2'!$H$45,MATCH(BA26,Sheet2!$G$2:'Sheet2'!$G$45,0)),0)))+IF($BE$1=TRUE,2,0)</f>
        <v>33</v>
      </c>
      <c r="AC26" s="185">
        <f t="shared" si="42"/>
        <v>36.5</v>
      </c>
      <c r="AD26" s="185">
        <f t="shared" si="43"/>
        <v>39.5</v>
      </c>
      <c r="AE26" s="186">
        <f t="shared" si="44"/>
        <v>42.5</v>
      </c>
      <c r="AF26" s="185">
        <f>BB26+IF($F26="범선",IF($BG$1=TRUE,INDEX(Sheet2!$H$2:'Sheet2'!$H$45,MATCH(BB26,Sheet2!$G$2:'Sheet2'!$G$45,0),0)),IF($BH$1=TRUE,INDEX(Sheet2!$I$2:'Sheet2'!$I$45,MATCH(BB26,Sheet2!$G$2:'Sheet2'!$G$45,0)),IF($BI$1=TRUE,INDEX(Sheet2!$H$2:'Sheet2'!$H$45,MATCH(BB26,Sheet2!$G$2:'Sheet2'!$G$45,0)),0)))+IF($BE$1=TRUE,2,0)</f>
        <v>41</v>
      </c>
      <c r="AG26" s="185">
        <f t="shared" si="45"/>
        <v>44.5</v>
      </c>
      <c r="AH26" s="185">
        <f t="shared" si="46"/>
        <v>47.5</v>
      </c>
      <c r="AI26" s="186">
        <f t="shared" si="47"/>
        <v>50.5</v>
      </c>
      <c r="AJ26" s="95"/>
      <c r="AK26" s="96">
        <v>236</v>
      </c>
      <c r="AL26" s="96">
        <v>370</v>
      </c>
      <c r="AM26" s="96">
        <v>10</v>
      </c>
      <c r="AN26" s="83">
        <v>14</v>
      </c>
      <c r="AO26" s="83">
        <v>35</v>
      </c>
      <c r="AP26" s="13">
        <v>90</v>
      </c>
      <c r="AQ26" s="13">
        <v>60</v>
      </c>
      <c r="AR26" s="13">
        <v>58</v>
      </c>
      <c r="AS26" s="13">
        <v>1052</v>
      </c>
      <c r="AT26" s="13">
        <v>3</v>
      </c>
      <c r="AU26" s="5">
        <f t="shared" si="48"/>
        <v>1200</v>
      </c>
      <c r="AV26" s="5">
        <f t="shared" si="49"/>
        <v>900</v>
      </c>
      <c r="AW26" s="5">
        <f t="shared" si="50"/>
        <v>1500</v>
      </c>
      <c r="AX26" s="5">
        <f t="shared" si="51"/>
        <v>-3</v>
      </c>
      <c r="AY26" s="5">
        <f t="shared" si="52"/>
        <v>-2</v>
      </c>
      <c r="AZ26" s="5">
        <f t="shared" si="53"/>
        <v>1</v>
      </c>
      <c r="BA26" s="5">
        <f t="shared" si="54"/>
        <v>5</v>
      </c>
      <c r="BB26" s="5">
        <f t="shared" si="55"/>
        <v>9</v>
      </c>
    </row>
    <row r="27" spans="1:54" s="5" customFormat="1">
      <c r="A27" s="1471"/>
      <c r="B27" s="1472">
        <v>2</v>
      </c>
      <c r="C27" s="1473" t="s">
        <v>91</v>
      </c>
      <c r="D27" s="1474" t="s">
        <v>1</v>
      </c>
      <c r="E27" s="1474" t="s">
        <v>0</v>
      </c>
      <c r="F27" s="1474" t="s">
        <v>18</v>
      </c>
      <c r="G27" s="1475" t="s">
        <v>10</v>
      </c>
      <c r="H27" s="1476">
        <f>ROUNDDOWN(AK27*1.05,0)+INDEX(Sheet2!$B$2:'Sheet2'!$B$5,MATCH(G27,Sheet2!$A$2:'Sheet2'!$A$5,0),0)+34*AT27-ROUNDUP(IF($BC$1=TRUE,AV27,AW27)/10,0)+A27</f>
        <v>429</v>
      </c>
      <c r="I27" s="1477">
        <f>ROUNDDOWN(AL27*1.05,0)+INDEX(Sheet2!$B$2:'Sheet2'!$B$5,MATCH(G27,Sheet2!$A$2:'Sheet2'!$A$5,0),0)+34*AT27-ROUNDUP(IF($BC$1=TRUE,AV27,AW27)/10,0)+A27</f>
        <v>536</v>
      </c>
      <c r="J27" s="1478">
        <f t="shared" si="28"/>
        <v>965</v>
      </c>
      <c r="K27" s="1479">
        <f>AW27-ROUNDDOWN(AR27/2,0)-ROUNDDOWN(MAX(AQ27*1.2,AP27*0.5),0)+INDEX(Sheet2!$C$2:'Sheet2'!$C$5,MATCH(G27,Sheet2!$A$2:'Sheet2'!$A$5,0),0)</f>
        <v>1463</v>
      </c>
      <c r="L27" s="1473">
        <f t="shared" si="29"/>
        <v>827</v>
      </c>
      <c r="M27" s="1242">
        <f t="shared" si="30"/>
        <v>13</v>
      </c>
      <c r="N27" s="1242">
        <f t="shared" si="31"/>
        <v>30</v>
      </c>
      <c r="O27" s="1480">
        <f t="shared" si="32"/>
        <v>1823</v>
      </c>
      <c r="P27" s="31">
        <f>AX27+IF($F27="범선",IF($BG$1=TRUE,INDEX(Sheet2!$H$2:'Sheet2'!$H$45,MATCH(AX27,Sheet2!$G$2:'Sheet2'!$G$45,0),0)),IF($BH$1=TRUE,INDEX(Sheet2!$I$2:'Sheet2'!$I$45,MATCH(AX27,Sheet2!$G$2:'Sheet2'!$G$45,0)),IF($BI$1=TRUE,INDEX(Sheet2!$H$2:'Sheet2'!$H$45,MATCH(AX27,Sheet2!$G$2:'Sheet2'!$G$45,0)),0)))+IF($BE$1=TRUE,2,0)</f>
        <v>5</v>
      </c>
      <c r="Q27" s="26">
        <f t="shared" si="33"/>
        <v>8</v>
      </c>
      <c r="R27" s="26">
        <f t="shared" si="34"/>
        <v>11</v>
      </c>
      <c r="S27" s="28">
        <f t="shared" si="35"/>
        <v>14</v>
      </c>
      <c r="T27" s="26">
        <f>AY27+IF($F27="범선",IF($BG$1=TRUE,INDEX(Sheet2!$H$2:'Sheet2'!$H$45,MATCH(AY27,Sheet2!$G$2:'Sheet2'!$G$45,0),0)),IF($BH$1=TRUE,INDEX(Sheet2!$I$2:'Sheet2'!$I$45,MATCH(AY27,Sheet2!$G$2:'Sheet2'!$G$45,0)),IF($BI$1=TRUE,INDEX(Sheet2!$H$2:'Sheet2'!$H$45,MATCH(AY27,Sheet2!$G$2:'Sheet2'!$G$45,0)),0)))+IF($BE$1=TRUE,2,0)</f>
        <v>6.5</v>
      </c>
      <c r="U27" s="26">
        <f t="shared" si="36"/>
        <v>10</v>
      </c>
      <c r="V27" s="26">
        <f t="shared" si="37"/>
        <v>13</v>
      </c>
      <c r="W27" s="28">
        <f t="shared" si="38"/>
        <v>16</v>
      </c>
      <c r="X27" s="26">
        <f>AZ27+IF($F27="범선",IF($BG$1=TRUE,INDEX(Sheet2!$H$2:'Sheet2'!$H$45,MATCH(AZ27,Sheet2!$G$2:'Sheet2'!$G$45,0),0)),IF($BH$1=TRUE,INDEX(Sheet2!$I$2:'Sheet2'!$I$45,MATCH(AZ27,Sheet2!$G$2:'Sheet2'!$G$45,0)),IF($BI$1=TRUE,INDEX(Sheet2!$H$2:'Sheet2'!$H$45,MATCH(AZ27,Sheet2!$G$2:'Sheet2'!$G$45,0)),0)))+IF($BE$1=TRUE,2,0)</f>
        <v>10.5</v>
      </c>
      <c r="Y27" s="26">
        <f t="shared" si="39"/>
        <v>14</v>
      </c>
      <c r="Z27" s="26">
        <f t="shared" si="40"/>
        <v>17</v>
      </c>
      <c r="AA27" s="28">
        <f t="shared" si="41"/>
        <v>20</v>
      </c>
      <c r="AB27" s="26">
        <f>BA27+IF($F27="범선",IF($BG$1=TRUE,INDEX(Sheet2!$H$2:'Sheet2'!$H$45,MATCH(BA27,Sheet2!$G$2:'Sheet2'!$G$45,0),0)),IF($BH$1=TRUE,INDEX(Sheet2!$I$2:'Sheet2'!$I$45,MATCH(BA27,Sheet2!$G$2:'Sheet2'!$G$45,0)),IF($BI$1=TRUE,INDEX(Sheet2!$H$2:'Sheet2'!$H$45,MATCH(BA27,Sheet2!$G$2:'Sheet2'!$G$45,0)),0)))+IF($BE$1=TRUE,2,0)</f>
        <v>16</v>
      </c>
      <c r="AC27" s="26">
        <f t="shared" si="42"/>
        <v>19.5</v>
      </c>
      <c r="AD27" s="26">
        <f t="shared" si="43"/>
        <v>22.5</v>
      </c>
      <c r="AE27" s="28">
        <f t="shared" si="44"/>
        <v>25.5</v>
      </c>
      <c r="AF27" s="26">
        <f>BB27+IF($F27="범선",IF($BG$1=TRUE,INDEX(Sheet2!$H$2:'Sheet2'!$H$45,MATCH(BB27,Sheet2!$G$2:'Sheet2'!$G$45,0),0)),IF($BH$1=TRUE,INDEX(Sheet2!$I$2:'Sheet2'!$I$45,MATCH(BB27,Sheet2!$G$2:'Sheet2'!$G$45,0)),IF($BI$1=TRUE,INDEX(Sheet2!$H$2:'Sheet2'!$H$45,MATCH(BB27,Sheet2!$G$2:'Sheet2'!$G$45,0)),0)))+IF($BE$1=TRUE,2,0)</f>
        <v>21</v>
      </c>
      <c r="AG27" s="26">
        <f t="shared" si="45"/>
        <v>24.5</v>
      </c>
      <c r="AH27" s="26">
        <f t="shared" si="46"/>
        <v>27.5</v>
      </c>
      <c r="AI27" s="28">
        <f t="shared" si="47"/>
        <v>30.5</v>
      </c>
      <c r="AJ27" s="6"/>
      <c r="AK27" s="13">
        <f>316/104*105</f>
        <v>319.03846153846155</v>
      </c>
      <c r="AL27" s="13">
        <f>416/104*105</f>
        <v>420</v>
      </c>
      <c r="AM27" s="13">
        <v>11</v>
      </c>
      <c r="AN27" s="1218">
        <v>13</v>
      </c>
      <c r="AO27" s="1219">
        <v>30</v>
      </c>
      <c r="AP27" s="13">
        <v>60</v>
      </c>
      <c r="AQ27" s="13">
        <v>32</v>
      </c>
      <c r="AR27" s="13">
        <v>24</v>
      </c>
      <c r="AS27" s="13">
        <v>1086</v>
      </c>
      <c r="AT27" s="13">
        <v>3</v>
      </c>
      <c r="AU27" s="13">
        <f t="shared" si="48"/>
        <v>1170</v>
      </c>
      <c r="AV27" s="13">
        <f t="shared" si="49"/>
        <v>877</v>
      </c>
      <c r="AW27" s="13">
        <f t="shared" si="50"/>
        <v>1462</v>
      </c>
      <c r="AX27" s="5">
        <f t="shared" si="51"/>
        <v>-3</v>
      </c>
      <c r="AY27" s="5">
        <f t="shared" si="52"/>
        <v>-2</v>
      </c>
      <c r="AZ27" s="5">
        <f t="shared" si="53"/>
        <v>1</v>
      </c>
      <c r="BA27" s="5">
        <f t="shared" si="54"/>
        <v>5</v>
      </c>
      <c r="BB27" s="5">
        <f t="shared" si="55"/>
        <v>9</v>
      </c>
    </row>
    <row r="28" spans="1:54" s="5" customFormat="1">
      <c r="A28" s="385"/>
      <c r="B28" s="538" t="s">
        <v>3</v>
      </c>
      <c r="C28" s="69" t="s">
        <v>218</v>
      </c>
      <c r="D28" s="70" t="s">
        <v>1</v>
      </c>
      <c r="E28" s="70" t="s">
        <v>0</v>
      </c>
      <c r="F28" s="70" t="s">
        <v>162</v>
      </c>
      <c r="G28" s="71" t="s">
        <v>10</v>
      </c>
      <c r="H28" s="225">
        <f>ROUNDDOWN(AK28*1.05,0)+INDEX(Sheet2!$B$2:'Sheet2'!$B$5,MATCH(G28,Sheet2!$A$2:'Sheet2'!$A$5,0),0)+34*AT28-ROUNDUP(IF($BC$1=TRUE,AV28,AW28)/10,0)+A28</f>
        <v>428</v>
      </c>
      <c r="I28" s="228">
        <f>ROUNDDOWN(AL28*1.05,0)+INDEX(Sheet2!$B$2:'Sheet2'!$B$5,MATCH(G28,Sheet2!$A$2:'Sheet2'!$A$5,0),0)+34*AT28-ROUNDUP(IF($BC$1=TRUE,AV28,AW28)/10,0)+A28</f>
        <v>506</v>
      </c>
      <c r="J28" s="72">
        <f t="shared" si="28"/>
        <v>934</v>
      </c>
      <c r="K28" s="1212">
        <f>AW28-ROUNDDOWN(AR28/2,0)-ROUNDDOWN(MAX(AQ28*1.2,AP28*0.5),0)+INDEX(Sheet2!$C$2:'Sheet2'!$C$5,MATCH(G28,Sheet2!$A$2:'Sheet2'!$A$5,0),0)</f>
        <v>1461</v>
      </c>
      <c r="L28" s="69">
        <f t="shared" si="29"/>
        <v>810</v>
      </c>
      <c r="M28" s="82">
        <f t="shared" si="30"/>
        <v>12</v>
      </c>
      <c r="N28" s="82">
        <f t="shared" si="31"/>
        <v>40</v>
      </c>
      <c r="O28" s="1246">
        <f t="shared" si="32"/>
        <v>1790</v>
      </c>
      <c r="P28" s="31">
        <f>AX28+IF($F28="범선",IF($BG$1=TRUE,INDEX(Sheet2!$H$2:'Sheet2'!$H$45,MATCH(AX28,Sheet2!$G$2:'Sheet2'!$G$45,0),0)),IF($BH$1=TRUE,INDEX(Sheet2!$I$2:'Sheet2'!$I$45,MATCH(AX28,Sheet2!$G$2:'Sheet2'!$G$45,0)),IF($BI$1=TRUE,INDEX(Sheet2!$H$2:'Sheet2'!$H$45,MATCH(AX28,Sheet2!$G$2:'Sheet2'!$G$45,0)),0)))+IF($BE$1=TRUE,2,0)</f>
        <v>6.5</v>
      </c>
      <c r="Q28" s="26">
        <f t="shared" si="33"/>
        <v>9.5</v>
      </c>
      <c r="R28" s="26">
        <f t="shared" si="34"/>
        <v>12.5</v>
      </c>
      <c r="S28" s="28">
        <f t="shared" si="35"/>
        <v>15.5</v>
      </c>
      <c r="T28" s="26">
        <f>AY28+IF($F28="범선",IF($BG$1=TRUE,INDEX(Sheet2!$H$2:'Sheet2'!$H$45,MATCH(AY28,Sheet2!$G$2:'Sheet2'!$G$45,0),0)),IF($BH$1=TRUE,INDEX(Sheet2!$I$2:'Sheet2'!$I$45,MATCH(AY28,Sheet2!$G$2:'Sheet2'!$G$45,0)),IF($BI$1=TRUE,INDEX(Sheet2!$H$2:'Sheet2'!$H$45,MATCH(AY28,Sheet2!$G$2:'Sheet2'!$G$45,0)),0)))+IF($BE$1=TRUE,2,0)</f>
        <v>8</v>
      </c>
      <c r="U28" s="26">
        <f t="shared" si="36"/>
        <v>11.5</v>
      </c>
      <c r="V28" s="26">
        <f t="shared" si="37"/>
        <v>14.5</v>
      </c>
      <c r="W28" s="28">
        <f t="shared" si="38"/>
        <v>17.5</v>
      </c>
      <c r="X28" s="26">
        <f>AZ28+IF($F28="범선",IF($BG$1=TRUE,INDEX(Sheet2!$H$2:'Sheet2'!$H$45,MATCH(AZ28,Sheet2!$G$2:'Sheet2'!$G$45,0),0)),IF($BH$1=TRUE,INDEX(Sheet2!$I$2:'Sheet2'!$I$45,MATCH(AZ28,Sheet2!$G$2:'Sheet2'!$G$45,0)),IF($BI$1=TRUE,INDEX(Sheet2!$H$2:'Sheet2'!$H$45,MATCH(AZ28,Sheet2!$G$2:'Sheet2'!$G$45,0)),0)))+IF($BE$1=TRUE,2,0)</f>
        <v>12</v>
      </c>
      <c r="Y28" s="26">
        <f t="shared" si="39"/>
        <v>15.5</v>
      </c>
      <c r="Z28" s="26">
        <f t="shared" si="40"/>
        <v>18.5</v>
      </c>
      <c r="AA28" s="28">
        <f t="shared" si="41"/>
        <v>21.5</v>
      </c>
      <c r="AB28" s="26">
        <f>BA28+IF($F28="범선",IF($BG$1=TRUE,INDEX(Sheet2!$H$2:'Sheet2'!$H$45,MATCH(BA28,Sheet2!$G$2:'Sheet2'!$G$45,0),0)),IF($BH$1=TRUE,INDEX(Sheet2!$I$2:'Sheet2'!$I$45,MATCH(BA28,Sheet2!$G$2:'Sheet2'!$G$45,0)),IF($BI$1=TRUE,INDEX(Sheet2!$H$2:'Sheet2'!$H$45,MATCH(BA28,Sheet2!$G$2:'Sheet2'!$G$45,0)),0)))+IF($BE$1=TRUE,2,0)</f>
        <v>17</v>
      </c>
      <c r="AC28" s="26">
        <f t="shared" si="42"/>
        <v>20.5</v>
      </c>
      <c r="AD28" s="26">
        <f t="shared" si="43"/>
        <v>23.5</v>
      </c>
      <c r="AE28" s="28">
        <f t="shared" si="44"/>
        <v>26.5</v>
      </c>
      <c r="AF28" s="26">
        <f>BB28+IF($F28="범선",IF($BG$1=TRUE,INDEX(Sheet2!$H$2:'Sheet2'!$H$45,MATCH(BB28,Sheet2!$G$2:'Sheet2'!$G$45,0),0)),IF($BH$1=TRUE,INDEX(Sheet2!$I$2:'Sheet2'!$I$45,MATCH(BB28,Sheet2!$G$2:'Sheet2'!$G$45,0)),IF($BI$1=TRUE,INDEX(Sheet2!$H$2:'Sheet2'!$H$45,MATCH(BB28,Sheet2!$G$2:'Sheet2'!$G$45,0)),0)))+IF($BE$1=TRUE,2,0)</f>
        <v>22.5</v>
      </c>
      <c r="AG28" s="26">
        <f t="shared" si="45"/>
        <v>26</v>
      </c>
      <c r="AH28" s="26">
        <f t="shared" si="46"/>
        <v>29</v>
      </c>
      <c r="AI28" s="28">
        <f t="shared" si="47"/>
        <v>32</v>
      </c>
      <c r="AJ28" s="6"/>
      <c r="AK28" s="13">
        <v>288</v>
      </c>
      <c r="AL28" s="13">
        <v>362</v>
      </c>
      <c r="AM28" s="13">
        <v>15</v>
      </c>
      <c r="AN28" s="59">
        <v>12</v>
      </c>
      <c r="AO28" s="60">
        <v>40</v>
      </c>
      <c r="AP28" s="13">
        <v>90</v>
      </c>
      <c r="AQ28" s="13">
        <v>50</v>
      </c>
      <c r="AR28" s="13">
        <v>60</v>
      </c>
      <c r="AS28" s="13">
        <v>1050</v>
      </c>
      <c r="AT28" s="13">
        <v>4</v>
      </c>
      <c r="AU28" s="5">
        <f t="shared" si="48"/>
        <v>1200</v>
      </c>
      <c r="AV28" s="5">
        <f t="shared" si="49"/>
        <v>900</v>
      </c>
      <c r="AW28" s="5">
        <f t="shared" si="50"/>
        <v>1500</v>
      </c>
      <c r="AX28" s="5">
        <f t="shared" si="51"/>
        <v>-2</v>
      </c>
      <c r="AY28" s="5">
        <f t="shared" si="52"/>
        <v>-1</v>
      </c>
      <c r="AZ28" s="5">
        <f t="shared" si="53"/>
        <v>2</v>
      </c>
      <c r="BA28" s="5">
        <f t="shared" si="54"/>
        <v>6</v>
      </c>
      <c r="BB28" s="5">
        <f t="shared" si="55"/>
        <v>10</v>
      </c>
    </row>
    <row r="29" spans="1:54" s="5" customFormat="1">
      <c r="A29" s="938"/>
      <c r="B29" s="940" t="s">
        <v>44</v>
      </c>
      <c r="C29" s="944" t="s">
        <v>130</v>
      </c>
      <c r="D29" s="947" t="s">
        <v>1</v>
      </c>
      <c r="E29" s="947" t="s">
        <v>41</v>
      </c>
      <c r="F29" s="906" t="s">
        <v>18</v>
      </c>
      <c r="G29" s="951" t="s">
        <v>10</v>
      </c>
      <c r="H29" s="573">
        <f>ROUNDDOWN(AK29*1.05,0)+INDEX(Sheet2!$B$2:'Sheet2'!$B$5,MATCH(G29,Sheet2!$A$2:'Sheet2'!$A$5,0),0)+34*AT29-ROUNDUP(IF($BC$1=TRUE,AV29,AW29)/10,0)+A29</f>
        <v>249</v>
      </c>
      <c r="I29" s="581">
        <f>ROUNDDOWN(AL29*1.05,0)+INDEX(Sheet2!$B$2:'Sheet2'!$B$5,MATCH(G29,Sheet2!$A$2:'Sheet2'!$A$5,0),0)+34*AT29-ROUNDUP(IF($BC$1=TRUE,AV29,AW29)/10,0)+A29</f>
        <v>459</v>
      </c>
      <c r="J29" s="748">
        <f t="shared" si="28"/>
        <v>708</v>
      </c>
      <c r="K29" s="959">
        <f>AW29-ROUNDDOWN(AR29/2,0)-ROUNDDOWN(MAX(AQ29*1.2,AP29*0.5),0)+INDEX(Sheet2!$C$2:'Sheet2'!$C$5,MATCH(G29,Sheet2!$A$2:'Sheet2'!$A$5,0),0)</f>
        <v>1457</v>
      </c>
      <c r="L29" s="971">
        <f t="shared" si="29"/>
        <v>806</v>
      </c>
      <c r="M29" s="973">
        <f t="shared" si="30"/>
        <v>11</v>
      </c>
      <c r="N29" s="973">
        <f t="shared" si="31"/>
        <v>40</v>
      </c>
      <c r="O29" s="977">
        <f t="shared" si="32"/>
        <v>1206</v>
      </c>
      <c r="P29" s="259">
        <f>AX29+IF($F29="범선",IF($BG$1=TRUE,INDEX(Sheet2!$H$2:'Sheet2'!$H$45,MATCH(AX29,Sheet2!$G$2:'Sheet2'!$G$45,0),0)),IF($BH$1=TRUE,INDEX(Sheet2!$I$2:'Sheet2'!$I$45,MATCH(AX29,Sheet2!$G$2:'Sheet2'!$G$45,0)),IF($BI$1=TRUE,INDEX(Sheet2!$H$2:'Sheet2'!$H$45,MATCH(AX29,Sheet2!$G$2:'Sheet2'!$G$45,0)),0)))+IF($BE$1=TRUE,2,0)</f>
        <v>6.5</v>
      </c>
      <c r="Q29" s="214">
        <f t="shared" si="33"/>
        <v>9.5</v>
      </c>
      <c r="R29" s="214">
        <f t="shared" si="34"/>
        <v>12.5</v>
      </c>
      <c r="S29" s="223">
        <f t="shared" si="35"/>
        <v>15.5</v>
      </c>
      <c r="T29" s="214">
        <f>AY29+IF($F29="범선",IF($BG$1=TRUE,INDEX(Sheet2!$H$2:'Sheet2'!$H$45,MATCH(AY29,Sheet2!$G$2:'Sheet2'!$G$45,0),0)),IF($BH$1=TRUE,INDEX(Sheet2!$I$2:'Sheet2'!$I$45,MATCH(AY29,Sheet2!$G$2:'Sheet2'!$G$45,0)),IF($BI$1=TRUE,INDEX(Sheet2!$H$2:'Sheet2'!$H$45,MATCH(AY29,Sheet2!$G$2:'Sheet2'!$G$45,0)),0)))+IF($BE$1=TRUE,2,0)</f>
        <v>8</v>
      </c>
      <c r="U29" s="214">
        <f t="shared" si="36"/>
        <v>11.5</v>
      </c>
      <c r="V29" s="214">
        <f t="shared" si="37"/>
        <v>14.5</v>
      </c>
      <c r="W29" s="223">
        <f t="shared" si="38"/>
        <v>17.5</v>
      </c>
      <c r="X29" s="214">
        <f>AZ29+IF($F29="범선",IF($BG$1=TRUE,INDEX(Sheet2!$H$2:'Sheet2'!$H$45,MATCH(AZ29,Sheet2!$G$2:'Sheet2'!$G$45,0),0)),IF($BH$1=TRUE,INDEX(Sheet2!$I$2:'Sheet2'!$I$45,MATCH(AZ29,Sheet2!$G$2:'Sheet2'!$G$45,0)),IF($BI$1=TRUE,INDEX(Sheet2!$H$2:'Sheet2'!$H$45,MATCH(AZ29,Sheet2!$G$2:'Sheet2'!$G$45,0)),0)))+IF($BE$1=TRUE,2,0)</f>
        <v>12</v>
      </c>
      <c r="Y29" s="214">
        <f t="shared" si="39"/>
        <v>15.5</v>
      </c>
      <c r="Z29" s="214">
        <f t="shared" si="40"/>
        <v>18.5</v>
      </c>
      <c r="AA29" s="223">
        <f t="shared" si="41"/>
        <v>21.5</v>
      </c>
      <c r="AB29" s="214">
        <f>BA29+IF($F29="범선",IF($BG$1=TRUE,INDEX(Sheet2!$H$2:'Sheet2'!$H$45,MATCH(BA29,Sheet2!$G$2:'Sheet2'!$G$45,0),0)),IF($BH$1=TRUE,INDEX(Sheet2!$I$2:'Sheet2'!$I$45,MATCH(BA29,Sheet2!$G$2:'Sheet2'!$G$45,0)),IF($BI$1=TRUE,INDEX(Sheet2!$H$2:'Sheet2'!$H$45,MATCH(BA29,Sheet2!$G$2:'Sheet2'!$G$45,0)),0)))+IF($BE$1=TRUE,2,0)</f>
        <v>17</v>
      </c>
      <c r="AC29" s="214">
        <f t="shared" si="42"/>
        <v>20.5</v>
      </c>
      <c r="AD29" s="214">
        <f t="shared" si="43"/>
        <v>23.5</v>
      </c>
      <c r="AE29" s="223">
        <f t="shared" si="44"/>
        <v>26.5</v>
      </c>
      <c r="AF29" s="214">
        <f>BB29+IF($F29="범선",IF($BG$1=TRUE,INDEX(Sheet2!$H$2:'Sheet2'!$H$45,MATCH(BB29,Sheet2!$G$2:'Sheet2'!$G$45,0),0)),IF($BH$1=TRUE,INDEX(Sheet2!$I$2:'Sheet2'!$I$45,MATCH(BB29,Sheet2!$G$2:'Sheet2'!$G$45,0)),IF($BI$1=TRUE,INDEX(Sheet2!$H$2:'Sheet2'!$H$45,MATCH(BB29,Sheet2!$G$2:'Sheet2'!$G$45,0)),0)))+IF($BE$1=TRUE,2,0)</f>
        <v>22.5</v>
      </c>
      <c r="AG29" s="214">
        <f t="shared" si="45"/>
        <v>26</v>
      </c>
      <c r="AH29" s="214">
        <f t="shared" si="46"/>
        <v>29</v>
      </c>
      <c r="AI29" s="223">
        <f t="shared" si="47"/>
        <v>32</v>
      </c>
      <c r="AJ29" s="95"/>
      <c r="AK29" s="97">
        <v>150</v>
      </c>
      <c r="AL29" s="97">
        <v>350</v>
      </c>
      <c r="AM29" s="97">
        <v>8</v>
      </c>
      <c r="AN29" s="82">
        <v>11</v>
      </c>
      <c r="AO29" s="82">
        <v>40</v>
      </c>
      <c r="AP29" s="5">
        <v>100</v>
      </c>
      <c r="AQ29" s="5">
        <v>50</v>
      </c>
      <c r="AR29" s="5">
        <v>68</v>
      </c>
      <c r="AS29" s="5">
        <v>1032</v>
      </c>
      <c r="AT29" s="5">
        <v>3</v>
      </c>
      <c r="AU29" s="5">
        <f t="shared" si="48"/>
        <v>1200</v>
      </c>
      <c r="AV29" s="5">
        <f t="shared" si="49"/>
        <v>900</v>
      </c>
      <c r="AW29" s="5">
        <f t="shared" si="50"/>
        <v>1500</v>
      </c>
      <c r="AX29" s="5">
        <f t="shared" si="51"/>
        <v>-2</v>
      </c>
      <c r="AY29" s="5">
        <f t="shared" si="52"/>
        <v>-1</v>
      </c>
      <c r="AZ29" s="5">
        <f t="shared" si="53"/>
        <v>2</v>
      </c>
      <c r="BA29" s="5">
        <f t="shared" si="54"/>
        <v>6</v>
      </c>
      <c r="BB29" s="5">
        <f t="shared" si="55"/>
        <v>10</v>
      </c>
    </row>
    <row r="30" spans="1:54" s="5" customFormat="1">
      <c r="A30" s="1202"/>
      <c r="B30" s="1203" t="s">
        <v>3</v>
      </c>
      <c r="C30" s="1204" t="s">
        <v>39</v>
      </c>
      <c r="D30" s="727" t="s">
        <v>1</v>
      </c>
      <c r="E30" s="727" t="s">
        <v>41</v>
      </c>
      <c r="F30" s="727" t="s">
        <v>18</v>
      </c>
      <c r="G30" s="1205" t="s">
        <v>10</v>
      </c>
      <c r="H30" s="283">
        <f>ROUNDDOWN(AK30*1.05,0)+INDEX(Sheet2!$B$2:'Sheet2'!$B$5,MATCH(G30,Sheet2!$A$2:'Sheet2'!$A$5,0),0)+34*AT30-ROUNDUP(IF($BC$1=TRUE,AV30,AW30)/10,0)+A30</f>
        <v>263</v>
      </c>
      <c r="I30" s="293">
        <f>ROUNDDOWN(AL30*1.05,0)+INDEX(Sheet2!$B$2:'Sheet2'!$B$5,MATCH(G30,Sheet2!$A$2:'Sheet2'!$A$5,0),0)+34*AT30-ROUNDUP(IF($BC$1=TRUE,AV30,AW30)/10,0)+A30</f>
        <v>400</v>
      </c>
      <c r="J30" s="320">
        <f t="shared" si="28"/>
        <v>663</v>
      </c>
      <c r="K30" s="1213">
        <f>AW30-ROUNDDOWN(AR30/2,0)-ROUNDDOWN(MAX(AQ30*1.2,AP30*0.5),0)+INDEX(Sheet2!$C$2:'Sheet2'!$C$5,MATCH(G30,Sheet2!$A$2:'Sheet2'!$A$5,0),0)</f>
        <v>1443</v>
      </c>
      <c r="L30" s="1216">
        <f t="shared" si="29"/>
        <v>797</v>
      </c>
      <c r="M30" s="1140">
        <f t="shared" si="30"/>
        <v>9</v>
      </c>
      <c r="N30" s="1140">
        <f t="shared" si="31"/>
        <v>38</v>
      </c>
      <c r="O30" s="1217">
        <f t="shared" si="32"/>
        <v>1189</v>
      </c>
      <c r="P30" s="24">
        <f>AX30+IF($F30="범선",IF($BG$1=TRUE,INDEX(Sheet2!$H$2:'Sheet2'!$H$45,MATCH(AX30,Sheet2!$G$2:'Sheet2'!$G$45,0),0)),IF($BH$1=TRUE,INDEX(Sheet2!$I$2:'Sheet2'!$I$45,MATCH(AX30,Sheet2!$G$2:'Sheet2'!$G$45,0)),IF($BI$1=TRUE,INDEX(Sheet2!$H$2:'Sheet2'!$H$45,MATCH(AX30,Sheet2!$G$2:'Sheet2'!$G$45,0)),0)))+IF($BE$1=TRUE,2,0)</f>
        <v>6.5</v>
      </c>
      <c r="Q30" s="20">
        <f t="shared" si="33"/>
        <v>9.5</v>
      </c>
      <c r="R30" s="20">
        <f t="shared" si="34"/>
        <v>12.5</v>
      </c>
      <c r="S30" s="22">
        <f t="shared" si="35"/>
        <v>15.5</v>
      </c>
      <c r="T30" s="20">
        <f>AY30+IF($F30="범선",IF($BG$1=TRUE,INDEX(Sheet2!$H$2:'Sheet2'!$H$45,MATCH(AY30,Sheet2!$G$2:'Sheet2'!$G$45,0),0)),IF($BH$1=TRUE,INDEX(Sheet2!$I$2:'Sheet2'!$I$45,MATCH(AY30,Sheet2!$G$2:'Sheet2'!$G$45,0)),IF($BI$1=TRUE,INDEX(Sheet2!$H$2:'Sheet2'!$H$45,MATCH(AY30,Sheet2!$G$2:'Sheet2'!$G$45,0)),0)))+IF($BE$1=TRUE,2,0)</f>
        <v>8</v>
      </c>
      <c r="U30" s="20">
        <f t="shared" si="36"/>
        <v>11.5</v>
      </c>
      <c r="V30" s="20">
        <f t="shared" si="37"/>
        <v>14.5</v>
      </c>
      <c r="W30" s="22">
        <f t="shared" si="38"/>
        <v>17.5</v>
      </c>
      <c r="X30" s="20">
        <f>AZ30+IF($F30="범선",IF($BG$1=TRUE,INDEX(Sheet2!$H$2:'Sheet2'!$H$45,MATCH(AZ30,Sheet2!$G$2:'Sheet2'!$G$45,0),0)),IF($BH$1=TRUE,INDEX(Sheet2!$I$2:'Sheet2'!$I$45,MATCH(AZ30,Sheet2!$G$2:'Sheet2'!$G$45,0)),IF($BI$1=TRUE,INDEX(Sheet2!$H$2:'Sheet2'!$H$45,MATCH(AZ30,Sheet2!$G$2:'Sheet2'!$G$45,0)),0)))+IF($BE$1=TRUE,2,0)</f>
        <v>13</v>
      </c>
      <c r="Y30" s="20">
        <f t="shared" si="39"/>
        <v>16.5</v>
      </c>
      <c r="Z30" s="20">
        <f t="shared" si="40"/>
        <v>19.5</v>
      </c>
      <c r="AA30" s="22">
        <f t="shared" si="41"/>
        <v>22.5</v>
      </c>
      <c r="AB30" s="20">
        <f>BA30+IF($F30="범선",IF($BG$1=TRUE,INDEX(Sheet2!$H$2:'Sheet2'!$H$45,MATCH(BA30,Sheet2!$G$2:'Sheet2'!$G$45,0),0)),IF($BH$1=TRUE,INDEX(Sheet2!$I$2:'Sheet2'!$I$45,MATCH(BA30,Sheet2!$G$2:'Sheet2'!$G$45,0)),IF($BI$1=TRUE,INDEX(Sheet2!$H$2:'Sheet2'!$H$45,MATCH(BA30,Sheet2!$G$2:'Sheet2'!$G$45,0)),0)))+IF($BE$1=TRUE,2,0)</f>
        <v>18.5</v>
      </c>
      <c r="AC30" s="20">
        <f t="shared" si="42"/>
        <v>22</v>
      </c>
      <c r="AD30" s="20">
        <f t="shared" si="43"/>
        <v>25</v>
      </c>
      <c r="AE30" s="22">
        <f t="shared" si="44"/>
        <v>28</v>
      </c>
      <c r="AF30" s="20">
        <f>BB30+IF($F30="범선",IF($BG$1=TRUE,INDEX(Sheet2!$H$2:'Sheet2'!$H$45,MATCH(BB30,Sheet2!$G$2:'Sheet2'!$G$45,0),0)),IF($BH$1=TRUE,INDEX(Sheet2!$I$2:'Sheet2'!$I$45,MATCH(BB30,Sheet2!$G$2:'Sheet2'!$G$45,0)),IF($BI$1=TRUE,INDEX(Sheet2!$H$2:'Sheet2'!$H$45,MATCH(BB30,Sheet2!$G$2:'Sheet2'!$G$45,0)),0)))+IF($BE$1=TRUE,2,0)</f>
        <v>22.5</v>
      </c>
      <c r="AG30" s="20">
        <f t="shared" si="45"/>
        <v>26</v>
      </c>
      <c r="AH30" s="20">
        <f t="shared" si="46"/>
        <v>29</v>
      </c>
      <c r="AI30" s="22">
        <f t="shared" si="47"/>
        <v>32</v>
      </c>
      <c r="AJ30" s="95"/>
      <c r="AK30" s="97">
        <v>130</v>
      </c>
      <c r="AL30" s="97">
        <v>260</v>
      </c>
      <c r="AM30" s="97">
        <v>7</v>
      </c>
      <c r="AN30" s="81">
        <v>9</v>
      </c>
      <c r="AO30" s="81">
        <v>38</v>
      </c>
      <c r="AP30" s="5">
        <v>100</v>
      </c>
      <c r="AQ30" s="5">
        <v>50</v>
      </c>
      <c r="AR30" s="5">
        <v>70</v>
      </c>
      <c r="AS30" s="5">
        <v>1020</v>
      </c>
      <c r="AT30" s="5">
        <v>4</v>
      </c>
      <c r="AU30" s="5">
        <f t="shared" si="48"/>
        <v>1190</v>
      </c>
      <c r="AV30" s="5">
        <f t="shared" si="49"/>
        <v>892</v>
      </c>
      <c r="AW30" s="5">
        <f t="shared" si="50"/>
        <v>1487</v>
      </c>
      <c r="AX30" s="5">
        <f t="shared" si="51"/>
        <v>-2</v>
      </c>
      <c r="AY30" s="5">
        <f t="shared" si="52"/>
        <v>-1</v>
      </c>
      <c r="AZ30" s="5">
        <f t="shared" si="53"/>
        <v>3</v>
      </c>
      <c r="BA30" s="5">
        <f t="shared" si="54"/>
        <v>7</v>
      </c>
      <c r="BB30" s="5">
        <f t="shared" si="55"/>
        <v>10</v>
      </c>
    </row>
    <row r="31" spans="1:54" s="5" customFormat="1">
      <c r="A31" s="458"/>
      <c r="B31" s="715" t="s">
        <v>73</v>
      </c>
      <c r="C31" s="721" t="s">
        <v>130</v>
      </c>
      <c r="D31" s="387" t="s">
        <v>1</v>
      </c>
      <c r="E31" s="387" t="s">
        <v>41</v>
      </c>
      <c r="F31" s="387" t="s">
        <v>18</v>
      </c>
      <c r="G31" s="388" t="s">
        <v>10</v>
      </c>
      <c r="H31" s="389">
        <f>ROUNDDOWN(AK31*1.05,0)+INDEX(Sheet2!$B$2:'Sheet2'!$B$5,MATCH(G31,Sheet2!$A$2:'Sheet2'!$A$5,0),0)+34*AT31-ROUNDUP(IF($BC$1=TRUE,AV31,AW31)/10,0)+A31</f>
        <v>204</v>
      </c>
      <c r="I31" s="390">
        <f>ROUNDDOWN(AL31*1.05,0)+INDEX(Sheet2!$B$2:'Sheet2'!$B$5,MATCH(G31,Sheet2!$A$2:'Sheet2'!$A$5,0),0)+34*AT31-ROUNDUP(IF($BC$1=TRUE,AV31,AW31)/10,0)+A31</f>
        <v>351</v>
      </c>
      <c r="J31" s="391">
        <f t="shared" si="28"/>
        <v>555</v>
      </c>
      <c r="K31" s="770">
        <f>AW31-ROUNDDOWN(AR31/2,0)-ROUNDDOWN(MAX(AQ31*1.2,AP31*0.5),0)+INDEX(Sheet2!$C$2:'Sheet2'!$C$5,MATCH(G31,Sheet2!$A$2:'Sheet2'!$A$5,0),0)</f>
        <v>1437</v>
      </c>
      <c r="L31" s="386">
        <f t="shared" si="29"/>
        <v>796</v>
      </c>
      <c r="M31" s="780">
        <f t="shared" si="30"/>
        <v>6</v>
      </c>
      <c r="N31" s="780">
        <f t="shared" si="31"/>
        <v>36</v>
      </c>
      <c r="O31" s="792">
        <f t="shared" si="32"/>
        <v>963</v>
      </c>
      <c r="P31" s="41">
        <f>AX31+IF($F31="범선",IF($BG$1=TRUE,INDEX(Sheet2!$H$2:'Sheet2'!$H$45,MATCH(AX31,Sheet2!$G$2:'Sheet2'!$G$45,0),0)),IF($BH$1=TRUE,INDEX(Sheet2!$I$2:'Sheet2'!$I$45,MATCH(AX31,Sheet2!$G$2:'Sheet2'!$G$45,0)),IF($BI$1=TRUE,INDEX(Sheet2!$H$2:'Sheet2'!$H$45,MATCH(AX31,Sheet2!$G$2:'Sheet2'!$G$45,0)),0)))+IF($BE$1=TRUE,2,0)</f>
        <v>6.5</v>
      </c>
      <c r="Q31" s="38">
        <f t="shared" si="33"/>
        <v>9.5</v>
      </c>
      <c r="R31" s="38">
        <f t="shared" si="34"/>
        <v>12.5</v>
      </c>
      <c r="S31" s="39">
        <f t="shared" si="35"/>
        <v>15.5</v>
      </c>
      <c r="T31" s="38">
        <f>AY31+IF($F31="범선",IF($BG$1=TRUE,INDEX(Sheet2!$H$2:'Sheet2'!$H$45,MATCH(AY31,Sheet2!$G$2:'Sheet2'!$G$45,0),0)),IF($BH$1=TRUE,INDEX(Sheet2!$I$2:'Sheet2'!$I$45,MATCH(AY31,Sheet2!$G$2:'Sheet2'!$G$45,0)),IF($BI$1=TRUE,INDEX(Sheet2!$H$2:'Sheet2'!$H$45,MATCH(AY31,Sheet2!$G$2:'Sheet2'!$G$45,0)),0)))+IF($BE$1=TRUE,2,0)</f>
        <v>8</v>
      </c>
      <c r="U31" s="38">
        <f t="shared" si="36"/>
        <v>11.5</v>
      </c>
      <c r="V31" s="38">
        <f t="shared" si="37"/>
        <v>14.5</v>
      </c>
      <c r="W31" s="39">
        <f t="shared" si="38"/>
        <v>17.5</v>
      </c>
      <c r="X31" s="38">
        <f>AZ31+IF($F31="범선",IF($BG$1=TRUE,INDEX(Sheet2!$H$2:'Sheet2'!$H$45,MATCH(AZ31,Sheet2!$G$2:'Sheet2'!$G$45,0),0)),IF($BH$1=TRUE,INDEX(Sheet2!$I$2:'Sheet2'!$I$45,MATCH(AZ31,Sheet2!$G$2:'Sheet2'!$G$45,0)),IF($BI$1=TRUE,INDEX(Sheet2!$H$2:'Sheet2'!$H$45,MATCH(AZ31,Sheet2!$G$2:'Sheet2'!$G$45,0)),0)))+IF($BE$1=TRUE,2,0)</f>
        <v>13</v>
      </c>
      <c r="Y31" s="38">
        <f t="shared" si="39"/>
        <v>16.5</v>
      </c>
      <c r="Z31" s="38">
        <f t="shared" si="40"/>
        <v>19.5</v>
      </c>
      <c r="AA31" s="39">
        <f t="shared" si="41"/>
        <v>22.5</v>
      </c>
      <c r="AB31" s="38">
        <f>BA31+IF($F31="범선",IF($BG$1=TRUE,INDEX(Sheet2!$H$2:'Sheet2'!$H$45,MATCH(BA31,Sheet2!$G$2:'Sheet2'!$G$45,0),0)),IF($BH$1=TRUE,INDEX(Sheet2!$I$2:'Sheet2'!$I$45,MATCH(BA31,Sheet2!$G$2:'Sheet2'!$G$45,0)),IF($BI$1=TRUE,INDEX(Sheet2!$H$2:'Sheet2'!$H$45,MATCH(BA31,Sheet2!$G$2:'Sheet2'!$G$45,0)),0)))+IF($BE$1=TRUE,2,0)</f>
        <v>17</v>
      </c>
      <c r="AC31" s="38">
        <f t="shared" si="42"/>
        <v>20.5</v>
      </c>
      <c r="AD31" s="38">
        <f t="shared" si="43"/>
        <v>23.5</v>
      </c>
      <c r="AE31" s="39">
        <f t="shared" si="44"/>
        <v>26.5</v>
      </c>
      <c r="AF31" s="38">
        <f>BB31+IF($F31="범선",IF($BG$1=TRUE,INDEX(Sheet2!$H$2:'Sheet2'!$H$45,MATCH(BB31,Sheet2!$G$2:'Sheet2'!$G$45,0),0)),IF($BH$1=TRUE,INDEX(Sheet2!$I$2:'Sheet2'!$I$45,MATCH(BB31,Sheet2!$G$2:'Sheet2'!$G$45,0)),IF($BI$1=TRUE,INDEX(Sheet2!$H$2:'Sheet2'!$H$45,MATCH(BB31,Sheet2!$G$2:'Sheet2'!$G$45,0)),0)))+IF($BE$1=TRUE,2,0)</f>
        <v>22.5</v>
      </c>
      <c r="AG31" s="38">
        <f t="shared" si="45"/>
        <v>26</v>
      </c>
      <c r="AH31" s="38">
        <f t="shared" si="46"/>
        <v>29</v>
      </c>
      <c r="AI31" s="39">
        <f t="shared" si="47"/>
        <v>32</v>
      </c>
      <c r="AJ31" s="95"/>
      <c r="AK31" s="97">
        <v>105</v>
      </c>
      <c r="AL31" s="97">
        <v>245</v>
      </c>
      <c r="AM31" s="97">
        <v>6</v>
      </c>
      <c r="AN31" s="81">
        <v>6</v>
      </c>
      <c r="AO31" s="81">
        <v>36</v>
      </c>
      <c r="AP31" s="5">
        <v>110</v>
      </c>
      <c r="AQ31" s="5">
        <v>46</v>
      </c>
      <c r="AR31" s="5">
        <v>68</v>
      </c>
      <c r="AS31" s="5">
        <v>1002</v>
      </c>
      <c r="AT31" s="5">
        <v>3</v>
      </c>
      <c r="AU31" s="5">
        <f t="shared" si="48"/>
        <v>1180</v>
      </c>
      <c r="AV31" s="5">
        <f t="shared" si="49"/>
        <v>885</v>
      </c>
      <c r="AW31" s="5">
        <f t="shared" si="50"/>
        <v>1475</v>
      </c>
      <c r="AX31" s="5">
        <f t="shared" si="51"/>
        <v>-2</v>
      </c>
      <c r="AY31" s="5">
        <f t="shared" si="52"/>
        <v>-1</v>
      </c>
      <c r="AZ31" s="5">
        <f t="shared" si="53"/>
        <v>3</v>
      </c>
      <c r="BA31" s="5">
        <f t="shared" si="54"/>
        <v>6</v>
      </c>
      <c r="BB31" s="5">
        <f t="shared" si="55"/>
        <v>10</v>
      </c>
    </row>
    <row r="32" spans="1:54" s="5" customFormat="1">
      <c r="A32" s="1344">
        <v>20</v>
      </c>
      <c r="B32" s="1345" t="s">
        <v>164</v>
      </c>
      <c r="C32" s="1346" t="s">
        <v>90</v>
      </c>
      <c r="D32" s="1347" t="s">
        <v>1</v>
      </c>
      <c r="E32" s="1347" t="s">
        <v>0</v>
      </c>
      <c r="F32" s="1347" t="s">
        <v>162</v>
      </c>
      <c r="G32" s="1349" t="s">
        <v>10</v>
      </c>
      <c r="H32" s="283">
        <f>ROUNDDOWN(AK32*1.05,0)+INDEX(Sheet2!$B$2:'Sheet2'!$B$5,MATCH(G32,Sheet2!$A$2:'Sheet2'!$A$5,0),0)+34*AT32-ROUNDUP(IF($BC$1=TRUE,AV32,AW32)/10,0)+A32</f>
        <v>466</v>
      </c>
      <c r="I32" s="293">
        <f>ROUNDDOWN(AL32*1.05,0)+INDEX(Sheet2!$B$2:'Sheet2'!$B$5,MATCH(G32,Sheet2!$A$2:'Sheet2'!$A$5,0),0)+34*AT32-ROUNDUP(IF($BC$1=TRUE,AV32,AW32)/10,0)+A32</f>
        <v>454</v>
      </c>
      <c r="J32" s="320">
        <f t="shared" si="28"/>
        <v>920</v>
      </c>
      <c r="K32" s="1401">
        <f>AW32-ROUNDDOWN(AR32/2,0)-ROUNDDOWN(MAX(AQ32*1.2,AP32*0.5),0)+INDEX(Sheet2!$C$2:'Sheet2'!$C$5,MATCH(G32,Sheet2!$A$2:'Sheet2'!$A$5,0),0)</f>
        <v>1428</v>
      </c>
      <c r="L32" s="1353">
        <f t="shared" si="29"/>
        <v>802</v>
      </c>
      <c r="M32" s="1354">
        <f t="shared" si="30"/>
        <v>13</v>
      </c>
      <c r="N32" s="1354">
        <f t="shared" si="31"/>
        <v>40</v>
      </c>
      <c r="O32" s="1355">
        <f t="shared" si="32"/>
        <v>1852</v>
      </c>
      <c r="P32" s="47">
        <f>AX32+IF($F32="범선",IF($BG$1=TRUE,INDEX(Sheet2!$H$2:'Sheet2'!$H$45,MATCH(AX32,Sheet2!$G$2:'Sheet2'!$G$45,0),0)),IF($BH$1=TRUE,INDEX(Sheet2!$I$2:'Sheet2'!$I$45,MATCH(AX32,Sheet2!$G$2:'Sheet2'!$G$45,0)),IF($BI$1=TRUE,INDEX(Sheet2!$H$2:'Sheet2'!$H$45,MATCH(AX32,Sheet2!$G$2:'Sheet2'!$G$45,0)),0)))+IF($BE$1=TRUE,2,0)</f>
        <v>8</v>
      </c>
      <c r="Q32" s="43">
        <f t="shared" si="33"/>
        <v>11</v>
      </c>
      <c r="R32" s="43">
        <f t="shared" si="34"/>
        <v>14</v>
      </c>
      <c r="S32" s="45">
        <f t="shared" si="35"/>
        <v>17</v>
      </c>
      <c r="T32" s="43">
        <f>AY32+IF($F32="범선",IF($BG$1=TRUE,INDEX(Sheet2!$H$2:'Sheet2'!$H$45,MATCH(AY32,Sheet2!$G$2:'Sheet2'!$G$45,0),0)),IF($BH$1=TRUE,INDEX(Sheet2!$I$2:'Sheet2'!$I$45,MATCH(AY32,Sheet2!$G$2:'Sheet2'!$G$45,0)),IF($BI$1=TRUE,INDEX(Sheet2!$H$2:'Sheet2'!$H$45,MATCH(AY32,Sheet2!$G$2:'Sheet2'!$G$45,0)),0)))+IF($BE$1=TRUE,2,0)</f>
        <v>9</v>
      </c>
      <c r="U32" s="43">
        <f t="shared" si="36"/>
        <v>12.5</v>
      </c>
      <c r="V32" s="43">
        <f t="shared" si="37"/>
        <v>15.5</v>
      </c>
      <c r="W32" s="45">
        <f t="shared" si="38"/>
        <v>18.5</v>
      </c>
      <c r="X32" s="43">
        <f>AZ32+IF($F32="범선",IF($BG$1=TRUE,INDEX(Sheet2!$H$2:'Sheet2'!$H$45,MATCH(AZ32,Sheet2!$G$2:'Sheet2'!$G$45,0),0)),IF($BH$1=TRUE,INDEX(Sheet2!$I$2:'Sheet2'!$I$45,MATCH(AZ32,Sheet2!$G$2:'Sheet2'!$G$45,0)),IF($BI$1=TRUE,INDEX(Sheet2!$H$2:'Sheet2'!$H$45,MATCH(AZ32,Sheet2!$G$2:'Sheet2'!$G$45,0)),0)))+IF($BE$1=TRUE,2,0)</f>
        <v>13</v>
      </c>
      <c r="Y32" s="43">
        <f t="shared" si="39"/>
        <v>16.5</v>
      </c>
      <c r="Z32" s="43">
        <f t="shared" si="40"/>
        <v>19.5</v>
      </c>
      <c r="AA32" s="45">
        <f t="shared" si="41"/>
        <v>22.5</v>
      </c>
      <c r="AB32" s="43">
        <f>BA32+IF($F32="범선",IF($BG$1=TRUE,INDEX(Sheet2!$H$2:'Sheet2'!$H$45,MATCH(BA32,Sheet2!$G$2:'Sheet2'!$G$45,0),0)),IF($BH$1=TRUE,INDEX(Sheet2!$I$2:'Sheet2'!$I$45,MATCH(BA32,Sheet2!$G$2:'Sheet2'!$G$45,0)),IF($BI$1=TRUE,INDEX(Sheet2!$H$2:'Sheet2'!$H$45,MATCH(BA32,Sheet2!$G$2:'Sheet2'!$G$45,0)),0)))+IF($BE$1=TRUE,2,0)</f>
        <v>18.5</v>
      </c>
      <c r="AC32" s="43">
        <f t="shared" si="42"/>
        <v>22</v>
      </c>
      <c r="AD32" s="43">
        <f t="shared" si="43"/>
        <v>25</v>
      </c>
      <c r="AE32" s="45">
        <f t="shared" si="44"/>
        <v>28</v>
      </c>
      <c r="AF32" s="43">
        <f>BB32+IF($F32="범선",IF($BG$1=TRUE,INDEX(Sheet2!$H$2:'Sheet2'!$H$45,MATCH(BB32,Sheet2!$G$2:'Sheet2'!$G$45,0),0)),IF($BH$1=TRUE,INDEX(Sheet2!$I$2:'Sheet2'!$I$45,MATCH(BB32,Sheet2!$G$2:'Sheet2'!$G$45,0)),IF($BI$1=TRUE,INDEX(Sheet2!$H$2:'Sheet2'!$H$45,MATCH(BB32,Sheet2!$G$2:'Sheet2'!$G$45,0)),0)))+IF($BE$1=TRUE,2,0)</f>
        <v>24</v>
      </c>
      <c r="AG32" s="43">
        <f t="shared" si="45"/>
        <v>27.5</v>
      </c>
      <c r="AH32" s="43">
        <f t="shared" si="46"/>
        <v>30.5</v>
      </c>
      <c r="AI32" s="45">
        <f t="shared" si="47"/>
        <v>33.5</v>
      </c>
      <c r="AJ32" s="95"/>
      <c r="AK32" s="96">
        <v>267</v>
      </c>
      <c r="AL32" s="96">
        <v>256</v>
      </c>
      <c r="AM32" s="96">
        <v>10</v>
      </c>
      <c r="AN32" s="81">
        <v>13</v>
      </c>
      <c r="AO32" s="81">
        <v>40</v>
      </c>
      <c r="AP32" s="13">
        <v>75</v>
      </c>
      <c r="AQ32" s="13">
        <v>38</v>
      </c>
      <c r="AR32" s="13">
        <v>30</v>
      </c>
      <c r="AS32" s="13">
        <v>1045</v>
      </c>
      <c r="AT32" s="13">
        <v>5</v>
      </c>
      <c r="AU32" s="5">
        <f t="shared" si="48"/>
        <v>1150</v>
      </c>
      <c r="AV32" s="5">
        <f t="shared" si="49"/>
        <v>862</v>
      </c>
      <c r="AW32" s="5">
        <f t="shared" si="50"/>
        <v>1437</v>
      </c>
      <c r="AX32" s="5">
        <f t="shared" si="51"/>
        <v>-1</v>
      </c>
      <c r="AY32" s="5">
        <f t="shared" si="52"/>
        <v>0</v>
      </c>
      <c r="AZ32" s="5">
        <f t="shared" si="53"/>
        <v>3</v>
      </c>
      <c r="BA32" s="5">
        <f t="shared" si="54"/>
        <v>7</v>
      </c>
      <c r="BB32" s="5">
        <f t="shared" si="55"/>
        <v>11</v>
      </c>
    </row>
    <row r="33" spans="1:54" s="5" customFormat="1">
      <c r="A33" s="334"/>
      <c r="B33" s="89" t="s">
        <v>217</v>
      </c>
      <c r="C33" s="119" t="s">
        <v>224</v>
      </c>
      <c r="D33" s="26" t="s">
        <v>1</v>
      </c>
      <c r="E33" s="26" t="s">
        <v>0</v>
      </c>
      <c r="F33" s="26" t="s">
        <v>18</v>
      </c>
      <c r="G33" s="28" t="s">
        <v>10</v>
      </c>
      <c r="H33" s="91">
        <f>ROUNDDOWN(AK33*1.05,0)+INDEX(Sheet2!$B$2:'Sheet2'!$B$5,MATCH(G33,Sheet2!$A$2:'Sheet2'!$A$5,0),0)+34*AT33-ROUNDUP(IF($BC$1=TRUE,AV33,AW33)/10,0)+A33</f>
        <v>396</v>
      </c>
      <c r="I33" s="231">
        <f>ROUNDDOWN(AL33*1.05,0)+INDEX(Sheet2!$B$2:'Sheet2'!$B$5,MATCH(G33,Sheet2!$A$2:'Sheet2'!$A$5,0),0)+34*AT33-ROUNDUP(IF($BC$1=TRUE,AV33,AW33)/10,0)+A33</f>
        <v>528</v>
      </c>
      <c r="J33" s="30">
        <f t="shared" si="28"/>
        <v>924</v>
      </c>
      <c r="K33" s="1235">
        <f>AW33-ROUNDDOWN(AR33/2,0)-ROUNDDOWN(MAX(AQ33*1.2,AP33*0.5),0)+INDEX(Sheet2!$C$2:'Sheet2'!$C$5,MATCH(G33,Sheet2!$A$2:'Sheet2'!$A$5,0),0)</f>
        <v>1426</v>
      </c>
      <c r="L33" s="25">
        <f t="shared" si="29"/>
        <v>806</v>
      </c>
      <c r="M33" s="1242">
        <f t="shared" si="30"/>
        <v>13</v>
      </c>
      <c r="N33" s="1242">
        <f t="shared" si="31"/>
        <v>24</v>
      </c>
      <c r="O33" s="453">
        <f t="shared" si="32"/>
        <v>1716</v>
      </c>
      <c r="P33" s="31">
        <f>AX33+IF($F33="범선",IF($BG$1=TRUE,INDEX(Sheet2!$H$2:'Sheet2'!$H$45,MATCH(AX33,Sheet2!$G$2:'Sheet2'!$G$45,0),0)),IF($BH$1=TRUE,INDEX(Sheet2!$I$2:'Sheet2'!$I$45,MATCH(AX33,Sheet2!$G$2:'Sheet2'!$G$45,0)),IF($BI$1=TRUE,INDEX(Sheet2!$H$2:'Sheet2'!$H$45,MATCH(AX33,Sheet2!$G$2:'Sheet2'!$G$45,0)),0)))+IF($BE$1=TRUE,2,0)</f>
        <v>2.5</v>
      </c>
      <c r="Q33" s="26">
        <f t="shared" si="33"/>
        <v>5.5</v>
      </c>
      <c r="R33" s="26">
        <f t="shared" si="34"/>
        <v>8.5</v>
      </c>
      <c r="S33" s="28">
        <f t="shared" si="35"/>
        <v>11.5</v>
      </c>
      <c r="T33" s="26">
        <f>AY33+IF($F33="범선",IF($BG$1=TRUE,INDEX(Sheet2!$H$2:'Sheet2'!$H$45,MATCH(AY33,Sheet2!$G$2:'Sheet2'!$G$45,0),0)),IF($BH$1=TRUE,INDEX(Sheet2!$I$2:'Sheet2'!$I$45,MATCH(AY33,Sheet2!$G$2:'Sheet2'!$G$45,0)),IF($BI$1=TRUE,INDEX(Sheet2!$H$2:'Sheet2'!$H$45,MATCH(AY33,Sheet2!$G$2:'Sheet2'!$G$45,0)),0)))+IF($BE$1=TRUE,2,0)</f>
        <v>5</v>
      </c>
      <c r="U33" s="26">
        <f t="shared" si="36"/>
        <v>8.5</v>
      </c>
      <c r="V33" s="26">
        <f t="shared" si="37"/>
        <v>11.5</v>
      </c>
      <c r="W33" s="28">
        <f t="shared" si="38"/>
        <v>14.5</v>
      </c>
      <c r="X33" s="26">
        <f>AZ33+IF($F33="범선",IF($BG$1=TRUE,INDEX(Sheet2!$H$2:'Sheet2'!$H$45,MATCH(AZ33,Sheet2!$G$2:'Sheet2'!$G$45,0),0)),IF($BH$1=TRUE,INDEX(Sheet2!$I$2:'Sheet2'!$I$45,MATCH(AZ33,Sheet2!$G$2:'Sheet2'!$G$45,0)),IF($BI$1=TRUE,INDEX(Sheet2!$H$2:'Sheet2'!$H$45,MATCH(AZ33,Sheet2!$G$2:'Sheet2'!$G$45,0)),0)))+IF($BE$1=TRUE,2,0)</f>
        <v>9</v>
      </c>
      <c r="Y33" s="26">
        <f t="shared" si="39"/>
        <v>12.5</v>
      </c>
      <c r="Z33" s="26">
        <f t="shared" si="40"/>
        <v>15.5</v>
      </c>
      <c r="AA33" s="28">
        <f t="shared" si="41"/>
        <v>18.5</v>
      </c>
      <c r="AB33" s="26">
        <f>BA33+IF($F33="범선",IF($BG$1=TRUE,INDEX(Sheet2!$H$2:'Sheet2'!$H$45,MATCH(BA33,Sheet2!$G$2:'Sheet2'!$G$45,0),0)),IF($BH$1=TRUE,INDEX(Sheet2!$I$2:'Sheet2'!$I$45,MATCH(BA33,Sheet2!$G$2:'Sheet2'!$G$45,0)),IF($BI$1=TRUE,INDEX(Sheet2!$H$2:'Sheet2'!$H$45,MATCH(BA33,Sheet2!$G$2:'Sheet2'!$G$45,0)),0)))+IF($BE$1=TRUE,2,0)</f>
        <v>14.5</v>
      </c>
      <c r="AC33" s="26">
        <f t="shared" si="42"/>
        <v>18</v>
      </c>
      <c r="AD33" s="26">
        <f t="shared" si="43"/>
        <v>21</v>
      </c>
      <c r="AE33" s="28">
        <f t="shared" si="44"/>
        <v>24</v>
      </c>
      <c r="AF33" s="26">
        <f>BB33+IF($F33="범선",IF($BG$1=TRUE,INDEX(Sheet2!$H$2:'Sheet2'!$H$45,MATCH(BB33,Sheet2!$G$2:'Sheet2'!$G$45,0),0)),IF($BH$1=TRUE,INDEX(Sheet2!$I$2:'Sheet2'!$I$45,MATCH(BB33,Sheet2!$G$2:'Sheet2'!$G$45,0)),IF($BI$1=TRUE,INDEX(Sheet2!$H$2:'Sheet2'!$H$45,MATCH(BB33,Sheet2!$G$2:'Sheet2'!$G$45,0)),0)))+IF($BE$1=TRUE,2,0)</f>
        <v>18.5</v>
      </c>
      <c r="AG33" s="26">
        <f t="shared" si="45"/>
        <v>22</v>
      </c>
      <c r="AH33" s="26">
        <f t="shared" si="46"/>
        <v>25</v>
      </c>
      <c r="AI33" s="28">
        <f t="shared" si="47"/>
        <v>28</v>
      </c>
      <c r="AJ33" s="95"/>
      <c r="AK33" s="96">
        <v>283</v>
      </c>
      <c r="AL33" s="96">
        <v>409</v>
      </c>
      <c r="AM33" s="96">
        <v>11</v>
      </c>
      <c r="AN33" s="79">
        <v>13</v>
      </c>
      <c r="AO33" s="79">
        <v>24</v>
      </c>
      <c r="AP33" s="13">
        <v>60</v>
      </c>
      <c r="AQ33" s="13">
        <v>30</v>
      </c>
      <c r="AR33" s="13">
        <v>24</v>
      </c>
      <c r="AS33" s="13">
        <v>1055</v>
      </c>
      <c r="AT33" s="13">
        <v>3</v>
      </c>
      <c r="AU33" s="13">
        <f t="shared" si="48"/>
        <v>1139</v>
      </c>
      <c r="AV33" s="13">
        <f t="shared" si="49"/>
        <v>854</v>
      </c>
      <c r="AW33" s="13">
        <f t="shared" si="50"/>
        <v>1423</v>
      </c>
      <c r="AX33" s="5">
        <f t="shared" si="51"/>
        <v>-5</v>
      </c>
      <c r="AY33" s="5">
        <f t="shared" si="52"/>
        <v>-3</v>
      </c>
      <c r="AZ33" s="5">
        <f t="shared" si="53"/>
        <v>0</v>
      </c>
      <c r="BA33" s="5">
        <f t="shared" si="54"/>
        <v>4</v>
      </c>
      <c r="BB33" s="5">
        <f t="shared" si="55"/>
        <v>7</v>
      </c>
    </row>
    <row r="34" spans="1:54" s="5" customFormat="1">
      <c r="A34" s="334"/>
      <c r="B34" s="89" t="s">
        <v>217</v>
      </c>
      <c r="C34" s="119" t="s">
        <v>300</v>
      </c>
      <c r="D34" s="26" t="s">
        <v>1</v>
      </c>
      <c r="E34" s="26" t="s">
        <v>0</v>
      </c>
      <c r="F34" s="26" t="s">
        <v>18</v>
      </c>
      <c r="G34" s="28" t="s">
        <v>10</v>
      </c>
      <c r="H34" s="91">
        <f>ROUNDDOWN(AK34*1.05,0)+INDEX(Sheet2!$B$2:'Sheet2'!$B$5,MATCH(G34,Sheet2!$A$2:'Sheet2'!$A$5,0),0)+34*AT34-ROUNDUP(IF($BC$1=TRUE,AV34,AW34)/10,0)+A34</f>
        <v>508</v>
      </c>
      <c r="I34" s="231">
        <f>ROUNDDOWN(AL34*1.05,0)+INDEX(Sheet2!$B$2:'Sheet2'!$B$5,MATCH(G34,Sheet2!$A$2:'Sheet2'!$A$5,0),0)+34*AT34-ROUNDUP(IF($BC$1=TRUE,AV34,AW34)/10,0)+A34</f>
        <v>596</v>
      </c>
      <c r="J34" s="30">
        <f t="shared" si="28"/>
        <v>1104</v>
      </c>
      <c r="K34" s="1235">
        <f>AW34-ROUNDDOWN(AR34/2,0)-ROUNDDOWN(MAX(AQ34*1.2,AP34*0.5),0)+INDEX(Sheet2!$C$2:'Sheet2'!$C$5,MATCH(G34,Sheet2!$A$2:'Sheet2'!$A$5,0),0)</f>
        <v>1425</v>
      </c>
      <c r="L34" s="25">
        <f t="shared" si="29"/>
        <v>803</v>
      </c>
      <c r="M34" s="1242">
        <f t="shared" si="30"/>
        <v>14</v>
      </c>
      <c r="N34" s="1242">
        <f t="shared" si="31"/>
        <v>30</v>
      </c>
      <c r="O34" s="453">
        <f t="shared" si="32"/>
        <v>2120</v>
      </c>
      <c r="P34" s="31">
        <f>AX34+IF($F34="범선",IF($BG$1=TRUE,INDEX(Sheet2!$H$2:'Sheet2'!$H$45,MATCH(AX34,Sheet2!$G$2:'Sheet2'!$G$45,0),0)),IF($BH$1=TRUE,INDEX(Sheet2!$I$2:'Sheet2'!$I$45,MATCH(AX34,Sheet2!$G$2:'Sheet2'!$G$45,0)),IF($BI$1=TRUE,INDEX(Sheet2!$H$2:'Sheet2'!$H$45,MATCH(AX34,Sheet2!$G$2:'Sheet2'!$G$45,0)),0)))+IF($BE$1=TRUE,2,0)</f>
        <v>5</v>
      </c>
      <c r="Q34" s="26">
        <f t="shared" si="33"/>
        <v>8</v>
      </c>
      <c r="R34" s="26">
        <f t="shared" si="34"/>
        <v>11</v>
      </c>
      <c r="S34" s="28">
        <f t="shared" si="35"/>
        <v>14</v>
      </c>
      <c r="T34" s="26">
        <f>AY34+IF($F34="범선",IF($BG$1=TRUE,INDEX(Sheet2!$H$2:'Sheet2'!$H$45,MATCH(AY34,Sheet2!$G$2:'Sheet2'!$G$45,0),0)),IF($BH$1=TRUE,INDEX(Sheet2!$I$2:'Sheet2'!$I$45,MATCH(AY34,Sheet2!$G$2:'Sheet2'!$G$45,0)),IF($BI$1=TRUE,INDEX(Sheet2!$H$2:'Sheet2'!$H$45,MATCH(AY34,Sheet2!$G$2:'Sheet2'!$G$45,0)),0)))+IF($BE$1=TRUE,2,0)</f>
        <v>6.5</v>
      </c>
      <c r="U34" s="26">
        <f t="shared" si="36"/>
        <v>10</v>
      </c>
      <c r="V34" s="26">
        <f t="shared" si="37"/>
        <v>13</v>
      </c>
      <c r="W34" s="28">
        <f t="shared" si="38"/>
        <v>16</v>
      </c>
      <c r="X34" s="26">
        <f>AZ34+IF($F34="범선",IF($BG$1=TRUE,INDEX(Sheet2!$H$2:'Sheet2'!$H$45,MATCH(AZ34,Sheet2!$G$2:'Sheet2'!$G$45,0),0)),IF($BH$1=TRUE,INDEX(Sheet2!$I$2:'Sheet2'!$I$45,MATCH(AZ34,Sheet2!$G$2:'Sheet2'!$G$45,0)),IF($BI$1=TRUE,INDEX(Sheet2!$H$2:'Sheet2'!$H$45,MATCH(AZ34,Sheet2!$G$2:'Sheet2'!$G$45,0)),0)))+IF($BE$1=TRUE,2,0)</f>
        <v>10.5</v>
      </c>
      <c r="Y34" s="26">
        <f t="shared" si="39"/>
        <v>14</v>
      </c>
      <c r="Z34" s="26">
        <f t="shared" si="40"/>
        <v>17</v>
      </c>
      <c r="AA34" s="28">
        <f t="shared" si="41"/>
        <v>20</v>
      </c>
      <c r="AB34" s="26">
        <f>BA34+IF($F34="범선",IF($BG$1=TRUE,INDEX(Sheet2!$H$2:'Sheet2'!$H$45,MATCH(BA34,Sheet2!$G$2:'Sheet2'!$G$45,0),0)),IF($BH$1=TRUE,INDEX(Sheet2!$I$2:'Sheet2'!$I$45,MATCH(BA34,Sheet2!$G$2:'Sheet2'!$G$45,0)),IF($BI$1=TRUE,INDEX(Sheet2!$H$2:'Sheet2'!$H$45,MATCH(BA34,Sheet2!$G$2:'Sheet2'!$G$45,0)),0)))+IF($BE$1=TRUE,2,0)</f>
        <v>16</v>
      </c>
      <c r="AC34" s="26">
        <f t="shared" si="42"/>
        <v>19.5</v>
      </c>
      <c r="AD34" s="26">
        <f t="shared" si="43"/>
        <v>22.5</v>
      </c>
      <c r="AE34" s="28">
        <f t="shared" si="44"/>
        <v>25.5</v>
      </c>
      <c r="AF34" s="26">
        <f>BB34+IF($F34="범선",IF($BG$1=TRUE,INDEX(Sheet2!$H$2:'Sheet2'!$H$45,MATCH(BB34,Sheet2!$G$2:'Sheet2'!$G$45,0),0)),IF($BH$1=TRUE,INDEX(Sheet2!$I$2:'Sheet2'!$I$45,MATCH(BB34,Sheet2!$G$2:'Sheet2'!$G$45,0)),IF($BI$1=TRUE,INDEX(Sheet2!$H$2:'Sheet2'!$H$45,MATCH(BB34,Sheet2!$G$2:'Sheet2'!$G$45,0)),0)))+IF($BE$1=TRUE,2,0)</f>
        <v>21</v>
      </c>
      <c r="AG34" s="26">
        <f t="shared" si="45"/>
        <v>24.5</v>
      </c>
      <c r="AH34" s="26">
        <f t="shared" si="46"/>
        <v>27.5</v>
      </c>
      <c r="AI34" s="28">
        <f t="shared" si="47"/>
        <v>30.5</v>
      </c>
      <c r="AJ34" s="95"/>
      <c r="AK34" s="96">
        <v>325</v>
      </c>
      <c r="AL34" s="96">
        <v>409</v>
      </c>
      <c r="AM34" s="96">
        <v>16</v>
      </c>
      <c r="AN34" s="79">
        <v>14</v>
      </c>
      <c r="AO34" s="79">
        <v>30</v>
      </c>
      <c r="AP34" s="13">
        <v>80</v>
      </c>
      <c r="AQ34" s="13">
        <v>35</v>
      </c>
      <c r="AR34" s="13">
        <v>22</v>
      </c>
      <c r="AS34" s="13">
        <v>1040</v>
      </c>
      <c r="AT34" s="13">
        <v>5</v>
      </c>
      <c r="AU34" s="5">
        <f t="shared" si="48"/>
        <v>1142</v>
      </c>
      <c r="AV34" s="5">
        <f t="shared" si="49"/>
        <v>856</v>
      </c>
      <c r="AW34" s="5">
        <f t="shared" si="50"/>
        <v>1427</v>
      </c>
      <c r="AX34" s="5">
        <f t="shared" si="51"/>
        <v>-3</v>
      </c>
      <c r="AY34" s="5">
        <f t="shared" si="52"/>
        <v>-2</v>
      </c>
      <c r="AZ34" s="5">
        <f t="shared" si="53"/>
        <v>1</v>
      </c>
      <c r="BA34" s="5">
        <f t="shared" si="54"/>
        <v>5</v>
      </c>
      <c r="BB34" s="5">
        <f t="shared" si="55"/>
        <v>9</v>
      </c>
    </row>
    <row r="35" spans="1:54" s="5" customFormat="1">
      <c r="A35" s="457"/>
      <c r="B35" s="536" t="s">
        <v>30</v>
      </c>
      <c r="C35" s="540" t="s">
        <v>130</v>
      </c>
      <c r="D35" s="74" t="s">
        <v>1</v>
      </c>
      <c r="E35" s="74" t="s">
        <v>41</v>
      </c>
      <c r="F35" s="77" t="s">
        <v>18</v>
      </c>
      <c r="G35" s="75" t="s">
        <v>10</v>
      </c>
      <c r="H35" s="285">
        <f>ROUNDDOWN(AK35*1.05,0)+INDEX(Sheet2!$B$2:'Sheet2'!$B$5,MATCH(G35,Sheet2!$A$2:'Sheet2'!$A$5,0),0)+34*AT35-ROUNDUP(IF($BC$1=TRUE,AV35,AW35)/10,0)+A35</f>
        <v>205</v>
      </c>
      <c r="I35" s="295">
        <f>ROUNDDOWN(AL35*1.05,0)+INDEX(Sheet2!$B$2:'Sheet2'!$B$5,MATCH(G35,Sheet2!$A$2:'Sheet2'!$A$5,0),0)+34*AT35-ROUNDUP(IF($BC$1=TRUE,AV35,AW35)/10,0)+A35</f>
        <v>352</v>
      </c>
      <c r="J35" s="76">
        <f t="shared" si="28"/>
        <v>557</v>
      </c>
      <c r="K35" s="591">
        <f>AW35-ROUNDDOWN(AR35/2,0)-ROUNDDOWN(MAX(AQ35*1.2,AP35*0.5),0)+INDEX(Sheet2!$C$2:'Sheet2'!$C$5,MATCH(G35,Sheet2!$A$2:'Sheet2'!$A$5,0),0)</f>
        <v>1421</v>
      </c>
      <c r="L35" s="73">
        <f t="shared" si="29"/>
        <v>785</v>
      </c>
      <c r="M35" s="81">
        <f t="shared" si="30"/>
        <v>6</v>
      </c>
      <c r="N35" s="81">
        <f t="shared" si="31"/>
        <v>36</v>
      </c>
      <c r="O35" s="624">
        <f t="shared" si="32"/>
        <v>967</v>
      </c>
      <c r="P35" s="31">
        <f>AX35+IF($F35="범선",IF($BG$1=TRUE,INDEX(Sheet2!$H$2:'Sheet2'!$H$45,MATCH(AX35,Sheet2!$G$2:'Sheet2'!$G$45,0),0)),IF($BH$1=TRUE,INDEX(Sheet2!$I$2:'Sheet2'!$I$45,MATCH(AX35,Sheet2!$G$2:'Sheet2'!$G$45,0)),IF($BI$1=TRUE,INDEX(Sheet2!$H$2:'Sheet2'!$H$45,MATCH(AX35,Sheet2!$G$2:'Sheet2'!$G$45,0)),0)))+IF($BE$1=TRUE,2,0)</f>
        <v>6.5</v>
      </c>
      <c r="Q35" s="26">
        <f t="shared" si="33"/>
        <v>9.5</v>
      </c>
      <c r="R35" s="26">
        <f t="shared" si="34"/>
        <v>12.5</v>
      </c>
      <c r="S35" s="28">
        <f t="shared" si="35"/>
        <v>15.5</v>
      </c>
      <c r="T35" s="26">
        <f>AY35+IF($F35="범선",IF($BG$1=TRUE,INDEX(Sheet2!$H$2:'Sheet2'!$H$45,MATCH(AY35,Sheet2!$G$2:'Sheet2'!$G$45,0),0)),IF($BH$1=TRUE,INDEX(Sheet2!$I$2:'Sheet2'!$I$45,MATCH(AY35,Sheet2!$G$2:'Sheet2'!$G$45,0)),IF($BI$1=TRUE,INDEX(Sheet2!$H$2:'Sheet2'!$H$45,MATCH(AY35,Sheet2!$G$2:'Sheet2'!$G$45,0)),0)))+IF($BE$1=TRUE,2,0)</f>
        <v>8</v>
      </c>
      <c r="U35" s="26">
        <f t="shared" si="36"/>
        <v>11.5</v>
      </c>
      <c r="V35" s="26">
        <f t="shared" si="37"/>
        <v>14.5</v>
      </c>
      <c r="W35" s="28">
        <f t="shared" si="38"/>
        <v>17.5</v>
      </c>
      <c r="X35" s="26">
        <f>AZ35+IF($F35="범선",IF($BG$1=TRUE,INDEX(Sheet2!$H$2:'Sheet2'!$H$45,MATCH(AZ35,Sheet2!$G$2:'Sheet2'!$G$45,0),0)),IF($BH$1=TRUE,INDEX(Sheet2!$I$2:'Sheet2'!$I$45,MATCH(AZ35,Sheet2!$G$2:'Sheet2'!$G$45,0)),IF($BI$1=TRUE,INDEX(Sheet2!$H$2:'Sheet2'!$H$45,MATCH(AZ35,Sheet2!$G$2:'Sheet2'!$G$45,0)),0)))+IF($BE$1=TRUE,2,0)</f>
        <v>13</v>
      </c>
      <c r="Y35" s="26">
        <f t="shared" si="39"/>
        <v>16.5</v>
      </c>
      <c r="Z35" s="26">
        <f t="shared" si="40"/>
        <v>19.5</v>
      </c>
      <c r="AA35" s="28">
        <f t="shared" si="41"/>
        <v>22.5</v>
      </c>
      <c r="AB35" s="26">
        <f>BA35+IF($F35="범선",IF($BG$1=TRUE,INDEX(Sheet2!$H$2:'Sheet2'!$H$45,MATCH(BA35,Sheet2!$G$2:'Sheet2'!$G$45,0),0)),IF($BH$1=TRUE,INDEX(Sheet2!$I$2:'Sheet2'!$I$45,MATCH(BA35,Sheet2!$G$2:'Sheet2'!$G$45,0)),IF($BI$1=TRUE,INDEX(Sheet2!$H$2:'Sheet2'!$H$45,MATCH(BA35,Sheet2!$G$2:'Sheet2'!$G$45,0)),0)))+IF($BE$1=TRUE,2,0)</f>
        <v>17</v>
      </c>
      <c r="AC35" s="26">
        <f t="shared" si="42"/>
        <v>20.5</v>
      </c>
      <c r="AD35" s="26">
        <f t="shared" si="43"/>
        <v>23.5</v>
      </c>
      <c r="AE35" s="28">
        <f t="shared" si="44"/>
        <v>26.5</v>
      </c>
      <c r="AF35" s="26">
        <f>BB35+IF($F35="범선",IF($BG$1=TRUE,INDEX(Sheet2!$H$2:'Sheet2'!$H$45,MATCH(BB35,Sheet2!$G$2:'Sheet2'!$G$45,0),0)),IF($BH$1=TRUE,INDEX(Sheet2!$I$2:'Sheet2'!$I$45,MATCH(BB35,Sheet2!$G$2:'Sheet2'!$G$45,0)),IF($BI$1=TRUE,INDEX(Sheet2!$H$2:'Sheet2'!$H$45,MATCH(BB35,Sheet2!$G$2:'Sheet2'!$G$45,0)),0)))+IF($BE$1=TRUE,2,0)</f>
        <v>22.5</v>
      </c>
      <c r="AG35" s="26">
        <f t="shared" si="45"/>
        <v>26</v>
      </c>
      <c r="AH35" s="26">
        <f t="shared" si="46"/>
        <v>29</v>
      </c>
      <c r="AI35" s="28">
        <f t="shared" si="47"/>
        <v>32</v>
      </c>
      <c r="AJ35" s="95"/>
      <c r="AK35" s="97">
        <v>105</v>
      </c>
      <c r="AL35" s="97">
        <v>245</v>
      </c>
      <c r="AM35" s="97">
        <v>6</v>
      </c>
      <c r="AN35" s="81">
        <v>6</v>
      </c>
      <c r="AO35" s="81">
        <v>36</v>
      </c>
      <c r="AP35" s="5">
        <v>110</v>
      </c>
      <c r="AQ35" s="5">
        <v>48</v>
      </c>
      <c r="AR35" s="5">
        <v>70</v>
      </c>
      <c r="AS35" s="5">
        <v>990</v>
      </c>
      <c r="AT35" s="5">
        <v>3</v>
      </c>
      <c r="AU35" s="5">
        <f t="shared" si="48"/>
        <v>1170</v>
      </c>
      <c r="AV35" s="5">
        <f t="shared" si="49"/>
        <v>877</v>
      </c>
      <c r="AW35" s="5">
        <f t="shared" si="50"/>
        <v>1462</v>
      </c>
      <c r="AX35" s="5">
        <f t="shared" si="51"/>
        <v>-2</v>
      </c>
      <c r="AY35" s="5">
        <f t="shared" si="52"/>
        <v>-1</v>
      </c>
      <c r="AZ35" s="5">
        <f t="shared" si="53"/>
        <v>3</v>
      </c>
      <c r="BA35" s="5">
        <f t="shared" si="54"/>
        <v>6</v>
      </c>
      <c r="BB35" s="5">
        <f t="shared" si="55"/>
        <v>10</v>
      </c>
    </row>
    <row r="36" spans="1:54" s="5" customFormat="1">
      <c r="A36" s="457"/>
      <c r="B36" s="536" t="s">
        <v>43</v>
      </c>
      <c r="C36" s="540" t="s">
        <v>89</v>
      </c>
      <c r="D36" s="74" t="s">
        <v>1</v>
      </c>
      <c r="E36" s="74" t="s">
        <v>0</v>
      </c>
      <c r="F36" s="77" t="s">
        <v>18</v>
      </c>
      <c r="G36" s="75" t="s">
        <v>10</v>
      </c>
      <c r="H36" s="285">
        <f>ROUNDDOWN(AK36*1.05,0)+INDEX(Sheet2!$B$2:'Sheet2'!$B$5,MATCH(G36,Sheet2!$A$2:'Sheet2'!$A$5,0),0)+34*AT36-ROUNDUP(IF($BC$1=TRUE,AV36,AW36)/10,0)+A36</f>
        <v>350</v>
      </c>
      <c r="I36" s="295">
        <f>ROUNDDOWN(AL36*1.05,0)+INDEX(Sheet2!$B$2:'Sheet2'!$B$5,MATCH(G36,Sheet2!$A$2:'Sheet2'!$A$5,0),0)+34*AT36-ROUNDUP(IF($BC$1=TRUE,AV36,AW36)/10,0)+A36</f>
        <v>392</v>
      </c>
      <c r="J36" s="76">
        <f t="shared" si="28"/>
        <v>742</v>
      </c>
      <c r="K36" s="591">
        <f>AW36-ROUNDDOWN(AR36/2,0)-ROUNDDOWN(MAX(AQ36*1.2,AP36*0.5),0)+INDEX(Sheet2!$C$2:'Sheet2'!$C$5,MATCH(G36,Sheet2!$A$2:'Sheet2'!$A$5,0),0)</f>
        <v>1414</v>
      </c>
      <c r="L36" s="73">
        <f t="shared" si="29"/>
        <v>788</v>
      </c>
      <c r="M36" s="81">
        <f t="shared" si="30"/>
        <v>12</v>
      </c>
      <c r="N36" s="81">
        <f t="shared" si="31"/>
        <v>40</v>
      </c>
      <c r="O36" s="624">
        <f t="shared" si="32"/>
        <v>1442</v>
      </c>
      <c r="P36" s="31">
        <f>AX36+IF($F36="범선",IF($BG$1=TRUE,INDEX(Sheet2!$H$2:'Sheet2'!$H$45,MATCH(AX36,Sheet2!$G$2:'Sheet2'!$G$45,0),0)),IF($BH$1=TRUE,INDEX(Sheet2!$I$2:'Sheet2'!$I$45,MATCH(AX36,Sheet2!$G$2:'Sheet2'!$G$45,0)),IF($BI$1=TRUE,INDEX(Sheet2!$H$2:'Sheet2'!$H$45,MATCH(AX36,Sheet2!$G$2:'Sheet2'!$G$45,0)),0)))+IF($BE$1=TRUE,2,0)</f>
        <v>8</v>
      </c>
      <c r="Q36" s="26">
        <f t="shared" si="33"/>
        <v>11</v>
      </c>
      <c r="R36" s="26">
        <f t="shared" si="34"/>
        <v>14</v>
      </c>
      <c r="S36" s="28">
        <f t="shared" si="35"/>
        <v>17</v>
      </c>
      <c r="T36" s="26">
        <f>AY36+IF($F36="범선",IF($BG$1=TRUE,INDEX(Sheet2!$H$2:'Sheet2'!$H$45,MATCH(AY36,Sheet2!$G$2:'Sheet2'!$G$45,0),0)),IF($BH$1=TRUE,INDEX(Sheet2!$I$2:'Sheet2'!$I$45,MATCH(AY36,Sheet2!$G$2:'Sheet2'!$G$45,0)),IF($BI$1=TRUE,INDEX(Sheet2!$H$2:'Sheet2'!$H$45,MATCH(AY36,Sheet2!$G$2:'Sheet2'!$G$45,0)),0)))+IF($BE$1=TRUE,2,0)</f>
        <v>9</v>
      </c>
      <c r="U36" s="26">
        <f t="shared" si="36"/>
        <v>12.5</v>
      </c>
      <c r="V36" s="26">
        <f t="shared" si="37"/>
        <v>15.5</v>
      </c>
      <c r="W36" s="28">
        <f t="shared" si="38"/>
        <v>18.5</v>
      </c>
      <c r="X36" s="26">
        <f>AZ36+IF($F36="범선",IF($BG$1=TRUE,INDEX(Sheet2!$H$2:'Sheet2'!$H$45,MATCH(AZ36,Sheet2!$G$2:'Sheet2'!$G$45,0),0)),IF($BH$1=TRUE,INDEX(Sheet2!$I$2:'Sheet2'!$I$45,MATCH(AZ36,Sheet2!$G$2:'Sheet2'!$G$45,0)),IF($BI$1=TRUE,INDEX(Sheet2!$H$2:'Sheet2'!$H$45,MATCH(AZ36,Sheet2!$G$2:'Sheet2'!$G$45,0)),0)))+IF($BE$1=TRUE,2,0)</f>
        <v>13</v>
      </c>
      <c r="Y36" s="26">
        <f t="shared" si="39"/>
        <v>16.5</v>
      </c>
      <c r="Z36" s="26">
        <f t="shared" si="40"/>
        <v>19.5</v>
      </c>
      <c r="AA36" s="28">
        <f t="shared" si="41"/>
        <v>22.5</v>
      </c>
      <c r="AB36" s="26">
        <f>BA36+IF($F36="범선",IF($BG$1=TRUE,INDEX(Sheet2!$H$2:'Sheet2'!$H$45,MATCH(BA36,Sheet2!$G$2:'Sheet2'!$G$45,0),0)),IF($BH$1=TRUE,INDEX(Sheet2!$I$2:'Sheet2'!$I$45,MATCH(BA36,Sheet2!$G$2:'Sheet2'!$G$45,0)),IF($BI$1=TRUE,INDEX(Sheet2!$H$2:'Sheet2'!$H$45,MATCH(BA36,Sheet2!$G$2:'Sheet2'!$G$45,0)),0)))+IF($BE$1=TRUE,2,0)</f>
        <v>18.5</v>
      </c>
      <c r="AC36" s="26">
        <f t="shared" si="42"/>
        <v>22</v>
      </c>
      <c r="AD36" s="26">
        <f t="shared" si="43"/>
        <v>25</v>
      </c>
      <c r="AE36" s="28">
        <f t="shared" si="44"/>
        <v>28</v>
      </c>
      <c r="AF36" s="26">
        <f>BB36+IF($F36="범선",IF($BG$1=TRUE,INDEX(Sheet2!$H$2:'Sheet2'!$H$45,MATCH(BB36,Sheet2!$G$2:'Sheet2'!$G$45,0),0)),IF($BH$1=TRUE,INDEX(Sheet2!$I$2:'Sheet2'!$I$45,MATCH(BB36,Sheet2!$G$2:'Sheet2'!$G$45,0)),IF($BI$1=TRUE,INDEX(Sheet2!$H$2:'Sheet2'!$H$45,MATCH(BB36,Sheet2!$G$2:'Sheet2'!$G$45,0)),0)))+IF($BE$1=TRUE,2,0)</f>
        <v>24</v>
      </c>
      <c r="AG36" s="26">
        <f t="shared" si="45"/>
        <v>27.5</v>
      </c>
      <c r="AH36" s="26">
        <f t="shared" si="46"/>
        <v>30.5</v>
      </c>
      <c r="AI36" s="28">
        <f t="shared" si="47"/>
        <v>33.5</v>
      </c>
      <c r="AJ36" s="95"/>
      <c r="AK36" s="97">
        <v>240</v>
      </c>
      <c r="AL36" s="97">
        <v>280</v>
      </c>
      <c r="AM36" s="97">
        <v>10</v>
      </c>
      <c r="AN36" s="81">
        <v>12</v>
      </c>
      <c r="AO36" s="81">
        <v>40</v>
      </c>
      <c r="AP36" s="5">
        <v>85</v>
      </c>
      <c r="AQ36" s="5">
        <v>45</v>
      </c>
      <c r="AR36" s="5">
        <v>40</v>
      </c>
      <c r="AS36" s="5">
        <v>1025</v>
      </c>
      <c r="AT36" s="5">
        <v>3</v>
      </c>
      <c r="AU36" s="5">
        <f t="shared" si="48"/>
        <v>1150</v>
      </c>
      <c r="AV36" s="5">
        <f t="shared" si="49"/>
        <v>862</v>
      </c>
      <c r="AW36" s="5">
        <f t="shared" si="50"/>
        <v>1437</v>
      </c>
      <c r="AX36" s="5">
        <f t="shared" si="51"/>
        <v>-1</v>
      </c>
      <c r="AY36" s="5">
        <f t="shared" si="52"/>
        <v>0</v>
      </c>
      <c r="AZ36" s="5">
        <f t="shared" si="53"/>
        <v>3</v>
      </c>
      <c r="BA36" s="5">
        <f t="shared" si="54"/>
        <v>7</v>
      </c>
      <c r="BB36" s="5">
        <f t="shared" si="55"/>
        <v>11</v>
      </c>
    </row>
    <row r="37" spans="1:54" s="5" customFormat="1">
      <c r="A37" s="380">
        <v>20</v>
      </c>
      <c r="B37" s="276"/>
      <c r="C37" s="120" t="s">
        <v>165</v>
      </c>
      <c r="D37" s="102" t="s">
        <v>26</v>
      </c>
      <c r="E37" s="102" t="s">
        <v>0</v>
      </c>
      <c r="F37" s="102" t="s">
        <v>162</v>
      </c>
      <c r="G37" s="103" t="s">
        <v>10</v>
      </c>
      <c r="H37" s="289">
        <f>ROUNDDOWN(AK37*1.05,0)+INDEX(Sheet2!$B$2:'Sheet2'!$B$5,MATCH(G37,Sheet2!$A$2:'Sheet2'!$A$5,0),0)+34*AT37-ROUNDUP(IF($BC$1=TRUE,AV37,AW37)/10,0)+A37</f>
        <v>391</v>
      </c>
      <c r="I37" s="299">
        <f>ROUNDDOWN(AL37*1.05,0)+INDEX(Sheet2!$B$2:'Sheet2'!$B$5,MATCH(G37,Sheet2!$A$2:'Sheet2'!$A$5,0),0)+34*AT37-ROUNDUP(IF($BC$1=TRUE,AV37,AW37)/10,0)+A37</f>
        <v>412</v>
      </c>
      <c r="J37" s="104">
        <f t="shared" si="28"/>
        <v>803</v>
      </c>
      <c r="K37" s="987">
        <f>AW37-ROUNDDOWN(AR37/2,0)-ROUNDDOWN(MAX(AQ37*1.2,AP37*0.5),0)+INDEX(Sheet2!$C$2:'Sheet2'!$C$5,MATCH(G37,Sheet2!$A$2:'Sheet2'!$A$5,0),0)</f>
        <v>1412</v>
      </c>
      <c r="L37" s="101">
        <f t="shared" si="29"/>
        <v>786</v>
      </c>
      <c r="M37" s="109">
        <f t="shared" si="30"/>
        <v>13</v>
      </c>
      <c r="N37" s="109">
        <f t="shared" si="31"/>
        <v>45</v>
      </c>
      <c r="O37" s="105">
        <f t="shared" si="32"/>
        <v>1585</v>
      </c>
      <c r="P37" s="31">
        <f>AX37+IF($F37="범선",IF($BG$1=TRUE,INDEX(Sheet2!$H$2:'Sheet2'!$H$45,MATCH(AX37,Sheet2!$G$2:'Sheet2'!$G$45,0),0)),IF($BH$1=TRUE,INDEX(Sheet2!$I$2:'Sheet2'!$I$45,MATCH(AX37,Sheet2!$G$2:'Sheet2'!$G$45,0)),IF($BI$1=TRUE,INDEX(Sheet2!$H$2:'Sheet2'!$H$45,MATCH(AX37,Sheet2!$G$2:'Sheet2'!$G$45,0)),0)))+IF($BE$1=TRUE,2,0)</f>
        <v>9</v>
      </c>
      <c r="Q37" s="26">
        <f t="shared" si="33"/>
        <v>12</v>
      </c>
      <c r="R37" s="26">
        <f t="shared" si="34"/>
        <v>15</v>
      </c>
      <c r="S37" s="28">
        <f t="shared" si="35"/>
        <v>18</v>
      </c>
      <c r="T37" s="26">
        <f>AY37+IF($F37="범선",IF($BG$1=TRUE,INDEX(Sheet2!$H$2:'Sheet2'!$H$45,MATCH(AY37,Sheet2!$G$2:'Sheet2'!$G$45,0),0)),IF($BH$1=TRUE,INDEX(Sheet2!$I$2:'Sheet2'!$I$45,MATCH(AY37,Sheet2!$G$2:'Sheet2'!$G$45,0)),IF($BI$1=TRUE,INDEX(Sheet2!$H$2:'Sheet2'!$H$45,MATCH(AY37,Sheet2!$G$2:'Sheet2'!$G$45,0)),0)))+IF($BE$1=TRUE,2,0)</f>
        <v>10.5</v>
      </c>
      <c r="U37" s="26">
        <f t="shared" si="36"/>
        <v>14</v>
      </c>
      <c r="V37" s="26">
        <f t="shared" si="37"/>
        <v>17</v>
      </c>
      <c r="W37" s="28">
        <f t="shared" si="38"/>
        <v>20</v>
      </c>
      <c r="X37" s="26">
        <f>AZ37+IF($F37="범선",IF($BG$1=TRUE,INDEX(Sheet2!$H$2:'Sheet2'!$H$45,MATCH(AZ37,Sheet2!$G$2:'Sheet2'!$G$45,0),0)),IF($BH$1=TRUE,INDEX(Sheet2!$I$2:'Sheet2'!$I$45,MATCH(AZ37,Sheet2!$G$2:'Sheet2'!$G$45,0)),IF($BI$1=TRUE,INDEX(Sheet2!$H$2:'Sheet2'!$H$45,MATCH(AZ37,Sheet2!$G$2:'Sheet2'!$G$45,0)),0)))+IF($BE$1=TRUE,2,0)</f>
        <v>14.5</v>
      </c>
      <c r="Y37" s="26">
        <f t="shared" si="39"/>
        <v>18</v>
      </c>
      <c r="Z37" s="26">
        <f t="shared" si="40"/>
        <v>21</v>
      </c>
      <c r="AA37" s="28">
        <f t="shared" si="41"/>
        <v>24</v>
      </c>
      <c r="AB37" s="26">
        <f>BA37+IF($F37="범선",IF($BG$1=TRUE,INDEX(Sheet2!$H$2:'Sheet2'!$H$45,MATCH(BA37,Sheet2!$G$2:'Sheet2'!$G$45,0),0)),IF($BH$1=TRUE,INDEX(Sheet2!$I$2:'Sheet2'!$I$45,MATCH(BA37,Sheet2!$G$2:'Sheet2'!$G$45,0)),IF($BI$1=TRUE,INDEX(Sheet2!$H$2:'Sheet2'!$H$45,MATCH(BA37,Sheet2!$G$2:'Sheet2'!$G$45,0)),0)))+IF($BE$1=TRUE,2,0)</f>
        <v>20</v>
      </c>
      <c r="AC37" s="26">
        <f t="shared" si="42"/>
        <v>23.5</v>
      </c>
      <c r="AD37" s="26">
        <f t="shared" si="43"/>
        <v>26.5</v>
      </c>
      <c r="AE37" s="28">
        <f t="shared" si="44"/>
        <v>29.5</v>
      </c>
      <c r="AF37" s="26">
        <f>BB37+IF($F37="범선",IF($BG$1=TRUE,INDEX(Sheet2!$H$2:'Sheet2'!$H$45,MATCH(BB37,Sheet2!$G$2:'Sheet2'!$G$45,0),0)),IF($BH$1=TRUE,INDEX(Sheet2!$I$2:'Sheet2'!$I$45,MATCH(BB37,Sheet2!$G$2:'Sheet2'!$G$45,0)),IF($BI$1=TRUE,INDEX(Sheet2!$H$2:'Sheet2'!$H$45,MATCH(BB37,Sheet2!$G$2:'Sheet2'!$G$45,0)),0)))+IF($BE$1=TRUE,2,0)</f>
        <v>25</v>
      </c>
      <c r="AG37" s="26">
        <f t="shared" si="45"/>
        <v>28.5</v>
      </c>
      <c r="AH37" s="26">
        <f t="shared" si="46"/>
        <v>31.5</v>
      </c>
      <c r="AI37" s="28">
        <f t="shared" si="47"/>
        <v>34.5</v>
      </c>
      <c r="AJ37" s="95"/>
      <c r="AK37" s="97">
        <v>260</v>
      </c>
      <c r="AL37" s="97">
        <v>280</v>
      </c>
      <c r="AM37" s="97">
        <v>11</v>
      </c>
      <c r="AN37" s="81">
        <v>13</v>
      </c>
      <c r="AO37" s="81">
        <v>45</v>
      </c>
      <c r="AP37">
        <v>80</v>
      </c>
      <c r="AQ37">
        <v>30</v>
      </c>
      <c r="AR37">
        <v>72</v>
      </c>
      <c r="AS37">
        <v>998</v>
      </c>
      <c r="AT37" s="13">
        <v>3</v>
      </c>
      <c r="AU37" s="5">
        <f t="shared" si="48"/>
        <v>1150</v>
      </c>
      <c r="AV37" s="5">
        <f t="shared" si="49"/>
        <v>862</v>
      </c>
      <c r="AW37" s="5">
        <f t="shared" si="50"/>
        <v>1437</v>
      </c>
      <c r="AX37" s="5">
        <f t="shared" si="51"/>
        <v>0</v>
      </c>
      <c r="AY37" s="5">
        <f t="shared" si="52"/>
        <v>1</v>
      </c>
      <c r="AZ37" s="5">
        <f t="shared" si="53"/>
        <v>4</v>
      </c>
      <c r="BA37" s="5">
        <f t="shared" si="54"/>
        <v>8</v>
      </c>
      <c r="BB37" s="5">
        <f t="shared" si="55"/>
        <v>12</v>
      </c>
    </row>
    <row r="38" spans="1:54" s="5" customFormat="1">
      <c r="A38" s="506">
        <v>20</v>
      </c>
      <c r="B38" s="509"/>
      <c r="C38" s="192" t="s">
        <v>221</v>
      </c>
      <c r="D38" s="193" t="s">
        <v>26</v>
      </c>
      <c r="E38" s="193" t="s">
        <v>0</v>
      </c>
      <c r="F38" s="193" t="s">
        <v>162</v>
      </c>
      <c r="G38" s="194" t="s">
        <v>10</v>
      </c>
      <c r="H38" s="308">
        <f>ROUNDDOWN(AK38*1.05,0)+INDEX(Sheet2!$B$2:'Sheet2'!$B$5,MATCH(G38,Sheet2!$A$2:'Sheet2'!$A$5,0),0)+34*AT38-ROUNDUP(IF($BC$1=TRUE,AV38,AW38)/10,0)+A38</f>
        <v>422</v>
      </c>
      <c r="I38" s="311">
        <f>ROUNDDOWN(AL38*1.05,0)+INDEX(Sheet2!$B$2:'Sheet2'!$B$5,MATCH(G38,Sheet2!$A$2:'Sheet2'!$A$5,0),0)+34*AT38-ROUNDUP(IF($BC$1=TRUE,AV38,AW38)/10,0)+A38</f>
        <v>412</v>
      </c>
      <c r="J38" s="195">
        <f t="shared" si="28"/>
        <v>834</v>
      </c>
      <c r="K38" s="1402">
        <f>AW38-ROUNDDOWN(AR38/2,0)-ROUNDDOWN(MAX(AQ38*1.2,AP38*0.5),0)+INDEX(Sheet2!$C$2:'Sheet2'!$C$5,MATCH(G38,Sheet2!$A$2:'Sheet2'!$A$5,0),0)</f>
        <v>1403</v>
      </c>
      <c r="L38" s="197">
        <f t="shared" si="29"/>
        <v>777</v>
      </c>
      <c r="M38" s="198">
        <f t="shared" si="30"/>
        <v>15</v>
      </c>
      <c r="N38" s="198">
        <f t="shared" si="31"/>
        <v>47</v>
      </c>
      <c r="O38" s="199">
        <f t="shared" si="32"/>
        <v>1678</v>
      </c>
      <c r="P38" s="53">
        <f>AX38+IF($F38="범선",IF($BG$1=TRUE,INDEX(Sheet2!$H$2:'Sheet2'!$H$45,MATCH(AX38,Sheet2!$G$2:'Sheet2'!$G$45,0),0)),IF($BH$1=TRUE,INDEX(Sheet2!$I$2:'Sheet2'!$I$45,MATCH(AX38,Sheet2!$G$2:'Sheet2'!$G$45,0)),IF($BI$1=TRUE,INDEX(Sheet2!$H$2:'Sheet2'!$H$45,MATCH(AX38,Sheet2!$G$2:'Sheet2'!$G$45,0)),0)))+IF($BE$1=TRUE,2,0)</f>
        <v>9</v>
      </c>
      <c r="Q38" s="49">
        <f t="shared" si="33"/>
        <v>12</v>
      </c>
      <c r="R38" s="49">
        <f t="shared" si="34"/>
        <v>15</v>
      </c>
      <c r="S38" s="51">
        <f t="shared" si="35"/>
        <v>18</v>
      </c>
      <c r="T38" s="49">
        <f>AY38+IF($F38="범선",IF($BG$1=TRUE,INDEX(Sheet2!$H$2:'Sheet2'!$H$45,MATCH(AY38,Sheet2!$G$2:'Sheet2'!$G$45,0),0)),IF($BH$1=TRUE,INDEX(Sheet2!$I$2:'Sheet2'!$I$45,MATCH(AY38,Sheet2!$G$2:'Sheet2'!$G$45,0)),IF($BI$1=TRUE,INDEX(Sheet2!$H$2:'Sheet2'!$H$45,MATCH(AY38,Sheet2!$G$2:'Sheet2'!$G$45,0)),0)))+IF($BE$1=TRUE,2,0)</f>
        <v>10.5</v>
      </c>
      <c r="U38" s="49">
        <f t="shared" si="36"/>
        <v>14</v>
      </c>
      <c r="V38" s="49">
        <f t="shared" si="37"/>
        <v>17</v>
      </c>
      <c r="W38" s="51">
        <f t="shared" si="38"/>
        <v>20</v>
      </c>
      <c r="X38" s="49">
        <f>AZ38+IF($F38="범선",IF($BG$1=TRUE,INDEX(Sheet2!$H$2:'Sheet2'!$H$45,MATCH(AZ38,Sheet2!$G$2:'Sheet2'!$G$45,0),0)),IF($BH$1=TRUE,INDEX(Sheet2!$I$2:'Sheet2'!$I$45,MATCH(AZ38,Sheet2!$G$2:'Sheet2'!$G$45,0)),IF($BI$1=TRUE,INDEX(Sheet2!$H$2:'Sheet2'!$H$45,MATCH(AZ38,Sheet2!$G$2:'Sheet2'!$G$45,0)),0)))+IF($BE$1=TRUE,2,0)</f>
        <v>16</v>
      </c>
      <c r="Y38" s="49">
        <f t="shared" si="39"/>
        <v>19.5</v>
      </c>
      <c r="Z38" s="49">
        <f t="shared" si="40"/>
        <v>22.5</v>
      </c>
      <c r="AA38" s="51">
        <f t="shared" si="41"/>
        <v>25.5</v>
      </c>
      <c r="AB38" s="49">
        <f>BA38+IF($F38="범선",IF($BG$1=TRUE,INDEX(Sheet2!$H$2:'Sheet2'!$H$45,MATCH(BA38,Sheet2!$G$2:'Sheet2'!$G$45,0),0)),IF($BH$1=TRUE,INDEX(Sheet2!$I$2:'Sheet2'!$I$45,MATCH(BA38,Sheet2!$G$2:'Sheet2'!$G$45,0)),IF($BI$1=TRUE,INDEX(Sheet2!$H$2:'Sheet2'!$H$45,MATCH(BA38,Sheet2!$G$2:'Sheet2'!$G$45,0)),0)))+IF($BE$1=TRUE,2,0)</f>
        <v>20</v>
      </c>
      <c r="AC38" s="49">
        <f t="shared" si="42"/>
        <v>23.5</v>
      </c>
      <c r="AD38" s="49">
        <f t="shared" si="43"/>
        <v>26.5</v>
      </c>
      <c r="AE38" s="51">
        <f t="shared" si="44"/>
        <v>29.5</v>
      </c>
      <c r="AF38" s="49">
        <f>BB38+IF($F38="범선",IF($BG$1=TRUE,INDEX(Sheet2!$H$2:'Sheet2'!$H$45,MATCH(BB38,Sheet2!$G$2:'Sheet2'!$G$45,0),0)),IF($BH$1=TRUE,INDEX(Sheet2!$I$2:'Sheet2'!$I$45,MATCH(BB38,Sheet2!$G$2:'Sheet2'!$G$45,0)),IF($BI$1=TRUE,INDEX(Sheet2!$H$2:'Sheet2'!$H$45,MATCH(BB38,Sheet2!$G$2:'Sheet2'!$G$45,0)),0)))+IF($BE$1=TRUE,2,0)</f>
        <v>25</v>
      </c>
      <c r="AG38" s="49">
        <f t="shared" si="45"/>
        <v>28.5</v>
      </c>
      <c r="AH38" s="49">
        <f t="shared" si="46"/>
        <v>31.5</v>
      </c>
      <c r="AI38" s="51">
        <f t="shared" si="47"/>
        <v>34.5</v>
      </c>
      <c r="AJ38" s="95"/>
      <c r="AK38" s="96">
        <v>290</v>
      </c>
      <c r="AL38" s="96">
        <v>280</v>
      </c>
      <c r="AM38" s="96">
        <v>13</v>
      </c>
      <c r="AN38" s="81">
        <v>15</v>
      </c>
      <c r="AO38" s="81">
        <v>47</v>
      </c>
      <c r="AP38" s="13">
        <v>90</v>
      </c>
      <c r="AQ38" s="13">
        <v>27</v>
      </c>
      <c r="AR38" s="13">
        <v>80</v>
      </c>
      <c r="AS38" s="13">
        <v>980</v>
      </c>
      <c r="AT38" s="13">
        <v>3</v>
      </c>
      <c r="AU38" s="13">
        <f t="shared" si="48"/>
        <v>1150</v>
      </c>
      <c r="AV38" s="13">
        <f t="shared" si="49"/>
        <v>862</v>
      </c>
      <c r="AW38" s="13">
        <f t="shared" si="50"/>
        <v>1437</v>
      </c>
      <c r="AX38" s="5">
        <f t="shared" si="51"/>
        <v>0</v>
      </c>
      <c r="AY38" s="5">
        <f t="shared" si="52"/>
        <v>1</v>
      </c>
      <c r="AZ38" s="5">
        <f t="shared" si="53"/>
        <v>5</v>
      </c>
      <c r="BA38" s="5">
        <f t="shared" si="54"/>
        <v>8</v>
      </c>
      <c r="BB38" s="5">
        <f t="shared" si="55"/>
        <v>12</v>
      </c>
    </row>
    <row r="39" spans="1:54" s="5" customFormat="1">
      <c r="A39" s="333">
        <v>20</v>
      </c>
      <c r="B39" s="344" t="s">
        <v>226</v>
      </c>
      <c r="C39" s="190" t="s">
        <v>219</v>
      </c>
      <c r="D39" s="43" t="s">
        <v>1</v>
      </c>
      <c r="E39" s="43" t="s">
        <v>0</v>
      </c>
      <c r="F39" s="43" t="s">
        <v>162</v>
      </c>
      <c r="G39" s="45" t="s">
        <v>10</v>
      </c>
      <c r="H39" s="318">
        <f>ROUNDDOWN(AK39*1.05,0)+INDEX(Sheet2!$B$2:'Sheet2'!$B$5,MATCH(G39,Sheet2!$A$2:'Sheet2'!$A$5,0),0)+34*AT39-ROUNDUP(IF($BC$1=TRUE,AV39,AW39)/10,0)+A39</f>
        <v>386</v>
      </c>
      <c r="I39" s="319">
        <f>ROUNDDOWN(AL39*1.05,0)+INDEX(Sheet2!$B$2:'Sheet2'!$B$5,MATCH(G39,Sheet2!$A$2:'Sheet2'!$A$5,0),0)+34*AT39-ROUNDUP(IF($BC$1=TRUE,AV39,AW39)/10,0)+A39</f>
        <v>407</v>
      </c>
      <c r="J39" s="23">
        <f t="shared" si="28"/>
        <v>793</v>
      </c>
      <c r="K39" s="173">
        <f>AW39-ROUNDDOWN(AR39/2,0)-ROUNDDOWN(MAX(AQ39*1.2,AP39*0.5),0)+INDEX(Sheet2!$C$2:'Sheet2'!$C$5,MATCH(G39,Sheet2!$A$2:'Sheet2'!$A$5,0),0)</f>
        <v>1398</v>
      </c>
      <c r="L39" s="42">
        <f t="shared" si="29"/>
        <v>772</v>
      </c>
      <c r="M39" s="191">
        <f t="shared" si="30"/>
        <v>13</v>
      </c>
      <c r="N39" s="191">
        <f t="shared" si="31"/>
        <v>52</v>
      </c>
      <c r="O39" s="140">
        <f t="shared" si="32"/>
        <v>1565</v>
      </c>
      <c r="P39" s="47">
        <f>AX39+IF($F39="범선",IF($BG$1=TRUE,INDEX(Sheet2!$H$2:'Sheet2'!$H$45,MATCH(AX39,Sheet2!$G$2:'Sheet2'!$G$45,0),0)),IF($BH$1=TRUE,INDEX(Sheet2!$I$2:'Sheet2'!$I$45,MATCH(AX39,Sheet2!$G$2:'Sheet2'!$G$45,0)),IF($BI$1=TRUE,INDEX(Sheet2!$H$2:'Sheet2'!$H$45,MATCH(AX39,Sheet2!$G$2:'Sheet2'!$G$45,0)),0)))+IF($BE$1=TRUE,2,0)</f>
        <v>10.5</v>
      </c>
      <c r="Q39" s="43">
        <f t="shared" si="33"/>
        <v>13.5</v>
      </c>
      <c r="R39" s="43">
        <f t="shared" si="34"/>
        <v>16.5</v>
      </c>
      <c r="S39" s="45">
        <f t="shared" si="35"/>
        <v>19.5</v>
      </c>
      <c r="T39" s="43">
        <f>AY39+IF($F39="범선",IF($BG$1=TRUE,INDEX(Sheet2!$H$2:'Sheet2'!$H$45,MATCH(AY39,Sheet2!$G$2:'Sheet2'!$G$45,0),0)),IF($BH$1=TRUE,INDEX(Sheet2!$I$2:'Sheet2'!$I$45,MATCH(AY39,Sheet2!$G$2:'Sheet2'!$G$45,0)),IF($BI$1=TRUE,INDEX(Sheet2!$H$2:'Sheet2'!$H$45,MATCH(AY39,Sheet2!$G$2:'Sheet2'!$G$45,0)),0)))+IF($BE$1=TRUE,2,0)</f>
        <v>12</v>
      </c>
      <c r="U39" s="43">
        <f t="shared" si="36"/>
        <v>15.5</v>
      </c>
      <c r="V39" s="43">
        <f t="shared" si="37"/>
        <v>18.5</v>
      </c>
      <c r="W39" s="45">
        <f t="shared" si="38"/>
        <v>21.5</v>
      </c>
      <c r="X39" s="43">
        <f>AZ39+IF($F39="범선",IF($BG$1=TRUE,INDEX(Sheet2!$H$2:'Sheet2'!$H$45,MATCH(AZ39,Sheet2!$G$2:'Sheet2'!$G$45,0),0)),IF($BH$1=TRUE,INDEX(Sheet2!$I$2:'Sheet2'!$I$45,MATCH(AZ39,Sheet2!$G$2:'Sheet2'!$G$45,0)),IF($BI$1=TRUE,INDEX(Sheet2!$H$2:'Sheet2'!$H$45,MATCH(AZ39,Sheet2!$G$2:'Sheet2'!$G$45,0)),0)))+IF($BE$1=TRUE,2,0)</f>
        <v>17</v>
      </c>
      <c r="Y39" s="43">
        <f t="shared" si="39"/>
        <v>20.5</v>
      </c>
      <c r="Z39" s="43">
        <f t="shared" si="40"/>
        <v>23.5</v>
      </c>
      <c r="AA39" s="45">
        <f t="shared" si="41"/>
        <v>26.5</v>
      </c>
      <c r="AB39" s="43">
        <f>BA39+IF($F39="범선",IF($BG$1=TRUE,INDEX(Sheet2!$H$2:'Sheet2'!$H$45,MATCH(BA39,Sheet2!$G$2:'Sheet2'!$G$45,0),0)),IF($BH$1=TRUE,INDEX(Sheet2!$I$2:'Sheet2'!$I$45,MATCH(BA39,Sheet2!$G$2:'Sheet2'!$G$45,0)),IF($BI$1=TRUE,INDEX(Sheet2!$H$2:'Sheet2'!$H$45,MATCH(BA39,Sheet2!$G$2:'Sheet2'!$G$45,0)),0)))+IF($BE$1=TRUE,2,0)</f>
        <v>21</v>
      </c>
      <c r="AC39" s="43">
        <f t="shared" si="42"/>
        <v>24.5</v>
      </c>
      <c r="AD39" s="43">
        <f t="shared" si="43"/>
        <v>27.5</v>
      </c>
      <c r="AE39" s="45">
        <f t="shared" si="44"/>
        <v>30.5</v>
      </c>
      <c r="AF39" s="43">
        <f>BB39+IF($F39="범선",IF($BG$1=TRUE,INDEX(Sheet2!$H$2:'Sheet2'!$H$45,MATCH(BB39,Sheet2!$G$2:'Sheet2'!$G$45,0),0)),IF($BH$1=TRUE,INDEX(Sheet2!$I$2:'Sheet2'!$I$45,MATCH(BB39,Sheet2!$G$2:'Sheet2'!$G$45,0)),IF($BI$1=TRUE,INDEX(Sheet2!$H$2:'Sheet2'!$H$45,MATCH(BB39,Sheet2!$G$2:'Sheet2'!$G$45,0)),0)))+IF($BE$1=TRUE,2,0)</f>
        <v>26.5</v>
      </c>
      <c r="AG39" s="43">
        <f t="shared" si="45"/>
        <v>30</v>
      </c>
      <c r="AH39" s="43">
        <f t="shared" si="46"/>
        <v>33</v>
      </c>
      <c r="AI39" s="45">
        <f t="shared" si="47"/>
        <v>36</v>
      </c>
      <c r="AJ39" s="95"/>
      <c r="AK39" s="96">
        <v>256</v>
      </c>
      <c r="AL39" s="96">
        <v>276</v>
      </c>
      <c r="AM39" s="96">
        <v>11</v>
      </c>
      <c r="AN39" s="83">
        <v>13</v>
      </c>
      <c r="AO39" s="83">
        <v>52</v>
      </c>
      <c r="AP39" s="13">
        <v>100</v>
      </c>
      <c r="AQ39" s="13">
        <v>25</v>
      </c>
      <c r="AR39" s="13">
        <v>80</v>
      </c>
      <c r="AS39" s="13">
        <v>970</v>
      </c>
      <c r="AT39" s="13">
        <v>3</v>
      </c>
      <c r="AU39" s="5">
        <f t="shared" si="48"/>
        <v>1150</v>
      </c>
      <c r="AV39" s="5">
        <f t="shared" si="49"/>
        <v>862</v>
      </c>
      <c r="AW39" s="5">
        <f t="shared" si="50"/>
        <v>1437</v>
      </c>
      <c r="AX39" s="5">
        <f t="shared" si="51"/>
        <v>1</v>
      </c>
      <c r="AY39" s="5">
        <f t="shared" si="52"/>
        <v>2</v>
      </c>
      <c r="AZ39" s="5">
        <f t="shared" si="53"/>
        <v>6</v>
      </c>
      <c r="BA39" s="5">
        <f t="shared" si="54"/>
        <v>9</v>
      </c>
      <c r="BB39" s="5">
        <f t="shared" si="55"/>
        <v>13</v>
      </c>
    </row>
    <row r="40" spans="1:54" s="5" customFormat="1">
      <c r="A40" s="380"/>
      <c r="B40" s="276"/>
      <c r="C40" s="1378" t="s">
        <v>545</v>
      </c>
      <c r="D40" s="102" t="s">
        <v>26</v>
      </c>
      <c r="E40" s="102" t="s">
        <v>36</v>
      </c>
      <c r="F40" s="102" t="s">
        <v>18</v>
      </c>
      <c r="G40" s="103" t="s">
        <v>10</v>
      </c>
      <c r="H40" s="289">
        <f>ROUNDDOWN(AK40*1.05,0)+INDEX(Sheet2!$B$2:'Sheet2'!$B$5,MATCH(G40,Sheet2!$A$2:'Sheet2'!$A$5,0),0)+34*AT40-ROUNDUP(IF($BC$1=TRUE,AV40,AW40)/10,0)+A40</f>
        <v>423</v>
      </c>
      <c r="I40" s="299">
        <f>ROUNDDOWN(AL40*1.05,0)+INDEX(Sheet2!$B$2:'Sheet2'!$B$5,MATCH(G40,Sheet2!$A$2:'Sheet2'!$A$5,0),0)+34*AT40-ROUNDUP(IF($BC$1=TRUE,AV40,AW40)/10,0)+A40</f>
        <v>455</v>
      </c>
      <c r="J40" s="104">
        <f t="shared" si="28"/>
        <v>878</v>
      </c>
      <c r="K40" s="987">
        <f>AW40-ROUNDDOWN(AR40/2,0)-ROUNDDOWN(MAX(AQ40*1.2,AP40*0.5),0)+INDEX(Sheet2!$C$2:'Sheet2'!$C$5,MATCH(G40,Sheet2!$A$2:'Sheet2'!$A$5,0),0)</f>
        <v>1398</v>
      </c>
      <c r="L40" s="101">
        <f t="shared" si="29"/>
        <v>772</v>
      </c>
      <c r="M40" s="109">
        <f t="shared" si="30"/>
        <v>14</v>
      </c>
      <c r="N40" s="109">
        <f t="shared" si="31"/>
        <v>48</v>
      </c>
      <c r="O40" s="105">
        <f t="shared" si="32"/>
        <v>1724</v>
      </c>
      <c r="P40" s="31">
        <f>AX40+IF($F40="범선",IF($BG$1=TRUE,INDEX(Sheet2!$H$2:'Sheet2'!$H$45,MATCH(AX40,Sheet2!$G$2:'Sheet2'!$G$45,0),0)),IF($BH$1=TRUE,INDEX(Sheet2!$I$2:'Sheet2'!$I$45,MATCH(AX40,Sheet2!$G$2:'Sheet2'!$G$45,0)),IF($BI$1=TRUE,INDEX(Sheet2!$H$2:'Sheet2'!$H$45,MATCH(AX40,Sheet2!$G$2:'Sheet2'!$G$45,0)),0)))+IF($BE$1=TRUE,2,0)</f>
        <v>9</v>
      </c>
      <c r="Q40" s="26">
        <f t="shared" si="33"/>
        <v>12</v>
      </c>
      <c r="R40" s="26">
        <f t="shared" si="34"/>
        <v>15</v>
      </c>
      <c r="S40" s="28">
        <f t="shared" si="35"/>
        <v>18</v>
      </c>
      <c r="T40" s="26">
        <f>AY40+IF($F40="범선",IF($BG$1=TRUE,INDEX(Sheet2!$H$2:'Sheet2'!$H$45,MATCH(AY40,Sheet2!$G$2:'Sheet2'!$G$45,0),0)),IF($BH$1=TRUE,INDEX(Sheet2!$I$2:'Sheet2'!$I$45,MATCH(AY40,Sheet2!$G$2:'Sheet2'!$G$45,0)),IF($BI$1=TRUE,INDEX(Sheet2!$H$2:'Sheet2'!$H$45,MATCH(AY40,Sheet2!$G$2:'Sheet2'!$G$45,0)),0)))+IF($BE$1=TRUE,2,0)</f>
        <v>10.5</v>
      </c>
      <c r="U40" s="26">
        <f t="shared" si="36"/>
        <v>14</v>
      </c>
      <c r="V40" s="26">
        <f t="shared" si="37"/>
        <v>17</v>
      </c>
      <c r="W40" s="28">
        <f t="shared" si="38"/>
        <v>20</v>
      </c>
      <c r="X40" s="26">
        <f>AZ40+IF($F40="범선",IF($BG$1=TRUE,INDEX(Sheet2!$H$2:'Sheet2'!$H$45,MATCH(AZ40,Sheet2!$G$2:'Sheet2'!$G$45,0),0)),IF($BH$1=TRUE,INDEX(Sheet2!$I$2:'Sheet2'!$I$45,MATCH(AZ40,Sheet2!$G$2:'Sheet2'!$G$45,0)),IF($BI$1=TRUE,INDEX(Sheet2!$H$2:'Sheet2'!$H$45,MATCH(AZ40,Sheet2!$G$2:'Sheet2'!$G$45,0)),0)))+IF($BE$1=TRUE,2,0)</f>
        <v>16</v>
      </c>
      <c r="Y40" s="26">
        <f t="shared" si="39"/>
        <v>19.5</v>
      </c>
      <c r="Z40" s="26">
        <f t="shared" si="40"/>
        <v>22.5</v>
      </c>
      <c r="AA40" s="28">
        <f t="shared" si="41"/>
        <v>25.5</v>
      </c>
      <c r="AB40" s="26">
        <f>BA40+IF($F40="범선",IF($BG$1=TRUE,INDEX(Sheet2!$H$2:'Sheet2'!$H$45,MATCH(BA40,Sheet2!$G$2:'Sheet2'!$G$45,0),0)),IF($BH$1=TRUE,INDEX(Sheet2!$I$2:'Sheet2'!$I$45,MATCH(BA40,Sheet2!$G$2:'Sheet2'!$G$45,0)),IF($BI$1=TRUE,INDEX(Sheet2!$H$2:'Sheet2'!$H$45,MATCH(BA40,Sheet2!$G$2:'Sheet2'!$G$45,0)),0)))+IF($BE$1=TRUE,2,0)</f>
        <v>21</v>
      </c>
      <c r="AC40" s="26">
        <f t="shared" si="42"/>
        <v>24.5</v>
      </c>
      <c r="AD40" s="26">
        <f t="shared" si="43"/>
        <v>27.5</v>
      </c>
      <c r="AE40" s="28">
        <f t="shared" si="44"/>
        <v>30.5</v>
      </c>
      <c r="AF40" s="26">
        <f>BB40+IF($F40="범선",IF($BG$1=TRUE,INDEX(Sheet2!$H$2:'Sheet2'!$H$45,MATCH(BB40,Sheet2!$G$2:'Sheet2'!$G$45,0),0)),IF($BH$1=TRUE,INDEX(Sheet2!$I$2:'Sheet2'!$I$45,MATCH(BB40,Sheet2!$G$2:'Sheet2'!$G$45,0)),IF($BI$1=TRUE,INDEX(Sheet2!$H$2:'Sheet2'!$H$45,MATCH(BB40,Sheet2!$G$2:'Sheet2'!$G$45,0)),0)))+IF($BE$1=TRUE,2,0)</f>
        <v>25</v>
      </c>
      <c r="AG40" s="26">
        <f t="shared" si="45"/>
        <v>28.5</v>
      </c>
      <c r="AH40" s="26">
        <f t="shared" si="46"/>
        <v>31.5</v>
      </c>
      <c r="AI40" s="28">
        <f t="shared" si="47"/>
        <v>34.5</v>
      </c>
      <c r="AJ40" s="95"/>
      <c r="AK40" s="96">
        <v>310</v>
      </c>
      <c r="AL40" s="96">
        <v>340</v>
      </c>
      <c r="AM40" s="96">
        <v>14</v>
      </c>
      <c r="AN40" s="80">
        <v>14</v>
      </c>
      <c r="AO40" s="80">
        <v>48</v>
      </c>
      <c r="AP40" s="13">
        <v>90</v>
      </c>
      <c r="AQ40" s="13">
        <v>50</v>
      </c>
      <c r="AR40" s="13">
        <v>60</v>
      </c>
      <c r="AS40" s="13">
        <v>1000</v>
      </c>
      <c r="AT40" s="13">
        <v>3</v>
      </c>
      <c r="AU40" s="13">
        <f t="shared" si="48"/>
        <v>1150</v>
      </c>
      <c r="AV40" s="13">
        <f t="shared" si="49"/>
        <v>862</v>
      </c>
      <c r="AW40" s="13">
        <f t="shared" si="50"/>
        <v>1437</v>
      </c>
      <c r="AX40" s="5">
        <f t="shared" si="51"/>
        <v>0</v>
      </c>
      <c r="AY40" s="5">
        <f t="shared" si="52"/>
        <v>1</v>
      </c>
      <c r="AZ40" s="5">
        <f t="shared" si="53"/>
        <v>5</v>
      </c>
      <c r="BA40" s="5">
        <f t="shared" si="54"/>
        <v>9</v>
      </c>
      <c r="BB40" s="5">
        <f t="shared" si="55"/>
        <v>12</v>
      </c>
    </row>
    <row r="41" spans="1:54" s="5" customFormat="1">
      <c r="A41" s="334">
        <v>20</v>
      </c>
      <c r="B41" s="89" t="s">
        <v>217</v>
      </c>
      <c r="C41" s="119" t="s">
        <v>222</v>
      </c>
      <c r="D41" s="26" t="s">
        <v>1</v>
      </c>
      <c r="E41" s="26" t="s">
        <v>0</v>
      </c>
      <c r="F41" s="26" t="s">
        <v>18</v>
      </c>
      <c r="G41" s="28" t="s">
        <v>10</v>
      </c>
      <c r="H41" s="91">
        <f>ROUNDDOWN(AK41*1.05,0)+INDEX(Sheet2!$B$2:'Sheet2'!$B$5,MATCH(G41,Sheet2!$A$2:'Sheet2'!$A$5,0),0)+34*AT41-ROUNDUP(IF($BC$1=TRUE,AV41,AW41)/10,0)+A41</f>
        <v>427</v>
      </c>
      <c r="I41" s="231">
        <f>ROUNDDOWN(AL41*1.05,0)+INDEX(Sheet2!$B$2:'Sheet2'!$B$5,MATCH(G41,Sheet2!$A$2:'Sheet2'!$A$5,0),0)+34*AT41-ROUNDUP(IF($BC$1=TRUE,AV41,AW41)/10,0)+A41</f>
        <v>534</v>
      </c>
      <c r="J41" s="30">
        <f t="shared" si="28"/>
        <v>961</v>
      </c>
      <c r="K41" s="450">
        <f>AW41-ROUNDDOWN(AR41/2,0)-ROUNDDOWN(MAX(AQ41*1.2,AP41*0.5),0)+INDEX(Sheet2!$C$2:'Sheet2'!$C$5,MATCH(G41,Sheet2!$A$2:'Sheet2'!$A$5,0),0)</f>
        <v>1391</v>
      </c>
      <c r="L41" s="25">
        <f t="shared" si="29"/>
        <v>790</v>
      </c>
      <c r="M41" s="100">
        <f t="shared" si="30"/>
        <v>15</v>
      </c>
      <c r="N41" s="100">
        <f t="shared" si="31"/>
        <v>17</v>
      </c>
      <c r="O41" s="453">
        <f t="shared" si="32"/>
        <v>1815</v>
      </c>
      <c r="P41" s="31">
        <f>AX41+IF($F41="범선",IF($BG$1=TRUE,INDEX(Sheet2!$H$2:'Sheet2'!$H$45,MATCH(AX41,Sheet2!$G$2:'Sheet2'!$G$45,0),0)),IF($BH$1=TRUE,INDEX(Sheet2!$I$2:'Sheet2'!$I$45,MATCH(AX41,Sheet2!$G$2:'Sheet2'!$G$45,0)),IF($BI$1=TRUE,INDEX(Sheet2!$H$2:'Sheet2'!$H$45,MATCH(AX41,Sheet2!$G$2:'Sheet2'!$G$45,0)),0)))+IF($BE$1=TRUE,2,0)</f>
        <v>2.5</v>
      </c>
      <c r="Q41" s="26">
        <f t="shared" si="33"/>
        <v>5.5</v>
      </c>
      <c r="R41" s="26">
        <f t="shared" si="34"/>
        <v>8.5</v>
      </c>
      <c r="S41" s="28">
        <f t="shared" si="35"/>
        <v>11.5</v>
      </c>
      <c r="T41" s="26">
        <f>AY41+IF($F41="범선",IF($BG$1=TRUE,INDEX(Sheet2!$H$2:'Sheet2'!$H$45,MATCH(AY41,Sheet2!$G$2:'Sheet2'!$G$45,0),0)),IF($BH$1=TRUE,INDEX(Sheet2!$I$2:'Sheet2'!$I$45,MATCH(AY41,Sheet2!$G$2:'Sheet2'!$G$45,0)),IF($BI$1=TRUE,INDEX(Sheet2!$H$2:'Sheet2'!$H$45,MATCH(AY41,Sheet2!$G$2:'Sheet2'!$G$45,0)),0)))+IF($BE$1=TRUE,2,0)</f>
        <v>4</v>
      </c>
      <c r="U41" s="26">
        <f t="shared" si="36"/>
        <v>7.5</v>
      </c>
      <c r="V41" s="26">
        <f t="shared" si="37"/>
        <v>10.5</v>
      </c>
      <c r="W41" s="28">
        <f t="shared" si="38"/>
        <v>13.5</v>
      </c>
      <c r="X41" s="26">
        <f>AZ41+IF($F41="범선",IF($BG$1=TRUE,INDEX(Sheet2!$H$2:'Sheet2'!$H$45,MATCH(AZ41,Sheet2!$G$2:'Sheet2'!$G$45,0),0)),IF($BH$1=TRUE,INDEX(Sheet2!$I$2:'Sheet2'!$I$45,MATCH(AZ41,Sheet2!$G$2:'Sheet2'!$G$45,0)),IF($BI$1=TRUE,INDEX(Sheet2!$H$2:'Sheet2'!$H$45,MATCH(AZ41,Sheet2!$G$2:'Sheet2'!$G$45,0)),0)))+IF($BE$1=TRUE,2,0)</f>
        <v>9</v>
      </c>
      <c r="Y41" s="26">
        <f t="shared" si="39"/>
        <v>12.5</v>
      </c>
      <c r="Z41" s="26">
        <f t="shared" si="40"/>
        <v>15.5</v>
      </c>
      <c r="AA41" s="28">
        <f t="shared" si="41"/>
        <v>18.5</v>
      </c>
      <c r="AB41" s="26">
        <f>BA41+IF($F41="범선",IF($BG$1=TRUE,INDEX(Sheet2!$H$2:'Sheet2'!$H$45,MATCH(BA41,Sheet2!$G$2:'Sheet2'!$G$45,0),0)),IF($BH$1=TRUE,INDEX(Sheet2!$I$2:'Sheet2'!$I$45,MATCH(BA41,Sheet2!$G$2:'Sheet2'!$G$45,0)),IF($BI$1=TRUE,INDEX(Sheet2!$H$2:'Sheet2'!$H$45,MATCH(BA41,Sheet2!$G$2:'Sheet2'!$G$45,0)),0)))+IF($BE$1=TRUE,2,0)</f>
        <v>13</v>
      </c>
      <c r="AC41" s="26">
        <f t="shared" si="42"/>
        <v>16.5</v>
      </c>
      <c r="AD41" s="26">
        <f t="shared" si="43"/>
        <v>19.5</v>
      </c>
      <c r="AE41" s="28">
        <f t="shared" si="44"/>
        <v>22.5</v>
      </c>
      <c r="AF41" s="26">
        <f>BB41+IF($F41="범선",IF($BG$1=TRUE,INDEX(Sheet2!$H$2:'Sheet2'!$H$45,MATCH(BB41,Sheet2!$G$2:'Sheet2'!$G$45,0),0)),IF($BH$1=TRUE,INDEX(Sheet2!$I$2:'Sheet2'!$I$45,MATCH(BB41,Sheet2!$G$2:'Sheet2'!$G$45,0)),IF($BI$1=TRUE,INDEX(Sheet2!$H$2:'Sheet2'!$H$45,MATCH(BB41,Sheet2!$G$2:'Sheet2'!$G$45,0)),0)))+IF($BE$1=TRUE,2,0)</f>
        <v>18.5</v>
      </c>
      <c r="AG41" s="26">
        <f t="shared" si="45"/>
        <v>22</v>
      </c>
      <c r="AH41" s="26">
        <f t="shared" si="46"/>
        <v>25</v>
      </c>
      <c r="AI41" s="28">
        <f t="shared" si="47"/>
        <v>28</v>
      </c>
      <c r="AJ41" s="95"/>
      <c r="AK41" s="96">
        <v>289</v>
      </c>
      <c r="AL41" s="96">
        <v>391</v>
      </c>
      <c r="AM41" s="96">
        <v>13</v>
      </c>
      <c r="AN41" s="79">
        <v>15</v>
      </c>
      <c r="AO41" s="79">
        <v>17</v>
      </c>
      <c r="AP41" s="13">
        <v>50</v>
      </c>
      <c r="AQ41" s="13">
        <v>20</v>
      </c>
      <c r="AR41" s="13">
        <v>20</v>
      </c>
      <c r="AS41" s="13">
        <v>1030</v>
      </c>
      <c r="AT41" s="13">
        <v>3</v>
      </c>
      <c r="AU41" s="5">
        <f t="shared" si="48"/>
        <v>1100</v>
      </c>
      <c r="AV41" s="5">
        <f t="shared" si="49"/>
        <v>825</v>
      </c>
      <c r="AW41" s="5">
        <f t="shared" si="50"/>
        <v>1375</v>
      </c>
      <c r="AX41" s="5">
        <f t="shared" si="51"/>
        <v>-5</v>
      </c>
      <c r="AY41" s="5">
        <f t="shared" si="52"/>
        <v>-4</v>
      </c>
      <c r="AZ41" s="5">
        <f t="shared" si="53"/>
        <v>0</v>
      </c>
      <c r="BA41" s="5">
        <f t="shared" si="54"/>
        <v>3</v>
      </c>
      <c r="BB41" s="5">
        <f t="shared" si="55"/>
        <v>7</v>
      </c>
    </row>
    <row r="42" spans="1:54" s="5" customFormat="1">
      <c r="A42" s="365"/>
      <c r="B42" s="167" t="s">
        <v>134</v>
      </c>
      <c r="C42" s="150" t="s">
        <v>290</v>
      </c>
      <c r="D42" s="151" t="s">
        <v>26</v>
      </c>
      <c r="E42" s="151" t="s">
        <v>0</v>
      </c>
      <c r="F42" s="152" t="s">
        <v>118</v>
      </c>
      <c r="G42" s="153" t="s">
        <v>10</v>
      </c>
      <c r="H42" s="169">
        <f>ROUNDDOWN(AK42*1.05,0)+INDEX(Sheet2!$B$2:'Sheet2'!$B$5,MATCH(G42,Sheet2!$A$2:'Sheet2'!$A$5,0),0)+34*AT42-ROUNDUP(IF($BC$1=TRUE,AV42,AW42)/10,0)+A42</f>
        <v>166</v>
      </c>
      <c r="I42" s="297">
        <f>ROUNDDOWN(AL42*1.05,0)+INDEX(Sheet2!$B$2:'Sheet2'!$B$5,MATCH(G42,Sheet2!$A$2:'Sheet2'!$A$5,0),0)+34*AT42-ROUNDUP(IF($BC$1=TRUE,AV42,AW42)/10,0)+A42</f>
        <v>250</v>
      </c>
      <c r="J42" s="154">
        <f t="shared" si="28"/>
        <v>416</v>
      </c>
      <c r="K42" s="244">
        <f>AW42-ROUNDDOWN(AR42/2,0)-ROUNDDOWN(MAX(AQ42*1.2,AP42*0.5),0)+INDEX(Sheet2!$C$2:'Sheet2'!$C$5,MATCH(G42,Sheet2!$A$2:'Sheet2'!$A$5,0),0)</f>
        <v>1388</v>
      </c>
      <c r="L42" s="156">
        <f t="shared" si="29"/>
        <v>762</v>
      </c>
      <c r="M42" s="157">
        <f t="shared" si="30"/>
        <v>9</v>
      </c>
      <c r="N42" s="157">
        <f t="shared" si="31"/>
        <v>42</v>
      </c>
      <c r="O42" s="258">
        <f t="shared" si="32"/>
        <v>748</v>
      </c>
      <c r="P42" s="31">
        <f>AX42+IF($F42="범선",IF($BG$1=TRUE,INDEX(Sheet2!$H$2:'Sheet2'!$H$45,MATCH(AX42,Sheet2!$G$2:'Sheet2'!$G$45,0),0)),IF($BH$1=TRUE,INDEX(Sheet2!$I$2:'Sheet2'!$I$45,MATCH(AX42,Sheet2!$G$2:'Sheet2'!$G$45,0)),IF($BI$1=TRUE,INDEX(Sheet2!$H$2:'Sheet2'!$H$45,MATCH(AX42,Sheet2!$G$2:'Sheet2'!$G$45,0)),0)))+IF($BE$1=TRUE,2,0)</f>
        <v>21</v>
      </c>
      <c r="Q42" s="26">
        <f t="shared" si="33"/>
        <v>24</v>
      </c>
      <c r="R42" s="26">
        <f t="shared" si="34"/>
        <v>27</v>
      </c>
      <c r="S42" s="28">
        <f t="shared" si="35"/>
        <v>30</v>
      </c>
      <c r="T42" s="26">
        <f>AY42+IF($F42="범선",IF($BG$1=TRUE,INDEX(Sheet2!$H$2:'Sheet2'!$H$45,MATCH(AY42,Sheet2!$G$2:'Sheet2'!$G$45,0),0)),IF($BH$1=TRUE,INDEX(Sheet2!$I$2:'Sheet2'!$I$45,MATCH(AY42,Sheet2!$G$2:'Sheet2'!$G$45,0)),IF($BI$1=TRUE,INDEX(Sheet2!$H$2:'Sheet2'!$H$45,MATCH(AY42,Sheet2!$G$2:'Sheet2'!$G$45,0)),0)))+IF($BE$1=TRUE,2,0)</f>
        <v>23</v>
      </c>
      <c r="U42" s="26">
        <f t="shared" si="36"/>
        <v>26.5</v>
      </c>
      <c r="V42" s="26">
        <f t="shared" si="37"/>
        <v>29.5</v>
      </c>
      <c r="W42" s="28">
        <f t="shared" si="38"/>
        <v>32.5</v>
      </c>
      <c r="X42" s="26">
        <f>AZ42+IF($F42="범선",IF($BG$1=TRUE,INDEX(Sheet2!$H$2:'Sheet2'!$H$45,MATCH(AZ42,Sheet2!$G$2:'Sheet2'!$G$45,0),0)),IF($BH$1=TRUE,INDEX(Sheet2!$I$2:'Sheet2'!$I$45,MATCH(AZ42,Sheet2!$G$2:'Sheet2'!$G$45,0)),IF($BI$1=TRUE,INDEX(Sheet2!$H$2:'Sheet2'!$H$45,MATCH(AZ42,Sheet2!$G$2:'Sheet2'!$G$45,0)),0)))+IF($BE$1=TRUE,2,0)</f>
        <v>31</v>
      </c>
      <c r="Y42" s="26">
        <f t="shared" si="39"/>
        <v>34.5</v>
      </c>
      <c r="Z42" s="26">
        <f t="shared" si="40"/>
        <v>37.5</v>
      </c>
      <c r="AA42" s="28">
        <f t="shared" si="41"/>
        <v>40.5</v>
      </c>
      <c r="AB42" s="26">
        <f>BA42+IF($F42="범선",IF($BG$1=TRUE,INDEX(Sheet2!$H$2:'Sheet2'!$H$45,MATCH(BA42,Sheet2!$G$2:'Sheet2'!$G$45,0),0)),IF($BH$1=TRUE,INDEX(Sheet2!$I$2:'Sheet2'!$I$45,MATCH(BA42,Sheet2!$G$2:'Sheet2'!$G$45,0)),IF($BI$1=TRUE,INDEX(Sheet2!$H$2:'Sheet2'!$H$45,MATCH(BA42,Sheet2!$G$2:'Sheet2'!$G$45,0)),0)))+IF($BE$1=TRUE,2,0)</f>
        <v>37</v>
      </c>
      <c r="AC42" s="26">
        <f t="shared" si="42"/>
        <v>40.5</v>
      </c>
      <c r="AD42" s="26">
        <f t="shared" si="43"/>
        <v>43.5</v>
      </c>
      <c r="AE42" s="28">
        <f t="shared" si="44"/>
        <v>46.5</v>
      </c>
      <c r="AF42" s="26">
        <f>BB42+IF($F42="범선",IF($BG$1=TRUE,INDEX(Sheet2!$H$2:'Sheet2'!$H$45,MATCH(BB42,Sheet2!$G$2:'Sheet2'!$G$45,0),0)),IF($BH$1=TRUE,INDEX(Sheet2!$I$2:'Sheet2'!$I$45,MATCH(BB42,Sheet2!$G$2:'Sheet2'!$G$45,0)),IF($BI$1=TRUE,INDEX(Sheet2!$H$2:'Sheet2'!$H$45,MATCH(BB42,Sheet2!$G$2:'Sheet2'!$G$45,0)),0)))+IF($BE$1=TRUE,2,0)</f>
        <v>45</v>
      </c>
      <c r="AG42" s="26">
        <f t="shared" si="45"/>
        <v>48.5</v>
      </c>
      <c r="AH42" s="26">
        <f t="shared" si="46"/>
        <v>51.5</v>
      </c>
      <c r="AI42" s="28">
        <f t="shared" si="47"/>
        <v>54.5</v>
      </c>
      <c r="AJ42" s="95"/>
      <c r="AK42" s="97">
        <v>130</v>
      </c>
      <c r="AL42" s="97">
        <v>210</v>
      </c>
      <c r="AM42" s="97">
        <v>14</v>
      </c>
      <c r="AN42" s="426">
        <v>9</v>
      </c>
      <c r="AO42" s="426">
        <v>42</v>
      </c>
      <c r="AP42" s="5">
        <v>180</v>
      </c>
      <c r="AQ42" s="5">
        <v>25</v>
      </c>
      <c r="AR42" s="5">
        <v>20</v>
      </c>
      <c r="AS42" s="5">
        <v>950</v>
      </c>
      <c r="AT42" s="5">
        <v>1</v>
      </c>
      <c r="AU42" s="5">
        <f t="shared" si="48"/>
        <v>1150</v>
      </c>
      <c r="AV42" s="5">
        <f t="shared" si="49"/>
        <v>862</v>
      </c>
      <c r="AW42" s="5">
        <f t="shared" si="50"/>
        <v>1437</v>
      </c>
      <c r="AX42" s="5">
        <f t="shared" si="51"/>
        <v>-1</v>
      </c>
      <c r="AY42" s="5">
        <f t="shared" si="52"/>
        <v>0</v>
      </c>
      <c r="AZ42" s="5">
        <f t="shared" si="53"/>
        <v>4</v>
      </c>
      <c r="BA42" s="5">
        <f t="shared" si="54"/>
        <v>7</v>
      </c>
      <c r="BB42" s="5">
        <f t="shared" si="55"/>
        <v>11</v>
      </c>
    </row>
    <row r="43" spans="1:54" s="5" customFormat="1">
      <c r="A43" s="413">
        <v>20</v>
      </c>
      <c r="B43" s="414" t="s">
        <v>517</v>
      </c>
      <c r="C43" s="416" t="s">
        <v>72</v>
      </c>
      <c r="D43" s="417" t="s">
        <v>262</v>
      </c>
      <c r="E43" s="417" t="s">
        <v>0</v>
      </c>
      <c r="F43" s="418" t="s">
        <v>18</v>
      </c>
      <c r="G43" s="419" t="s">
        <v>10</v>
      </c>
      <c r="H43" s="420">
        <f>ROUNDDOWN(AK43*1.05,0)+INDEX(Sheet2!$B$2:'Sheet2'!$B$5,MATCH(G43,Sheet2!$A$2:'Sheet2'!$A$5,0),0)+34*AT43-ROUNDUP(IF($BC$1=TRUE,AV43,AW43)/10,0)+A43</f>
        <v>376</v>
      </c>
      <c r="I43" s="421">
        <f>ROUNDDOWN(AL43*1.05,0)+INDEX(Sheet2!$B$2:'Sheet2'!$B$5,MATCH(G43,Sheet2!$A$2:'Sheet2'!$A$5,0),0)+34*AT43-ROUNDUP(IF($BC$1=TRUE,AV43,AW43)/10,0)+A43</f>
        <v>376</v>
      </c>
      <c r="J43" s="422">
        <f t="shared" si="28"/>
        <v>752</v>
      </c>
      <c r="K43" s="424">
        <f>AW43-ROUNDDOWN(AR43/2,0)-ROUNDDOWN(MAX(AQ43*1.2,AP43*0.5),0)+INDEX(Sheet2!$C$2:'Sheet2'!$C$5,MATCH(G43,Sheet2!$A$2:'Sheet2'!$A$5,0),0)</f>
        <v>1388</v>
      </c>
      <c r="L43" s="425">
        <f t="shared" si="29"/>
        <v>780</v>
      </c>
      <c r="M43" s="395">
        <f t="shared" si="30"/>
        <v>14</v>
      </c>
      <c r="N43" s="395">
        <f t="shared" si="31"/>
        <v>17</v>
      </c>
      <c r="O43" s="428">
        <f t="shared" si="32"/>
        <v>1504</v>
      </c>
      <c r="P43" s="31">
        <f>AX43+IF($F43="범선",IF($BG$1=TRUE,INDEX(Sheet2!$H$2:'Sheet2'!$H$45,MATCH(AX43,Sheet2!$G$2:'Sheet2'!$G$45,0),0)),IF($BH$1=TRUE,INDEX(Sheet2!$I$2:'Sheet2'!$I$45,MATCH(AX43,Sheet2!$G$2:'Sheet2'!$G$45,0)),IF($BI$1=TRUE,INDEX(Sheet2!$H$2:'Sheet2'!$H$45,MATCH(AX43,Sheet2!$G$2:'Sheet2'!$G$45,0)),0)))+IF($BE$1=TRUE,2,0)</f>
        <v>2.5</v>
      </c>
      <c r="Q43" s="26">
        <f t="shared" si="33"/>
        <v>5.5</v>
      </c>
      <c r="R43" s="26">
        <f t="shared" si="34"/>
        <v>8.5</v>
      </c>
      <c r="S43" s="28">
        <f t="shared" si="35"/>
        <v>11.5</v>
      </c>
      <c r="T43" s="26">
        <f>AY43+IF($F43="범선",IF($BG$1=TRUE,INDEX(Sheet2!$H$2:'Sheet2'!$H$45,MATCH(AY43,Sheet2!$G$2:'Sheet2'!$G$45,0),0)),IF($BH$1=TRUE,INDEX(Sheet2!$I$2:'Sheet2'!$I$45,MATCH(AY43,Sheet2!$G$2:'Sheet2'!$G$45,0)),IF($BI$1=TRUE,INDEX(Sheet2!$H$2:'Sheet2'!$H$45,MATCH(AY43,Sheet2!$G$2:'Sheet2'!$G$45,0)),0)))+IF($BE$1=TRUE,2,0)</f>
        <v>4</v>
      </c>
      <c r="U43" s="26">
        <f t="shared" si="36"/>
        <v>7.5</v>
      </c>
      <c r="V43" s="26">
        <f t="shared" si="37"/>
        <v>10.5</v>
      </c>
      <c r="W43" s="28">
        <f t="shared" si="38"/>
        <v>13.5</v>
      </c>
      <c r="X43" s="26">
        <f>AZ43+IF($F43="범선",IF($BG$1=TRUE,INDEX(Sheet2!$H$2:'Sheet2'!$H$45,MATCH(AZ43,Sheet2!$G$2:'Sheet2'!$G$45,0),0)),IF($BH$1=TRUE,INDEX(Sheet2!$I$2:'Sheet2'!$I$45,MATCH(AZ43,Sheet2!$G$2:'Sheet2'!$G$45,0)),IF($BI$1=TRUE,INDEX(Sheet2!$H$2:'Sheet2'!$H$45,MATCH(AZ43,Sheet2!$G$2:'Sheet2'!$G$45,0)),0)))+IF($BE$1=TRUE,2,0)</f>
        <v>9</v>
      </c>
      <c r="Y43" s="26">
        <f t="shared" si="39"/>
        <v>12.5</v>
      </c>
      <c r="Z43" s="26">
        <f t="shared" si="40"/>
        <v>15.5</v>
      </c>
      <c r="AA43" s="28">
        <f t="shared" si="41"/>
        <v>18.5</v>
      </c>
      <c r="AB43" s="26">
        <f>BA43+IF($F43="범선",IF($BG$1=TRUE,INDEX(Sheet2!$H$2:'Sheet2'!$H$45,MATCH(BA43,Sheet2!$G$2:'Sheet2'!$G$45,0),0)),IF($BH$1=TRUE,INDEX(Sheet2!$I$2:'Sheet2'!$I$45,MATCH(BA43,Sheet2!$G$2:'Sheet2'!$G$45,0)),IF($BI$1=TRUE,INDEX(Sheet2!$H$2:'Sheet2'!$H$45,MATCH(BA43,Sheet2!$G$2:'Sheet2'!$G$45,0)),0)))+IF($BE$1=TRUE,2,0)</f>
        <v>13</v>
      </c>
      <c r="AC43" s="26">
        <f t="shared" si="42"/>
        <v>16.5</v>
      </c>
      <c r="AD43" s="26">
        <f t="shared" si="43"/>
        <v>19.5</v>
      </c>
      <c r="AE43" s="28">
        <f t="shared" si="44"/>
        <v>22.5</v>
      </c>
      <c r="AF43" s="26">
        <f>BB43+IF($F43="범선",IF($BG$1=TRUE,INDEX(Sheet2!$H$2:'Sheet2'!$H$45,MATCH(BB43,Sheet2!$G$2:'Sheet2'!$G$45,0),0)),IF($BH$1=TRUE,INDEX(Sheet2!$I$2:'Sheet2'!$I$45,MATCH(BB43,Sheet2!$G$2:'Sheet2'!$G$45,0)),IF($BI$1=TRUE,INDEX(Sheet2!$H$2:'Sheet2'!$H$45,MATCH(BB43,Sheet2!$G$2:'Sheet2'!$G$45,0)),0)))+IF($BE$1=TRUE,2,0)</f>
        <v>18.5</v>
      </c>
      <c r="AG43" s="26">
        <f t="shared" si="45"/>
        <v>22</v>
      </c>
      <c r="AH43" s="26">
        <f t="shared" si="46"/>
        <v>25</v>
      </c>
      <c r="AI43" s="28">
        <f t="shared" si="47"/>
        <v>28</v>
      </c>
      <c r="AJ43" s="95"/>
      <c r="AK43" s="97">
        <v>242</v>
      </c>
      <c r="AL43" s="97">
        <v>242</v>
      </c>
      <c r="AM43" s="97">
        <v>11</v>
      </c>
      <c r="AN43" s="83">
        <v>14</v>
      </c>
      <c r="AO43" s="83">
        <v>17</v>
      </c>
      <c r="AP43" s="13">
        <v>50</v>
      </c>
      <c r="AQ43" s="13">
        <v>30</v>
      </c>
      <c r="AR43" s="13">
        <v>40</v>
      </c>
      <c r="AS43" s="13">
        <v>1025</v>
      </c>
      <c r="AT43" s="13">
        <v>3</v>
      </c>
      <c r="AU43" s="5">
        <f t="shared" si="48"/>
        <v>1115</v>
      </c>
      <c r="AV43" s="5">
        <f t="shared" si="49"/>
        <v>836</v>
      </c>
      <c r="AW43" s="5">
        <f t="shared" si="50"/>
        <v>1393</v>
      </c>
      <c r="AX43" s="5">
        <f t="shared" si="51"/>
        <v>-5</v>
      </c>
      <c r="AY43" s="5">
        <f t="shared" si="52"/>
        <v>-4</v>
      </c>
      <c r="AZ43" s="5">
        <f t="shared" si="53"/>
        <v>0</v>
      </c>
      <c r="BA43" s="5">
        <f t="shared" si="54"/>
        <v>3</v>
      </c>
      <c r="BB43" s="5">
        <f t="shared" si="55"/>
        <v>7</v>
      </c>
    </row>
    <row r="44" spans="1:54" s="5" customFormat="1">
      <c r="A44" s="334"/>
      <c r="B44" s="89" t="s">
        <v>45</v>
      </c>
      <c r="C44" s="119" t="s">
        <v>89</v>
      </c>
      <c r="D44" s="26" t="s">
        <v>1</v>
      </c>
      <c r="E44" s="26" t="s">
        <v>0</v>
      </c>
      <c r="F44" s="26" t="s">
        <v>18</v>
      </c>
      <c r="G44" s="28" t="s">
        <v>10</v>
      </c>
      <c r="H44" s="91">
        <f>ROUNDDOWN(AK44*1.05,0)+INDEX(Sheet2!$B$2:'Sheet2'!$B$5,MATCH(G44,Sheet2!$A$2:'Sheet2'!$A$5,0),0)+34*AT44-ROUNDUP(IF($BC$1=TRUE,AV44,AW44)/10,0)+A44</f>
        <v>352</v>
      </c>
      <c r="I44" s="231">
        <f>ROUNDDOWN(AL44*1.05,0)+INDEX(Sheet2!$B$2:'Sheet2'!$B$5,MATCH(G44,Sheet2!$A$2:'Sheet2'!$A$5,0),0)+34*AT44-ROUNDUP(IF($BC$1=TRUE,AV44,AW44)/10,0)+A44</f>
        <v>394</v>
      </c>
      <c r="J44" s="30">
        <f t="shared" si="28"/>
        <v>746</v>
      </c>
      <c r="K44" s="134">
        <f>AW44-ROUNDDOWN(AR44/2,0)-ROUNDDOWN(MAX(AQ44*1.2,AP44*0.5),0)+INDEX(Sheet2!$C$2:'Sheet2'!$C$5,MATCH(G44,Sheet2!$A$2:'Sheet2'!$A$5,0),0)</f>
        <v>1384</v>
      </c>
      <c r="L44" s="25">
        <f t="shared" si="29"/>
        <v>766</v>
      </c>
      <c r="M44" s="83">
        <f t="shared" si="30"/>
        <v>12</v>
      </c>
      <c r="N44" s="83">
        <f t="shared" si="31"/>
        <v>45</v>
      </c>
      <c r="O44" s="92">
        <f t="shared" si="32"/>
        <v>1450</v>
      </c>
      <c r="P44" s="31">
        <f>AX44+IF($F44="범선",IF($BG$1=TRUE,INDEX(Sheet2!$H$2:'Sheet2'!$H$45,MATCH(AX44,Sheet2!$G$2:'Sheet2'!$G$45,0),0)),IF($BH$1=TRUE,INDEX(Sheet2!$I$2:'Sheet2'!$I$45,MATCH(AX44,Sheet2!$G$2:'Sheet2'!$G$45,0)),IF($BI$1=TRUE,INDEX(Sheet2!$H$2:'Sheet2'!$H$45,MATCH(AX44,Sheet2!$G$2:'Sheet2'!$G$45,0)),0)))+IF($BE$1=TRUE,2,0)</f>
        <v>9</v>
      </c>
      <c r="Q44" s="26">
        <f t="shared" si="33"/>
        <v>12</v>
      </c>
      <c r="R44" s="26">
        <f t="shared" si="34"/>
        <v>15</v>
      </c>
      <c r="S44" s="28">
        <f t="shared" si="35"/>
        <v>18</v>
      </c>
      <c r="T44" s="26">
        <f>AY44+IF($F44="범선",IF($BG$1=TRUE,INDEX(Sheet2!$H$2:'Sheet2'!$H$45,MATCH(AY44,Sheet2!$G$2:'Sheet2'!$G$45,0),0)),IF($BH$1=TRUE,INDEX(Sheet2!$I$2:'Sheet2'!$I$45,MATCH(AY44,Sheet2!$G$2:'Sheet2'!$G$45,0)),IF($BI$1=TRUE,INDEX(Sheet2!$H$2:'Sheet2'!$H$45,MATCH(AY44,Sheet2!$G$2:'Sheet2'!$G$45,0)),0)))+IF($BE$1=TRUE,2,0)</f>
        <v>10.5</v>
      </c>
      <c r="U44" s="26">
        <f t="shared" si="36"/>
        <v>14</v>
      </c>
      <c r="V44" s="26">
        <f t="shared" si="37"/>
        <v>17</v>
      </c>
      <c r="W44" s="28">
        <f t="shared" si="38"/>
        <v>20</v>
      </c>
      <c r="X44" s="26">
        <f>AZ44+IF($F44="범선",IF($BG$1=TRUE,INDEX(Sheet2!$H$2:'Sheet2'!$H$45,MATCH(AZ44,Sheet2!$G$2:'Sheet2'!$G$45,0),0)),IF($BH$1=TRUE,INDEX(Sheet2!$I$2:'Sheet2'!$I$45,MATCH(AZ44,Sheet2!$G$2:'Sheet2'!$G$45,0)),IF($BI$1=TRUE,INDEX(Sheet2!$H$2:'Sheet2'!$H$45,MATCH(AZ44,Sheet2!$G$2:'Sheet2'!$G$45,0)),0)))+IF($BE$1=TRUE,2,0)</f>
        <v>14.5</v>
      </c>
      <c r="Y44" s="26">
        <f t="shared" si="39"/>
        <v>18</v>
      </c>
      <c r="Z44" s="26">
        <f t="shared" si="40"/>
        <v>21</v>
      </c>
      <c r="AA44" s="28">
        <f t="shared" si="41"/>
        <v>24</v>
      </c>
      <c r="AB44" s="26">
        <f>BA44+IF($F44="범선",IF($BG$1=TRUE,INDEX(Sheet2!$H$2:'Sheet2'!$H$45,MATCH(BA44,Sheet2!$G$2:'Sheet2'!$G$45,0),0)),IF($BH$1=TRUE,INDEX(Sheet2!$I$2:'Sheet2'!$I$45,MATCH(BA44,Sheet2!$G$2:'Sheet2'!$G$45,0)),IF($BI$1=TRUE,INDEX(Sheet2!$H$2:'Sheet2'!$H$45,MATCH(BA44,Sheet2!$G$2:'Sheet2'!$G$45,0)),0)))+IF($BE$1=TRUE,2,0)</f>
        <v>20</v>
      </c>
      <c r="AC44" s="26">
        <f t="shared" si="42"/>
        <v>23.5</v>
      </c>
      <c r="AD44" s="26">
        <f t="shared" si="43"/>
        <v>26.5</v>
      </c>
      <c r="AE44" s="28">
        <f t="shared" si="44"/>
        <v>29.5</v>
      </c>
      <c r="AF44" s="26">
        <f>BB44+IF($F44="범선",IF($BG$1=TRUE,INDEX(Sheet2!$H$2:'Sheet2'!$H$45,MATCH(BB44,Sheet2!$G$2:'Sheet2'!$G$45,0),0)),IF($BH$1=TRUE,INDEX(Sheet2!$I$2:'Sheet2'!$I$45,MATCH(BB44,Sheet2!$G$2:'Sheet2'!$G$45,0)),IF($BI$1=TRUE,INDEX(Sheet2!$H$2:'Sheet2'!$H$45,MATCH(BB44,Sheet2!$G$2:'Sheet2'!$G$45,0)),0)))+IF($BE$1=TRUE,2,0)</f>
        <v>25</v>
      </c>
      <c r="AG44" s="26">
        <f t="shared" si="45"/>
        <v>28.5</v>
      </c>
      <c r="AH44" s="26">
        <f t="shared" si="46"/>
        <v>31.5</v>
      </c>
      <c r="AI44" s="28">
        <f t="shared" si="47"/>
        <v>34.5</v>
      </c>
      <c r="AJ44" s="95"/>
      <c r="AK44" s="97">
        <v>240</v>
      </c>
      <c r="AL44" s="97">
        <v>280</v>
      </c>
      <c r="AM44" s="97">
        <v>10</v>
      </c>
      <c r="AN44" s="83">
        <v>12</v>
      </c>
      <c r="AO44" s="83">
        <v>45</v>
      </c>
      <c r="AP44" s="5">
        <v>100</v>
      </c>
      <c r="AQ44" s="5">
        <v>45</v>
      </c>
      <c r="AR44" s="5">
        <v>58</v>
      </c>
      <c r="AS44" s="5">
        <v>975</v>
      </c>
      <c r="AT44" s="5">
        <v>3</v>
      </c>
      <c r="AU44" s="5">
        <f t="shared" si="48"/>
        <v>1133</v>
      </c>
      <c r="AV44" s="5">
        <f t="shared" si="49"/>
        <v>849</v>
      </c>
      <c r="AW44" s="5">
        <f t="shared" si="50"/>
        <v>1416</v>
      </c>
      <c r="AX44" s="5">
        <f t="shared" si="51"/>
        <v>0</v>
      </c>
      <c r="AY44" s="5">
        <f t="shared" si="52"/>
        <v>1</v>
      </c>
      <c r="AZ44" s="5">
        <f t="shared" si="53"/>
        <v>4</v>
      </c>
      <c r="BA44" s="5">
        <f t="shared" si="54"/>
        <v>8</v>
      </c>
      <c r="BB44" s="5">
        <f t="shared" si="55"/>
        <v>12</v>
      </c>
    </row>
    <row r="45" spans="1:54" s="5" customFormat="1">
      <c r="A45" s="334">
        <v>20</v>
      </c>
      <c r="B45" s="89" t="s">
        <v>43</v>
      </c>
      <c r="C45" s="119" t="s">
        <v>90</v>
      </c>
      <c r="D45" s="26" t="s">
        <v>1</v>
      </c>
      <c r="E45" s="26" t="s">
        <v>0</v>
      </c>
      <c r="F45" s="26" t="s">
        <v>162</v>
      </c>
      <c r="G45" s="28" t="s">
        <v>10</v>
      </c>
      <c r="H45" s="91">
        <f>ROUNDDOWN(AK45*1.05,0)+INDEX(Sheet2!$B$2:'Sheet2'!$B$5,MATCH(G45,Sheet2!$A$2:'Sheet2'!$A$5,0),0)+34*AT45-ROUNDUP(IF($BC$1=TRUE,AV45,AW45)/10,0)+A45</f>
        <v>475</v>
      </c>
      <c r="I45" s="231">
        <f>ROUNDDOWN(AL45*1.05,0)+INDEX(Sheet2!$B$2:'Sheet2'!$B$5,MATCH(G45,Sheet2!$A$2:'Sheet2'!$A$5,0),0)+34*AT45-ROUNDUP(IF($BC$1=TRUE,AV45,AW45)/10,0)+A45</f>
        <v>475</v>
      </c>
      <c r="J45" s="30">
        <f t="shared" si="28"/>
        <v>950</v>
      </c>
      <c r="K45" s="134">
        <f>AW45-ROUNDDOWN(AR45/2,0)-ROUNDDOWN(MAX(AQ45*1.2,AP45*0.5),0)+INDEX(Sheet2!$C$2:'Sheet2'!$C$5,MATCH(G45,Sheet2!$A$2:'Sheet2'!$A$5,0),0)</f>
        <v>1374</v>
      </c>
      <c r="L45" s="25">
        <f t="shared" si="29"/>
        <v>773</v>
      </c>
      <c r="M45" s="83">
        <f t="shared" si="30"/>
        <v>15</v>
      </c>
      <c r="N45" s="83">
        <f t="shared" si="31"/>
        <v>40</v>
      </c>
      <c r="O45" s="92">
        <f t="shared" si="32"/>
        <v>1900</v>
      </c>
      <c r="P45" s="31">
        <f>AX45+IF($F45="범선",IF($BG$1=TRUE,INDEX(Sheet2!$H$2:'Sheet2'!$H$45,MATCH(AX45,Sheet2!$G$2:'Sheet2'!$G$45,0),0)),IF($BH$1=TRUE,INDEX(Sheet2!$I$2:'Sheet2'!$I$45,MATCH(AX45,Sheet2!$G$2:'Sheet2'!$G$45,0)),IF($BI$1=TRUE,INDEX(Sheet2!$H$2:'Sheet2'!$H$45,MATCH(AX45,Sheet2!$G$2:'Sheet2'!$G$45,0)),0)))+IF($BE$1=TRUE,2,0)</f>
        <v>9</v>
      </c>
      <c r="Q45" s="26">
        <f t="shared" si="33"/>
        <v>12</v>
      </c>
      <c r="R45" s="26">
        <f t="shared" si="34"/>
        <v>15</v>
      </c>
      <c r="S45" s="28">
        <f t="shared" si="35"/>
        <v>18</v>
      </c>
      <c r="T45" s="26">
        <f>AY45+IF($F45="범선",IF($BG$1=TRUE,INDEX(Sheet2!$H$2:'Sheet2'!$H$45,MATCH(AY45,Sheet2!$G$2:'Sheet2'!$G$45,0),0)),IF($BH$1=TRUE,INDEX(Sheet2!$I$2:'Sheet2'!$I$45,MATCH(AY45,Sheet2!$G$2:'Sheet2'!$G$45,0)),IF($BI$1=TRUE,INDEX(Sheet2!$H$2:'Sheet2'!$H$45,MATCH(AY45,Sheet2!$G$2:'Sheet2'!$G$45,0)),0)))+IF($BE$1=TRUE,2,0)</f>
        <v>10.5</v>
      </c>
      <c r="U45" s="26">
        <f t="shared" si="36"/>
        <v>14</v>
      </c>
      <c r="V45" s="26">
        <f t="shared" si="37"/>
        <v>17</v>
      </c>
      <c r="W45" s="28">
        <f t="shared" si="38"/>
        <v>20</v>
      </c>
      <c r="X45" s="26">
        <f>AZ45+IF($F45="범선",IF($BG$1=TRUE,INDEX(Sheet2!$H$2:'Sheet2'!$H$45,MATCH(AZ45,Sheet2!$G$2:'Sheet2'!$G$45,0),0)),IF($BH$1=TRUE,INDEX(Sheet2!$I$2:'Sheet2'!$I$45,MATCH(AZ45,Sheet2!$G$2:'Sheet2'!$G$45,0)),IF($BI$1=TRUE,INDEX(Sheet2!$H$2:'Sheet2'!$H$45,MATCH(AZ45,Sheet2!$G$2:'Sheet2'!$G$45,0)),0)))+IF($BE$1=TRUE,2,0)</f>
        <v>14.5</v>
      </c>
      <c r="Y45" s="26">
        <f t="shared" si="39"/>
        <v>18</v>
      </c>
      <c r="Z45" s="26">
        <f t="shared" si="40"/>
        <v>21</v>
      </c>
      <c r="AA45" s="28">
        <f t="shared" si="41"/>
        <v>24</v>
      </c>
      <c r="AB45" s="26">
        <f>BA45+IF($F45="범선",IF($BG$1=TRUE,INDEX(Sheet2!$H$2:'Sheet2'!$H$45,MATCH(BA45,Sheet2!$G$2:'Sheet2'!$G$45,0),0)),IF($BH$1=TRUE,INDEX(Sheet2!$I$2:'Sheet2'!$I$45,MATCH(BA45,Sheet2!$G$2:'Sheet2'!$G$45,0)),IF($BI$1=TRUE,INDEX(Sheet2!$H$2:'Sheet2'!$H$45,MATCH(BA45,Sheet2!$G$2:'Sheet2'!$G$45,0)),0)))+IF($BE$1=TRUE,2,0)</f>
        <v>20</v>
      </c>
      <c r="AC45" s="26">
        <f t="shared" si="42"/>
        <v>23.5</v>
      </c>
      <c r="AD45" s="26">
        <f t="shared" si="43"/>
        <v>26.5</v>
      </c>
      <c r="AE45" s="28">
        <f t="shared" si="44"/>
        <v>29.5</v>
      </c>
      <c r="AF45" s="26">
        <f>BB45+IF($F45="범선",IF($BG$1=TRUE,INDEX(Sheet2!$H$2:'Sheet2'!$H$45,MATCH(BB45,Sheet2!$G$2:'Sheet2'!$G$45,0),0)),IF($BH$1=TRUE,INDEX(Sheet2!$I$2:'Sheet2'!$I$45,MATCH(BB45,Sheet2!$G$2:'Sheet2'!$G$45,0)),IF($BI$1=TRUE,INDEX(Sheet2!$H$2:'Sheet2'!$H$45,MATCH(BB45,Sheet2!$G$2:'Sheet2'!$G$45,0)),0)))+IF($BE$1=TRUE,2,0)</f>
        <v>25</v>
      </c>
      <c r="AG45" s="26">
        <f t="shared" si="45"/>
        <v>28.5</v>
      </c>
      <c r="AH45" s="26">
        <f t="shared" si="46"/>
        <v>31.5</v>
      </c>
      <c r="AI45" s="28">
        <f t="shared" si="47"/>
        <v>34.5</v>
      </c>
      <c r="AJ45" s="95"/>
      <c r="AK45" s="96">
        <v>270</v>
      </c>
      <c r="AL45" s="96">
        <v>270</v>
      </c>
      <c r="AM45" s="96">
        <v>12</v>
      </c>
      <c r="AN45" s="83">
        <v>15</v>
      </c>
      <c r="AO45" s="83">
        <v>40</v>
      </c>
      <c r="AP45" s="13">
        <v>75</v>
      </c>
      <c r="AQ45" s="13">
        <v>30</v>
      </c>
      <c r="AR45" s="13">
        <v>30</v>
      </c>
      <c r="AS45" s="13">
        <v>995</v>
      </c>
      <c r="AT45" s="13">
        <v>5</v>
      </c>
      <c r="AU45" s="13">
        <f t="shared" si="48"/>
        <v>1100</v>
      </c>
      <c r="AV45" s="13">
        <f t="shared" si="49"/>
        <v>825</v>
      </c>
      <c r="AW45" s="13">
        <f t="shared" si="50"/>
        <v>1375</v>
      </c>
      <c r="AX45" s="5">
        <f t="shared" si="51"/>
        <v>0</v>
      </c>
      <c r="AY45" s="5">
        <f t="shared" si="52"/>
        <v>1</v>
      </c>
      <c r="AZ45" s="5">
        <f t="shared" si="53"/>
        <v>4</v>
      </c>
      <c r="BA45" s="5">
        <f t="shared" si="54"/>
        <v>8</v>
      </c>
      <c r="BB45" s="5">
        <f t="shared" si="55"/>
        <v>12</v>
      </c>
    </row>
    <row r="46" spans="1:54" s="5" customFormat="1">
      <c r="A46" s="334"/>
      <c r="B46" s="89"/>
      <c r="C46" s="119" t="s">
        <v>230</v>
      </c>
      <c r="D46" s="26" t="s">
        <v>1</v>
      </c>
      <c r="E46" s="26" t="s">
        <v>0</v>
      </c>
      <c r="F46" s="27" t="s">
        <v>18</v>
      </c>
      <c r="G46" s="28" t="s">
        <v>10</v>
      </c>
      <c r="H46" s="91">
        <f>ROUNDDOWN(AK46*1.05,0)+INDEX(Sheet2!$B$2:'Sheet2'!$B$5,MATCH(G46,Sheet2!$A$2:'Sheet2'!$A$5,0),0)+34*AT46-ROUNDUP(IF($BC$1=TRUE,AV46,AW46)/10,0)+A46</f>
        <v>462</v>
      </c>
      <c r="I46" s="231">
        <f>ROUNDDOWN(AL46*1.05,0)+INDEX(Sheet2!$B$2:'Sheet2'!$B$5,MATCH(G46,Sheet2!$A$2:'Sheet2'!$A$5,0),0)+34*AT46-ROUNDUP(IF($BC$1=TRUE,AV46,AW46)/10,0)+A46</f>
        <v>374</v>
      </c>
      <c r="J46" s="30">
        <f t="shared" si="28"/>
        <v>836</v>
      </c>
      <c r="K46" s="134">
        <f>AW46-ROUNDDOWN(AR46/2,0)-ROUNDDOWN(MAX(AQ46*1.2,AP46*0.5),0)+INDEX(Sheet2!$C$2:'Sheet2'!$C$5,MATCH(G46,Sheet2!$A$2:'Sheet2'!$A$5,0),0)</f>
        <v>1371</v>
      </c>
      <c r="L46" s="25">
        <f t="shared" si="29"/>
        <v>750</v>
      </c>
      <c r="M46" s="83">
        <f t="shared" si="30"/>
        <v>12</v>
      </c>
      <c r="N46" s="83">
        <f t="shared" si="31"/>
        <v>40</v>
      </c>
      <c r="O46" s="92">
        <f t="shared" si="32"/>
        <v>1760</v>
      </c>
      <c r="P46" s="31">
        <f>AX46+IF($F46="범선",IF($BG$1=TRUE,INDEX(Sheet2!$H$2:'Sheet2'!$H$45,MATCH(AX46,Sheet2!$G$2:'Sheet2'!$G$45,0),0)),IF($BH$1=TRUE,INDEX(Sheet2!$I$2:'Sheet2'!$I$45,MATCH(AX46,Sheet2!$G$2:'Sheet2'!$G$45,0)),IF($BI$1=TRUE,INDEX(Sheet2!$H$2:'Sheet2'!$H$45,MATCH(AX46,Sheet2!$G$2:'Sheet2'!$G$45,0)),0)))+IF($BE$1=TRUE,2,0)</f>
        <v>8</v>
      </c>
      <c r="Q46" s="26">
        <f t="shared" si="33"/>
        <v>11</v>
      </c>
      <c r="R46" s="26">
        <f t="shared" si="34"/>
        <v>14</v>
      </c>
      <c r="S46" s="28">
        <f t="shared" si="35"/>
        <v>17</v>
      </c>
      <c r="T46" s="26">
        <f>AY46+IF($F46="범선",IF($BG$1=TRUE,INDEX(Sheet2!$H$2:'Sheet2'!$H$45,MATCH(AY46,Sheet2!$G$2:'Sheet2'!$G$45,0),0)),IF($BH$1=TRUE,INDEX(Sheet2!$I$2:'Sheet2'!$I$45,MATCH(AY46,Sheet2!$G$2:'Sheet2'!$G$45,0)),IF($BI$1=TRUE,INDEX(Sheet2!$H$2:'Sheet2'!$H$45,MATCH(AY46,Sheet2!$G$2:'Sheet2'!$G$45,0)),0)))+IF($BE$1=TRUE,2,0)</f>
        <v>9</v>
      </c>
      <c r="U46" s="26">
        <f t="shared" si="36"/>
        <v>12.5</v>
      </c>
      <c r="V46" s="26">
        <f t="shared" si="37"/>
        <v>15.5</v>
      </c>
      <c r="W46" s="28">
        <f t="shared" si="38"/>
        <v>18.5</v>
      </c>
      <c r="X46" s="26">
        <f>AZ46+IF($F46="범선",IF($BG$1=TRUE,INDEX(Sheet2!$H$2:'Sheet2'!$H$45,MATCH(AZ46,Sheet2!$G$2:'Sheet2'!$G$45,0),0)),IF($BH$1=TRUE,INDEX(Sheet2!$I$2:'Sheet2'!$I$45,MATCH(AZ46,Sheet2!$G$2:'Sheet2'!$G$45,0)),IF($BI$1=TRUE,INDEX(Sheet2!$H$2:'Sheet2'!$H$45,MATCH(AZ46,Sheet2!$G$2:'Sheet2'!$G$45,0)),0)))+IF($BE$1=TRUE,2,0)</f>
        <v>13</v>
      </c>
      <c r="Y46" s="26">
        <f t="shared" si="39"/>
        <v>16.5</v>
      </c>
      <c r="Z46" s="26">
        <f t="shared" si="40"/>
        <v>19.5</v>
      </c>
      <c r="AA46" s="28">
        <f t="shared" si="41"/>
        <v>22.5</v>
      </c>
      <c r="AB46" s="26">
        <f>BA46+IF($F46="범선",IF($BG$1=TRUE,INDEX(Sheet2!$H$2:'Sheet2'!$H$45,MATCH(BA46,Sheet2!$G$2:'Sheet2'!$G$45,0),0)),IF($BH$1=TRUE,INDEX(Sheet2!$I$2:'Sheet2'!$I$45,MATCH(BA46,Sheet2!$G$2:'Sheet2'!$G$45,0)),IF($BI$1=TRUE,INDEX(Sheet2!$H$2:'Sheet2'!$H$45,MATCH(BA46,Sheet2!$G$2:'Sheet2'!$G$45,0)),0)))+IF($BE$1=TRUE,2,0)</f>
        <v>18.5</v>
      </c>
      <c r="AC46" s="26">
        <f t="shared" si="42"/>
        <v>22</v>
      </c>
      <c r="AD46" s="26">
        <f t="shared" si="43"/>
        <v>25</v>
      </c>
      <c r="AE46" s="28">
        <f t="shared" si="44"/>
        <v>28</v>
      </c>
      <c r="AF46" s="26">
        <f>BB46+IF($F46="범선",IF($BG$1=TRUE,INDEX(Sheet2!$H$2:'Sheet2'!$H$45,MATCH(BB46,Sheet2!$G$2:'Sheet2'!$G$45,0),0)),IF($BH$1=TRUE,INDEX(Sheet2!$I$2:'Sheet2'!$I$45,MATCH(BB46,Sheet2!$G$2:'Sheet2'!$G$45,0)),IF($BI$1=TRUE,INDEX(Sheet2!$H$2:'Sheet2'!$H$45,MATCH(BB46,Sheet2!$G$2:'Sheet2'!$G$45,0)),0)))+IF($BE$1=TRUE,2,0)</f>
        <v>24</v>
      </c>
      <c r="AG46" s="26">
        <f t="shared" si="45"/>
        <v>27.5</v>
      </c>
      <c r="AH46" s="26">
        <f t="shared" si="46"/>
        <v>30.5</v>
      </c>
      <c r="AI46" s="28">
        <f t="shared" si="47"/>
        <v>33.5</v>
      </c>
      <c r="AJ46" s="95"/>
      <c r="AK46" s="96">
        <v>346</v>
      </c>
      <c r="AL46" s="96">
        <v>262</v>
      </c>
      <c r="AM46" s="96">
        <v>12</v>
      </c>
      <c r="AN46" s="83">
        <v>12</v>
      </c>
      <c r="AO46" s="83">
        <v>40</v>
      </c>
      <c r="AP46" s="13">
        <v>100</v>
      </c>
      <c r="AQ46" s="13">
        <v>50</v>
      </c>
      <c r="AR46" s="13">
        <v>90</v>
      </c>
      <c r="AS46" s="13">
        <v>950</v>
      </c>
      <c r="AT46" s="13">
        <v>3</v>
      </c>
      <c r="AU46" s="5">
        <f t="shared" si="48"/>
        <v>1140</v>
      </c>
      <c r="AV46" s="5">
        <f t="shared" si="49"/>
        <v>855</v>
      </c>
      <c r="AW46" s="5">
        <f t="shared" si="50"/>
        <v>1425</v>
      </c>
      <c r="AX46" s="5">
        <f t="shared" si="51"/>
        <v>-1</v>
      </c>
      <c r="AY46" s="5">
        <f t="shared" si="52"/>
        <v>0</v>
      </c>
      <c r="AZ46" s="5">
        <f t="shared" si="53"/>
        <v>3</v>
      </c>
      <c r="BA46" s="5">
        <f t="shared" si="54"/>
        <v>7</v>
      </c>
      <c r="BB46" s="5">
        <f t="shared" si="55"/>
        <v>11</v>
      </c>
    </row>
    <row r="47" spans="1:54" s="5" customFormat="1">
      <c r="A47" s="334"/>
      <c r="B47" s="89" t="s">
        <v>100</v>
      </c>
      <c r="C47" s="119" t="s">
        <v>227</v>
      </c>
      <c r="D47" s="26" t="s">
        <v>1</v>
      </c>
      <c r="E47" s="26" t="s">
        <v>0</v>
      </c>
      <c r="F47" s="26" t="s">
        <v>162</v>
      </c>
      <c r="G47" s="28" t="s">
        <v>10</v>
      </c>
      <c r="H47" s="91">
        <f>ROUNDDOWN(AK47*1.05,0)+INDEX(Sheet2!$B$2:'Sheet2'!$B$5,MATCH(G47,Sheet2!$A$2:'Sheet2'!$A$5,0),0)+34*AT47-ROUNDUP(IF($BC$1=TRUE,AV47,AW47)/10,0)+A47</f>
        <v>445</v>
      </c>
      <c r="I47" s="231">
        <f>ROUNDDOWN(AL47*1.05,0)+INDEX(Sheet2!$B$2:'Sheet2'!$B$5,MATCH(G47,Sheet2!$A$2:'Sheet2'!$A$5,0),0)+34*AT47-ROUNDUP(IF($BC$1=TRUE,AV47,AW47)/10,0)+A47</f>
        <v>368</v>
      </c>
      <c r="J47" s="30">
        <f t="shared" si="28"/>
        <v>813</v>
      </c>
      <c r="K47" s="134">
        <f>AW47-ROUNDDOWN(AR47/2,0)-ROUNDDOWN(MAX(AQ47*1.2,AP47*0.5),0)+INDEX(Sheet2!$C$2:'Sheet2'!$C$5,MATCH(G47,Sheet2!$A$2:'Sheet2'!$A$5,0),0)</f>
        <v>1367</v>
      </c>
      <c r="L47" s="25">
        <f t="shared" si="29"/>
        <v>756</v>
      </c>
      <c r="M47" s="83">
        <f t="shared" si="30"/>
        <v>10</v>
      </c>
      <c r="N47" s="83">
        <f t="shared" si="31"/>
        <v>18</v>
      </c>
      <c r="O47" s="92">
        <f t="shared" si="32"/>
        <v>1703</v>
      </c>
      <c r="P47" s="31">
        <f>AX47+IF($F47="범선",IF($BG$1=TRUE,INDEX(Sheet2!$H$2:'Sheet2'!$H$45,MATCH(AX47,Sheet2!$G$2:'Sheet2'!$G$45,0),0)),IF($BH$1=TRUE,INDEX(Sheet2!$I$2:'Sheet2'!$I$45,MATCH(AX47,Sheet2!$G$2:'Sheet2'!$G$45,0)),IF($BI$1=TRUE,INDEX(Sheet2!$H$2:'Sheet2'!$H$45,MATCH(AX47,Sheet2!$G$2:'Sheet2'!$G$45,0)),0)))+IF($BE$1=TRUE,2,0)</f>
        <v>1</v>
      </c>
      <c r="Q47" s="26">
        <f t="shared" si="33"/>
        <v>4</v>
      </c>
      <c r="R47" s="26">
        <f t="shared" si="34"/>
        <v>7</v>
      </c>
      <c r="S47" s="28">
        <f t="shared" si="35"/>
        <v>10</v>
      </c>
      <c r="T47" s="26">
        <f>AY47+IF($F47="범선",IF($BG$1=TRUE,INDEX(Sheet2!$H$2:'Sheet2'!$H$45,MATCH(AY47,Sheet2!$G$2:'Sheet2'!$G$45,0),0)),IF($BH$1=TRUE,INDEX(Sheet2!$I$2:'Sheet2'!$I$45,MATCH(AY47,Sheet2!$G$2:'Sheet2'!$G$45,0)),IF($BI$1=TRUE,INDEX(Sheet2!$H$2:'Sheet2'!$H$45,MATCH(AY47,Sheet2!$G$2:'Sheet2'!$G$45,0)),0)))+IF($BE$1=TRUE,2,0)</f>
        <v>2.5</v>
      </c>
      <c r="U47" s="26">
        <f t="shared" si="36"/>
        <v>6</v>
      </c>
      <c r="V47" s="26">
        <f t="shared" si="37"/>
        <v>9</v>
      </c>
      <c r="W47" s="28">
        <f t="shared" si="38"/>
        <v>12</v>
      </c>
      <c r="X47" s="26">
        <f>AZ47+IF($F47="범선",IF($BG$1=TRUE,INDEX(Sheet2!$H$2:'Sheet2'!$H$45,MATCH(AZ47,Sheet2!$G$2:'Sheet2'!$G$45,0),0)),IF($BH$1=TRUE,INDEX(Sheet2!$I$2:'Sheet2'!$I$45,MATCH(AZ47,Sheet2!$G$2:'Sheet2'!$G$45,0)),IF($BI$1=TRUE,INDEX(Sheet2!$H$2:'Sheet2'!$H$45,MATCH(AZ47,Sheet2!$G$2:'Sheet2'!$G$45,0)),0)))+IF($BE$1=TRUE,2,0)</f>
        <v>8</v>
      </c>
      <c r="Y47" s="26">
        <f t="shared" si="39"/>
        <v>11.5</v>
      </c>
      <c r="Z47" s="26">
        <f t="shared" si="40"/>
        <v>14.5</v>
      </c>
      <c r="AA47" s="28">
        <f t="shared" si="41"/>
        <v>17.5</v>
      </c>
      <c r="AB47" s="26">
        <f>BA47+IF($F47="범선",IF($BG$1=TRUE,INDEX(Sheet2!$H$2:'Sheet2'!$H$45,MATCH(BA47,Sheet2!$G$2:'Sheet2'!$G$45,0),0)),IF($BH$1=TRUE,INDEX(Sheet2!$I$2:'Sheet2'!$I$45,MATCH(BA47,Sheet2!$G$2:'Sheet2'!$G$45,0)),IF($BI$1=TRUE,INDEX(Sheet2!$H$2:'Sheet2'!$H$45,MATCH(BA47,Sheet2!$G$2:'Sheet2'!$G$45,0)),0)))+IF($BE$1=TRUE,2,0)</f>
        <v>13</v>
      </c>
      <c r="AC47" s="26">
        <f t="shared" si="42"/>
        <v>16.5</v>
      </c>
      <c r="AD47" s="26">
        <f t="shared" si="43"/>
        <v>19.5</v>
      </c>
      <c r="AE47" s="28">
        <f t="shared" si="44"/>
        <v>22.5</v>
      </c>
      <c r="AF47" s="26">
        <f>BB47+IF($F47="범선",IF($BG$1=TRUE,INDEX(Sheet2!$H$2:'Sheet2'!$H$45,MATCH(BB47,Sheet2!$G$2:'Sheet2'!$G$45,0),0)),IF($BH$1=TRUE,INDEX(Sheet2!$I$2:'Sheet2'!$I$45,MATCH(BB47,Sheet2!$G$2:'Sheet2'!$G$45,0)),IF($BI$1=TRUE,INDEX(Sheet2!$H$2:'Sheet2'!$H$45,MATCH(BB47,Sheet2!$G$2:'Sheet2'!$G$45,0)),0)))+IF($BE$1=TRUE,2,0)</f>
        <v>17</v>
      </c>
      <c r="AG47" s="26">
        <f t="shared" si="45"/>
        <v>20.5</v>
      </c>
      <c r="AH47" s="26">
        <f t="shared" si="46"/>
        <v>23.5</v>
      </c>
      <c r="AI47" s="28">
        <f t="shared" si="47"/>
        <v>26.5</v>
      </c>
      <c r="AJ47" s="95"/>
      <c r="AK47" s="96">
        <v>230</v>
      </c>
      <c r="AL47" s="96">
        <v>157</v>
      </c>
      <c r="AM47" s="96">
        <v>7</v>
      </c>
      <c r="AN47" s="83">
        <v>10</v>
      </c>
      <c r="AO47" s="83">
        <v>18</v>
      </c>
      <c r="AP47" s="13">
        <v>100</v>
      </c>
      <c r="AQ47" s="13">
        <v>48</v>
      </c>
      <c r="AR47" s="13">
        <v>54</v>
      </c>
      <c r="AS47" s="13">
        <v>966</v>
      </c>
      <c r="AT47" s="13">
        <v>6</v>
      </c>
      <c r="AU47" s="5">
        <f t="shared" si="48"/>
        <v>1120</v>
      </c>
      <c r="AV47" s="5">
        <f t="shared" si="49"/>
        <v>840</v>
      </c>
      <c r="AW47" s="5">
        <f t="shared" si="50"/>
        <v>1400</v>
      </c>
      <c r="AX47" s="5">
        <f t="shared" si="51"/>
        <v>-6</v>
      </c>
      <c r="AY47" s="5">
        <f t="shared" si="52"/>
        <v>-5</v>
      </c>
      <c r="AZ47" s="5">
        <f t="shared" si="53"/>
        <v>-1</v>
      </c>
      <c r="BA47" s="5">
        <f t="shared" si="54"/>
        <v>3</v>
      </c>
      <c r="BB47" s="5">
        <f t="shared" si="55"/>
        <v>6</v>
      </c>
    </row>
    <row r="48" spans="1:54" s="5" customFormat="1">
      <c r="A48" s="380">
        <v>20</v>
      </c>
      <c r="B48" s="276"/>
      <c r="C48" s="120" t="s">
        <v>90</v>
      </c>
      <c r="D48" s="102" t="s">
        <v>25</v>
      </c>
      <c r="E48" s="102" t="s">
        <v>0</v>
      </c>
      <c r="F48" s="111" t="s">
        <v>18</v>
      </c>
      <c r="G48" s="103" t="s">
        <v>10</v>
      </c>
      <c r="H48" s="289">
        <f>ROUNDDOWN(AK48*1.05,0)+INDEX(Sheet2!$B$2:'Sheet2'!$B$5,MATCH(G48,Sheet2!$A$2:'Sheet2'!$A$5,0),0)+34*AT48-ROUNDUP(IF($BC$1=TRUE,AV48,AW48)/10,0)+A48</f>
        <v>465</v>
      </c>
      <c r="I48" s="299">
        <f>ROUNDDOWN(AL48*1.05,0)+INDEX(Sheet2!$B$2:'Sheet2'!$B$5,MATCH(G48,Sheet2!$A$2:'Sheet2'!$A$5,0),0)+34*AT48-ROUNDUP(IF($BC$1=TRUE,AV48,AW48)/10,0)+A48</f>
        <v>454</v>
      </c>
      <c r="J48" s="104">
        <f t="shared" si="28"/>
        <v>919</v>
      </c>
      <c r="K48" s="134">
        <f>AW48-ROUNDDOWN(AR48/2,0)-ROUNDDOWN(MAX(AQ48*1.2,AP48*0.5),0)+INDEX(Sheet2!$C$2:'Sheet2'!$C$5,MATCH(G48,Sheet2!$A$2:'Sheet2'!$A$5,0),0)</f>
        <v>1366</v>
      </c>
      <c r="L48" s="101">
        <f t="shared" si="29"/>
        <v>765</v>
      </c>
      <c r="M48" s="109">
        <f t="shared" si="30"/>
        <v>13</v>
      </c>
      <c r="N48" s="109">
        <f t="shared" si="31"/>
        <v>40</v>
      </c>
      <c r="O48" s="105">
        <f t="shared" si="32"/>
        <v>1849</v>
      </c>
      <c r="P48" s="106">
        <f>AX48+IF($F48="범선",IF($BG$1=TRUE,INDEX(Sheet2!$H$2:'Sheet2'!$H$45,MATCH(AX48,Sheet2!$G$2:'Sheet2'!$G$45,0),0)),IF($BH$1=TRUE,INDEX(Sheet2!$I$2:'Sheet2'!$I$45,MATCH(AX48,Sheet2!$G$2:'Sheet2'!$G$45,0)),IF($BI$1=TRUE,INDEX(Sheet2!$H$2:'Sheet2'!$H$45,MATCH(AX48,Sheet2!$G$2:'Sheet2'!$G$45,0)),0)))+IF($BE$1=TRUE,2,0)</f>
        <v>9</v>
      </c>
      <c r="Q48" s="102">
        <f t="shared" si="33"/>
        <v>12</v>
      </c>
      <c r="R48" s="102">
        <f t="shared" si="34"/>
        <v>15</v>
      </c>
      <c r="S48" s="103">
        <f t="shared" si="35"/>
        <v>18</v>
      </c>
      <c r="T48" s="102">
        <f>AY48+IF($F48="범선",IF($BG$1=TRUE,INDEX(Sheet2!$H$2:'Sheet2'!$H$45,MATCH(AY48,Sheet2!$G$2:'Sheet2'!$G$45,0),0)),IF($BH$1=TRUE,INDEX(Sheet2!$I$2:'Sheet2'!$I$45,MATCH(AY48,Sheet2!$G$2:'Sheet2'!$G$45,0)),IF($BI$1=TRUE,INDEX(Sheet2!$H$2:'Sheet2'!$H$45,MATCH(AY48,Sheet2!$G$2:'Sheet2'!$G$45,0)),0)))+IF($BE$1=TRUE,2,0)</f>
        <v>10.5</v>
      </c>
      <c r="U48" s="102">
        <f t="shared" si="36"/>
        <v>14</v>
      </c>
      <c r="V48" s="102">
        <f t="shared" si="37"/>
        <v>17</v>
      </c>
      <c r="W48" s="103">
        <f t="shared" si="38"/>
        <v>20</v>
      </c>
      <c r="X48" s="102">
        <f>AZ48+IF($F48="범선",IF($BG$1=TRUE,INDEX(Sheet2!$H$2:'Sheet2'!$H$45,MATCH(AZ48,Sheet2!$G$2:'Sheet2'!$G$45,0),0)),IF($BH$1=TRUE,INDEX(Sheet2!$I$2:'Sheet2'!$I$45,MATCH(AZ48,Sheet2!$G$2:'Sheet2'!$G$45,0)),IF($BI$1=TRUE,INDEX(Sheet2!$H$2:'Sheet2'!$H$45,MATCH(AZ48,Sheet2!$G$2:'Sheet2'!$G$45,0)),0)))+IF($BE$1=TRUE,2,0)</f>
        <v>14.5</v>
      </c>
      <c r="Y48" s="102">
        <f t="shared" si="39"/>
        <v>18</v>
      </c>
      <c r="Z48" s="102">
        <f t="shared" si="40"/>
        <v>21</v>
      </c>
      <c r="AA48" s="103">
        <f t="shared" si="41"/>
        <v>24</v>
      </c>
      <c r="AB48" s="102">
        <f>BA48+IF($F48="범선",IF($BG$1=TRUE,INDEX(Sheet2!$H$2:'Sheet2'!$H$45,MATCH(BA48,Sheet2!$G$2:'Sheet2'!$G$45,0),0)),IF($BH$1=TRUE,INDEX(Sheet2!$I$2:'Sheet2'!$I$45,MATCH(BA48,Sheet2!$G$2:'Sheet2'!$G$45,0)),IF($BI$1=TRUE,INDEX(Sheet2!$H$2:'Sheet2'!$H$45,MATCH(BA48,Sheet2!$G$2:'Sheet2'!$G$45,0)),0)))+IF($BE$1=TRUE,2,0)</f>
        <v>20</v>
      </c>
      <c r="AC48" s="102">
        <f t="shared" si="42"/>
        <v>23.5</v>
      </c>
      <c r="AD48" s="102">
        <f t="shared" si="43"/>
        <v>26.5</v>
      </c>
      <c r="AE48" s="103">
        <f t="shared" si="44"/>
        <v>29.5</v>
      </c>
      <c r="AF48" s="102">
        <f>BB48+IF($F48="범선",IF($BG$1=TRUE,INDEX(Sheet2!$H$2:'Sheet2'!$H$45,MATCH(BB48,Sheet2!$G$2:'Sheet2'!$G$45,0),0)),IF($BH$1=TRUE,INDEX(Sheet2!$I$2:'Sheet2'!$I$45,MATCH(BB48,Sheet2!$G$2:'Sheet2'!$G$45,0)),IF($BI$1=TRUE,INDEX(Sheet2!$H$2:'Sheet2'!$H$45,MATCH(BB48,Sheet2!$G$2:'Sheet2'!$G$45,0)),0)))+IF($BE$1=TRUE,2,0)</f>
        <v>25</v>
      </c>
      <c r="AG48" s="102">
        <f t="shared" si="45"/>
        <v>28.5</v>
      </c>
      <c r="AH48" s="102">
        <f t="shared" si="46"/>
        <v>31.5</v>
      </c>
      <c r="AI48" s="103">
        <f t="shared" si="47"/>
        <v>34.5</v>
      </c>
      <c r="AJ48" s="107"/>
      <c r="AK48" s="108">
        <v>260</v>
      </c>
      <c r="AL48" s="108">
        <v>250</v>
      </c>
      <c r="AM48" s="108">
        <v>10</v>
      </c>
      <c r="AN48" s="109">
        <v>13</v>
      </c>
      <c r="AO48" s="109">
        <v>40</v>
      </c>
      <c r="AP48" s="110">
        <v>75</v>
      </c>
      <c r="AQ48" s="110">
        <v>38</v>
      </c>
      <c r="AR48" s="110">
        <v>30</v>
      </c>
      <c r="AS48" s="110">
        <v>995</v>
      </c>
      <c r="AT48" s="110">
        <v>5</v>
      </c>
      <c r="AU48" s="110">
        <f t="shared" si="48"/>
        <v>1100</v>
      </c>
      <c r="AV48" s="110">
        <f t="shared" si="49"/>
        <v>825</v>
      </c>
      <c r="AW48" s="110">
        <f t="shared" si="50"/>
        <v>1375</v>
      </c>
      <c r="AX48" s="110">
        <f t="shared" si="51"/>
        <v>0</v>
      </c>
      <c r="AY48" s="110">
        <f t="shared" si="52"/>
        <v>1</v>
      </c>
      <c r="AZ48" s="110">
        <f t="shared" si="53"/>
        <v>4</v>
      </c>
      <c r="BA48" s="110">
        <f t="shared" si="54"/>
        <v>8</v>
      </c>
      <c r="BB48" s="110">
        <f t="shared" si="55"/>
        <v>12</v>
      </c>
    </row>
    <row r="49" spans="1:54" s="5" customFormat="1">
      <c r="A49" s="334">
        <v>20</v>
      </c>
      <c r="B49" s="89" t="s">
        <v>226</v>
      </c>
      <c r="C49" s="119" t="s">
        <v>90</v>
      </c>
      <c r="D49" s="26" t="s">
        <v>1</v>
      </c>
      <c r="E49" s="26" t="s">
        <v>0</v>
      </c>
      <c r="F49" s="26" t="s">
        <v>162</v>
      </c>
      <c r="G49" s="28" t="s">
        <v>10</v>
      </c>
      <c r="H49" s="91">
        <f>ROUNDDOWN(AK49*1.05,0)+INDEX(Sheet2!$B$2:'Sheet2'!$B$5,MATCH(G49,Sheet2!$A$2:'Sheet2'!$A$5,0),0)+34*AT49-ROUNDUP(IF($BC$1=TRUE,AV49,AW49)/10,0)+A49</f>
        <v>472</v>
      </c>
      <c r="I49" s="231">
        <f>ROUNDDOWN(AL49*1.05,0)+INDEX(Sheet2!$B$2:'Sheet2'!$B$5,MATCH(G49,Sheet2!$A$2:'Sheet2'!$A$5,0),0)+34*AT49-ROUNDUP(IF($BC$1=TRUE,AV49,AW49)/10,0)+A49</f>
        <v>460</v>
      </c>
      <c r="J49" s="30">
        <f t="shared" si="28"/>
        <v>932</v>
      </c>
      <c r="K49" s="134">
        <f>AW49-ROUNDDOWN(AR49/2,0)-ROUNDDOWN(MAX(AQ49*1.2,AP49*0.5),0)+INDEX(Sheet2!$C$2:'Sheet2'!$C$5,MATCH(G49,Sheet2!$A$2:'Sheet2'!$A$5,0),0)</f>
        <v>1357</v>
      </c>
      <c r="L49" s="25">
        <f t="shared" si="29"/>
        <v>756</v>
      </c>
      <c r="M49" s="83">
        <f t="shared" si="30"/>
        <v>13</v>
      </c>
      <c r="N49" s="83">
        <f t="shared" si="31"/>
        <v>45</v>
      </c>
      <c r="O49" s="92">
        <f t="shared" si="32"/>
        <v>1876</v>
      </c>
      <c r="P49" s="31">
        <f>AX49+IF($F49="범선",IF($BG$1=TRUE,INDEX(Sheet2!$H$2:'Sheet2'!$H$45,MATCH(AX49,Sheet2!$G$2:'Sheet2'!$G$45,0),0)),IF($BH$1=TRUE,INDEX(Sheet2!$I$2:'Sheet2'!$I$45,MATCH(AX49,Sheet2!$G$2:'Sheet2'!$G$45,0)),IF($BI$1=TRUE,INDEX(Sheet2!$H$2:'Sheet2'!$H$45,MATCH(AX49,Sheet2!$G$2:'Sheet2'!$G$45,0)),0)))+IF($BE$1=TRUE,2,0)</f>
        <v>10.5</v>
      </c>
      <c r="Q49" s="26">
        <f t="shared" si="33"/>
        <v>13.5</v>
      </c>
      <c r="R49" s="26">
        <f t="shared" si="34"/>
        <v>16.5</v>
      </c>
      <c r="S49" s="28">
        <f t="shared" si="35"/>
        <v>19.5</v>
      </c>
      <c r="T49" s="26">
        <f>AY49+IF($F49="범선",IF($BG$1=TRUE,INDEX(Sheet2!$H$2:'Sheet2'!$H$45,MATCH(AY49,Sheet2!$G$2:'Sheet2'!$G$45,0),0)),IF($BH$1=TRUE,INDEX(Sheet2!$I$2:'Sheet2'!$I$45,MATCH(AY49,Sheet2!$G$2:'Sheet2'!$G$45,0)),IF($BI$1=TRUE,INDEX(Sheet2!$H$2:'Sheet2'!$H$45,MATCH(AY49,Sheet2!$G$2:'Sheet2'!$G$45,0)),0)))+IF($BE$1=TRUE,2,0)</f>
        <v>12</v>
      </c>
      <c r="U49" s="26">
        <f t="shared" si="36"/>
        <v>15.5</v>
      </c>
      <c r="V49" s="26">
        <f t="shared" si="37"/>
        <v>18.5</v>
      </c>
      <c r="W49" s="28">
        <f t="shared" si="38"/>
        <v>21.5</v>
      </c>
      <c r="X49" s="26">
        <f>AZ49+IF($F49="범선",IF($BG$1=TRUE,INDEX(Sheet2!$H$2:'Sheet2'!$H$45,MATCH(AZ49,Sheet2!$G$2:'Sheet2'!$G$45,0),0)),IF($BH$1=TRUE,INDEX(Sheet2!$I$2:'Sheet2'!$I$45,MATCH(AZ49,Sheet2!$G$2:'Sheet2'!$G$45,0)),IF($BI$1=TRUE,INDEX(Sheet2!$H$2:'Sheet2'!$H$45,MATCH(AZ49,Sheet2!$G$2:'Sheet2'!$G$45,0)),0)))+IF($BE$1=TRUE,2,0)</f>
        <v>16</v>
      </c>
      <c r="Y49" s="26">
        <f t="shared" si="39"/>
        <v>19.5</v>
      </c>
      <c r="Z49" s="26">
        <f t="shared" si="40"/>
        <v>22.5</v>
      </c>
      <c r="AA49" s="28">
        <f t="shared" si="41"/>
        <v>25.5</v>
      </c>
      <c r="AB49" s="26">
        <f>BA49+IF($F49="범선",IF($BG$1=TRUE,INDEX(Sheet2!$H$2:'Sheet2'!$H$45,MATCH(BA49,Sheet2!$G$2:'Sheet2'!$G$45,0),0)),IF($BH$1=TRUE,INDEX(Sheet2!$I$2:'Sheet2'!$I$45,MATCH(BA49,Sheet2!$G$2:'Sheet2'!$G$45,0)),IF($BI$1=TRUE,INDEX(Sheet2!$H$2:'Sheet2'!$H$45,MATCH(BA49,Sheet2!$G$2:'Sheet2'!$G$45,0)),0)))+IF($BE$1=TRUE,2,0)</f>
        <v>21</v>
      </c>
      <c r="AC49" s="26">
        <f t="shared" si="42"/>
        <v>24.5</v>
      </c>
      <c r="AD49" s="26">
        <f t="shared" si="43"/>
        <v>27.5</v>
      </c>
      <c r="AE49" s="28">
        <f t="shared" si="44"/>
        <v>30.5</v>
      </c>
      <c r="AF49" s="26">
        <f>BB49+IF($F49="범선",IF($BG$1=TRUE,INDEX(Sheet2!$H$2:'Sheet2'!$H$45,MATCH(BB49,Sheet2!$G$2:'Sheet2'!$G$45,0),0)),IF($BH$1=TRUE,INDEX(Sheet2!$I$2:'Sheet2'!$I$45,MATCH(BB49,Sheet2!$G$2:'Sheet2'!$G$45,0)),IF($BI$1=TRUE,INDEX(Sheet2!$H$2:'Sheet2'!$H$45,MATCH(BB49,Sheet2!$G$2:'Sheet2'!$G$45,0)),0)))+IF($BE$1=TRUE,2,0)</f>
        <v>26.5</v>
      </c>
      <c r="AG49" s="26">
        <f t="shared" si="45"/>
        <v>30</v>
      </c>
      <c r="AH49" s="26">
        <f t="shared" si="46"/>
        <v>33</v>
      </c>
      <c r="AI49" s="28">
        <f t="shared" si="47"/>
        <v>36</v>
      </c>
      <c r="AJ49" s="95"/>
      <c r="AK49" s="96">
        <v>267</v>
      </c>
      <c r="AL49" s="96">
        <v>256</v>
      </c>
      <c r="AM49" s="96">
        <v>10</v>
      </c>
      <c r="AN49" s="83">
        <v>13</v>
      </c>
      <c r="AO49" s="83">
        <v>45</v>
      </c>
      <c r="AP49" s="13">
        <v>85</v>
      </c>
      <c r="AQ49" s="13">
        <v>38</v>
      </c>
      <c r="AR49" s="13">
        <v>48</v>
      </c>
      <c r="AS49" s="13">
        <v>967</v>
      </c>
      <c r="AT49" s="13">
        <v>5</v>
      </c>
      <c r="AU49" s="13">
        <f t="shared" si="48"/>
        <v>1100</v>
      </c>
      <c r="AV49" s="13">
        <f t="shared" si="49"/>
        <v>825</v>
      </c>
      <c r="AW49" s="13">
        <f t="shared" si="50"/>
        <v>1375</v>
      </c>
      <c r="AX49" s="5">
        <f t="shared" si="51"/>
        <v>1</v>
      </c>
      <c r="AY49" s="5">
        <f t="shared" si="52"/>
        <v>2</v>
      </c>
      <c r="AZ49" s="5">
        <f t="shared" si="53"/>
        <v>5</v>
      </c>
      <c r="BA49" s="5">
        <f t="shared" si="54"/>
        <v>9</v>
      </c>
      <c r="BB49" s="5">
        <f t="shared" si="55"/>
        <v>13</v>
      </c>
    </row>
    <row r="50" spans="1:54" s="5" customFormat="1">
      <c r="A50" s="381"/>
      <c r="B50" s="377" t="s">
        <v>131</v>
      </c>
      <c r="C50" s="203" t="s">
        <v>130</v>
      </c>
      <c r="D50" s="49" t="s">
        <v>1</v>
      </c>
      <c r="E50" s="49" t="s">
        <v>41</v>
      </c>
      <c r="F50" s="50" t="s">
        <v>18</v>
      </c>
      <c r="G50" s="51" t="s">
        <v>10</v>
      </c>
      <c r="H50" s="286">
        <f>ROUNDDOWN(AK50*1.05,0)+INDEX(Sheet2!$B$2:'Sheet2'!$B$5,MATCH(G50,Sheet2!$A$2:'Sheet2'!$A$5,0),0)+34*AT50-ROUNDUP(IF($BC$1=TRUE,AV50,AW50)/10,0)+A50</f>
        <v>212</v>
      </c>
      <c r="I50" s="296">
        <f>ROUNDDOWN(AL50*1.05,0)+INDEX(Sheet2!$B$2:'Sheet2'!$B$5,MATCH(G50,Sheet2!$A$2:'Sheet2'!$A$5,0),0)+34*AT50-ROUNDUP(IF($BC$1=TRUE,AV50,AW50)/10,0)+A50</f>
        <v>359</v>
      </c>
      <c r="J50" s="40">
        <f t="shared" si="28"/>
        <v>571</v>
      </c>
      <c r="K50" s="196">
        <f>AW50-ROUNDDOWN(AR50/2,0)-ROUNDDOWN(MAX(AQ50*1.2,AP50*0.5),0)+INDEX(Sheet2!$C$2:'Sheet2'!$C$5,MATCH(G50,Sheet2!$A$2:'Sheet2'!$A$5,0),0)</f>
        <v>1355</v>
      </c>
      <c r="L50" s="48">
        <f t="shared" si="29"/>
        <v>744</v>
      </c>
      <c r="M50" s="201">
        <f t="shared" si="30"/>
        <v>6</v>
      </c>
      <c r="N50" s="201">
        <f t="shared" si="31"/>
        <v>36</v>
      </c>
      <c r="O50" s="202">
        <f t="shared" si="32"/>
        <v>995</v>
      </c>
      <c r="P50" s="53">
        <f>AX50+IF($F50="범선",IF($BG$1=TRUE,INDEX(Sheet2!$H$2:'Sheet2'!$H$45,MATCH(AX50,Sheet2!$G$2:'Sheet2'!$G$45,0),0)),IF($BH$1=TRUE,INDEX(Sheet2!$I$2:'Sheet2'!$I$45,MATCH(AX50,Sheet2!$G$2:'Sheet2'!$G$45,0)),IF($BI$1=TRUE,INDEX(Sheet2!$H$2:'Sheet2'!$H$45,MATCH(AX50,Sheet2!$G$2:'Sheet2'!$G$45,0)),0)))+IF($BE$1=TRUE,2,0)</f>
        <v>6.5</v>
      </c>
      <c r="Q50" s="49">
        <f t="shared" si="33"/>
        <v>9.5</v>
      </c>
      <c r="R50" s="49">
        <f t="shared" si="34"/>
        <v>12.5</v>
      </c>
      <c r="S50" s="51">
        <f t="shared" si="35"/>
        <v>15.5</v>
      </c>
      <c r="T50" s="49">
        <f>AY50+IF($F50="범선",IF($BG$1=TRUE,INDEX(Sheet2!$H$2:'Sheet2'!$H$45,MATCH(AY50,Sheet2!$G$2:'Sheet2'!$G$45,0),0)),IF($BH$1=TRUE,INDEX(Sheet2!$I$2:'Sheet2'!$I$45,MATCH(AY50,Sheet2!$G$2:'Sheet2'!$G$45,0)),IF($BI$1=TRUE,INDEX(Sheet2!$H$2:'Sheet2'!$H$45,MATCH(AY50,Sheet2!$G$2:'Sheet2'!$G$45,0)),0)))+IF($BE$1=TRUE,2,0)</f>
        <v>8</v>
      </c>
      <c r="U50" s="49">
        <f t="shared" si="36"/>
        <v>11.5</v>
      </c>
      <c r="V50" s="49">
        <f t="shared" si="37"/>
        <v>14.5</v>
      </c>
      <c r="W50" s="51">
        <f t="shared" si="38"/>
        <v>17.5</v>
      </c>
      <c r="X50" s="49">
        <f>AZ50+IF($F50="범선",IF($BG$1=TRUE,INDEX(Sheet2!$H$2:'Sheet2'!$H$45,MATCH(AZ50,Sheet2!$G$2:'Sheet2'!$G$45,0),0)),IF($BH$1=TRUE,INDEX(Sheet2!$I$2:'Sheet2'!$I$45,MATCH(AZ50,Sheet2!$G$2:'Sheet2'!$G$45,0)),IF($BI$1=TRUE,INDEX(Sheet2!$H$2:'Sheet2'!$H$45,MATCH(AZ50,Sheet2!$G$2:'Sheet2'!$G$45,0)),0)))+IF($BE$1=TRUE,2,0)</f>
        <v>13</v>
      </c>
      <c r="Y50" s="49">
        <f t="shared" si="39"/>
        <v>16.5</v>
      </c>
      <c r="Z50" s="49">
        <f t="shared" si="40"/>
        <v>19.5</v>
      </c>
      <c r="AA50" s="51">
        <f t="shared" si="41"/>
        <v>22.5</v>
      </c>
      <c r="AB50" s="49">
        <f>BA50+IF($F50="범선",IF($BG$1=TRUE,INDEX(Sheet2!$H$2:'Sheet2'!$H$45,MATCH(BA50,Sheet2!$G$2:'Sheet2'!$G$45,0),0)),IF($BH$1=TRUE,INDEX(Sheet2!$I$2:'Sheet2'!$I$45,MATCH(BA50,Sheet2!$G$2:'Sheet2'!$G$45,0)),IF($BI$1=TRUE,INDEX(Sheet2!$H$2:'Sheet2'!$H$45,MATCH(BA50,Sheet2!$G$2:'Sheet2'!$G$45,0)),0)))+IF($BE$1=TRUE,2,0)</f>
        <v>17</v>
      </c>
      <c r="AC50" s="49">
        <f t="shared" si="42"/>
        <v>20.5</v>
      </c>
      <c r="AD50" s="49">
        <f t="shared" si="43"/>
        <v>23.5</v>
      </c>
      <c r="AE50" s="51">
        <f t="shared" si="44"/>
        <v>26.5</v>
      </c>
      <c r="AF50" s="49">
        <f>BB50+IF($F50="범선",IF($BG$1=TRUE,INDEX(Sheet2!$H$2:'Sheet2'!$H$45,MATCH(BB50,Sheet2!$G$2:'Sheet2'!$G$45,0),0)),IF($BH$1=TRUE,INDEX(Sheet2!$I$2:'Sheet2'!$I$45,MATCH(BB50,Sheet2!$G$2:'Sheet2'!$G$45,0)),IF($BI$1=TRUE,INDEX(Sheet2!$H$2:'Sheet2'!$H$45,MATCH(BB50,Sheet2!$G$2:'Sheet2'!$G$45,0)),0)))+IF($BE$1=TRUE,2,0)</f>
        <v>22.5</v>
      </c>
      <c r="AG50" s="49">
        <f t="shared" si="45"/>
        <v>26</v>
      </c>
      <c r="AH50" s="49">
        <f t="shared" si="46"/>
        <v>29</v>
      </c>
      <c r="AI50" s="51">
        <f t="shared" si="47"/>
        <v>32</v>
      </c>
      <c r="AJ50" s="95"/>
      <c r="AK50" s="97">
        <v>105</v>
      </c>
      <c r="AL50" s="97">
        <v>245</v>
      </c>
      <c r="AM50" s="97">
        <v>6</v>
      </c>
      <c r="AN50" s="83">
        <v>6</v>
      </c>
      <c r="AO50" s="83">
        <v>36</v>
      </c>
      <c r="AP50" s="5">
        <v>110</v>
      </c>
      <c r="AQ50" s="5">
        <v>50</v>
      </c>
      <c r="AR50" s="5">
        <v>72</v>
      </c>
      <c r="AS50" s="5">
        <v>938</v>
      </c>
      <c r="AT50" s="5">
        <v>3</v>
      </c>
      <c r="AU50" s="5">
        <f t="shared" si="48"/>
        <v>1120</v>
      </c>
      <c r="AV50" s="5">
        <f t="shared" si="49"/>
        <v>840</v>
      </c>
      <c r="AW50" s="5">
        <f t="shared" si="50"/>
        <v>1400</v>
      </c>
      <c r="AX50" s="5">
        <f t="shared" si="51"/>
        <v>-2</v>
      </c>
      <c r="AY50" s="5">
        <f t="shared" si="52"/>
        <v>-1</v>
      </c>
      <c r="AZ50" s="5">
        <f t="shared" si="53"/>
        <v>3</v>
      </c>
      <c r="BA50" s="5">
        <f t="shared" si="54"/>
        <v>6</v>
      </c>
      <c r="BB50" s="5">
        <f t="shared" si="55"/>
        <v>10</v>
      </c>
    </row>
    <row r="51" spans="1:54" s="5" customFormat="1">
      <c r="A51" s="333"/>
      <c r="B51" s="344" t="s">
        <v>28</v>
      </c>
      <c r="C51" s="190" t="s">
        <v>89</v>
      </c>
      <c r="D51" s="43" t="s">
        <v>1</v>
      </c>
      <c r="E51" s="43" t="s">
        <v>0</v>
      </c>
      <c r="F51" s="44" t="s">
        <v>18</v>
      </c>
      <c r="G51" s="45" t="s">
        <v>10</v>
      </c>
      <c r="H51" s="280">
        <f>ROUNDDOWN(AK51*1.05,0)+INDEX(Sheet2!$B$2:'Sheet2'!$B$5,MATCH(G51,Sheet2!$A$2:'Sheet2'!$A$5,0),0)+34*AT51-ROUNDUP(IF($BC$1=TRUE,AV51,AW51)/10,0)+A51</f>
        <v>366</v>
      </c>
      <c r="I51" s="290">
        <f>ROUNDDOWN(AL51*1.05,0)+INDEX(Sheet2!$B$2:'Sheet2'!$B$5,MATCH(G51,Sheet2!$A$2:'Sheet2'!$A$5,0),0)+34*AT51-ROUNDUP(IF($BC$1=TRUE,AV51,AW51)/10,0)+A51</f>
        <v>408</v>
      </c>
      <c r="J51" s="46">
        <f t="shared" si="28"/>
        <v>774</v>
      </c>
      <c r="K51" s="173">
        <f>AW51-ROUNDDOWN(AR51/2,0)-ROUNDDOWN(MAX(AQ51*1.2,AP51*0.5),0)+INDEX(Sheet2!$C$2:'Sheet2'!$C$5,MATCH(G51,Sheet2!$A$2:'Sheet2'!$A$5,0),0)</f>
        <v>1352</v>
      </c>
      <c r="L51" s="42">
        <f t="shared" si="29"/>
        <v>751</v>
      </c>
      <c r="M51" s="191">
        <f t="shared" si="30"/>
        <v>14</v>
      </c>
      <c r="N51" s="191">
        <f t="shared" si="31"/>
        <v>40</v>
      </c>
      <c r="O51" s="140">
        <f t="shared" si="32"/>
        <v>1506</v>
      </c>
      <c r="P51" s="47">
        <f>AX51+IF($F51="범선",IF($BG$1=TRUE,INDEX(Sheet2!$H$2:'Sheet2'!$H$45,MATCH(AX51,Sheet2!$G$2:'Sheet2'!$G$45,0),0)),IF($BH$1=TRUE,INDEX(Sheet2!$I$2:'Sheet2'!$I$45,MATCH(AX51,Sheet2!$G$2:'Sheet2'!$G$45,0)),IF($BI$1=TRUE,INDEX(Sheet2!$H$2:'Sheet2'!$H$45,MATCH(AX51,Sheet2!$G$2:'Sheet2'!$G$45,0)),0)))+IF($BE$1=TRUE,2,0)</f>
        <v>9</v>
      </c>
      <c r="Q51" s="43">
        <f t="shared" si="33"/>
        <v>12</v>
      </c>
      <c r="R51" s="43">
        <f t="shared" si="34"/>
        <v>15</v>
      </c>
      <c r="S51" s="45">
        <f t="shared" si="35"/>
        <v>18</v>
      </c>
      <c r="T51" s="43">
        <f>AY51+IF($F51="범선",IF($BG$1=TRUE,INDEX(Sheet2!$H$2:'Sheet2'!$H$45,MATCH(AY51,Sheet2!$G$2:'Sheet2'!$G$45,0),0)),IF($BH$1=TRUE,INDEX(Sheet2!$I$2:'Sheet2'!$I$45,MATCH(AY51,Sheet2!$G$2:'Sheet2'!$G$45,0)),IF($BI$1=TRUE,INDEX(Sheet2!$H$2:'Sheet2'!$H$45,MATCH(AY51,Sheet2!$G$2:'Sheet2'!$G$45,0)),0)))+IF($BE$1=TRUE,2,0)</f>
        <v>10.5</v>
      </c>
      <c r="U51" s="43">
        <f t="shared" si="36"/>
        <v>14</v>
      </c>
      <c r="V51" s="43">
        <f t="shared" si="37"/>
        <v>17</v>
      </c>
      <c r="W51" s="45">
        <f t="shared" si="38"/>
        <v>20</v>
      </c>
      <c r="X51" s="43">
        <f>AZ51+IF($F51="범선",IF($BG$1=TRUE,INDEX(Sheet2!$H$2:'Sheet2'!$H$45,MATCH(AZ51,Sheet2!$G$2:'Sheet2'!$G$45,0),0)),IF($BH$1=TRUE,INDEX(Sheet2!$I$2:'Sheet2'!$I$45,MATCH(AZ51,Sheet2!$G$2:'Sheet2'!$G$45,0)),IF($BI$1=TRUE,INDEX(Sheet2!$H$2:'Sheet2'!$H$45,MATCH(AZ51,Sheet2!$G$2:'Sheet2'!$G$45,0)),0)))+IF($BE$1=TRUE,2,0)</f>
        <v>14.5</v>
      </c>
      <c r="Y51" s="43">
        <f t="shared" si="39"/>
        <v>18</v>
      </c>
      <c r="Z51" s="43">
        <f t="shared" si="40"/>
        <v>21</v>
      </c>
      <c r="AA51" s="45">
        <f t="shared" si="41"/>
        <v>24</v>
      </c>
      <c r="AB51" s="43">
        <f>BA51+IF($F51="범선",IF($BG$1=TRUE,INDEX(Sheet2!$H$2:'Sheet2'!$H$45,MATCH(BA51,Sheet2!$G$2:'Sheet2'!$G$45,0),0)),IF($BH$1=TRUE,INDEX(Sheet2!$I$2:'Sheet2'!$I$45,MATCH(BA51,Sheet2!$G$2:'Sheet2'!$G$45,0)),IF($BI$1=TRUE,INDEX(Sheet2!$H$2:'Sheet2'!$H$45,MATCH(BA51,Sheet2!$G$2:'Sheet2'!$G$45,0)),0)))+IF($BE$1=TRUE,2,0)</f>
        <v>20</v>
      </c>
      <c r="AC51" s="43">
        <f t="shared" si="42"/>
        <v>23.5</v>
      </c>
      <c r="AD51" s="43">
        <f t="shared" si="43"/>
        <v>26.5</v>
      </c>
      <c r="AE51" s="45">
        <f t="shared" si="44"/>
        <v>29.5</v>
      </c>
      <c r="AF51" s="43">
        <f>BB51+IF($F51="범선",IF($BG$1=TRUE,INDEX(Sheet2!$H$2:'Sheet2'!$H$45,MATCH(BB51,Sheet2!$G$2:'Sheet2'!$G$45,0),0)),IF($BH$1=TRUE,INDEX(Sheet2!$I$2:'Sheet2'!$I$45,MATCH(BB51,Sheet2!$G$2:'Sheet2'!$G$45,0)),IF($BI$1=TRUE,INDEX(Sheet2!$H$2:'Sheet2'!$H$45,MATCH(BB51,Sheet2!$G$2:'Sheet2'!$G$45,0)),0)))+IF($BE$1=TRUE,2,0)</f>
        <v>25</v>
      </c>
      <c r="AG51" s="43">
        <f t="shared" si="45"/>
        <v>28.5</v>
      </c>
      <c r="AH51" s="43">
        <f t="shared" si="46"/>
        <v>31.5</v>
      </c>
      <c r="AI51" s="45">
        <f t="shared" si="47"/>
        <v>34.5</v>
      </c>
      <c r="AJ51" s="95"/>
      <c r="AK51" s="97">
        <v>250</v>
      </c>
      <c r="AL51" s="97">
        <v>290</v>
      </c>
      <c r="AM51" s="97">
        <v>12</v>
      </c>
      <c r="AN51" s="83">
        <v>14</v>
      </c>
      <c r="AO51" s="83">
        <v>40</v>
      </c>
      <c r="AP51" s="5">
        <v>85</v>
      </c>
      <c r="AQ51" s="5">
        <v>45</v>
      </c>
      <c r="AR51" s="5">
        <v>40</v>
      </c>
      <c r="AS51" s="5">
        <v>975</v>
      </c>
      <c r="AT51" s="5">
        <v>3</v>
      </c>
      <c r="AU51" s="5">
        <f t="shared" si="48"/>
        <v>1100</v>
      </c>
      <c r="AV51" s="5">
        <f t="shared" si="49"/>
        <v>825</v>
      </c>
      <c r="AW51" s="5">
        <f t="shared" si="50"/>
        <v>1375</v>
      </c>
      <c r="AX51" s="5">
        <f t="shared" si="51"/>
        <v>0</v>
      </c>
      <c r="AY51" s="5">
        <f t="shared" si="52"/>
        <v>1</v>
      </c>
      <c r="AZ51" s="5">
        <f t="shared" si="53"/>
        <v>4</v>
      </c>
      <c r="BA51" s="5">
        <f t="shared" si="54"/>
        <v>8</v>
      </c>
      <c r="BB51" s="5">
        <f t="shared" si="55"/>
        <v>12</v>
      </c>
    </row>
    <row r="52" spans="1:54" s="5" customFormat="1">
      <c r="A52" s="380"/>
      <c r="B52" s="276"/>
      <c r="C52" s="120" t="s">
        <v>89</v>
      </c>
      <c r="D52" s="102" t="s">
        <v>25</v>
      </c>
      <c r="E52" s="102" t="s">
        <v>0</v>
      </c>
      <c r="F52" s="111" t="s">
        <v>18</v>
      </c>
      <c r="G52" s="103" t="s">
        <v>10</v>
      </c>
      <c r="H52" s="289">
        <f>ROUNDDOWN(AK52*1.05,0)+INDEX(Sheet2!$B$2:'Sheet2'!$B$5,MATCH(G52,Sheet2!$A$2:'Sheet2'!$A$5,0),0)+34*AT52-ROUNDUP(IF($BC$1=TRUE,AV52,AW52)/10,0)+A52</f>
        <v>356</v>
      </c>
      <c r="I52" s="299">
        <f>ROUNDDOWN(AL52*1.05,0)+INDEX(Sheet2!$B$2:'Sheet2'!$B$5,MATCH(G52,Sheet2!$A$2:'Sheet2'!$A$5,0),0)+34*AT52-ROUNDUP(IF($BC$1=TRUE,AV52,AW52)/10,0)+A52</f>
        <v>398</v>
      </c>
      <c r="J52" s="104">
        <f t="shared" si="28"/>
        <v>754</v>
      </c>
      <c r="K52" s="134">
        <f>AW52-ROUNDDOWN(AR52/2,0)-ROUNDDOWN(MAX(AQ52*1.2,AP52*0.5),0)+INDEX(Sheet2!$C$2:'Sheet2'!$C$5,MATCH(G52,Sheet2!$A$2:'Sheet2'!$A$5,0),0)</f>
        <v>1352</v>
      </c>
      <c r="L52" s="101">
        <f t="shared" si="29"/>
        <v>751</v>
      </c>
      <c r="M52" s="109">
        <f t="shared" si="30"/>
        <v>12</v>
      </c>
      <c r="N52" s="109">
        <f t="shared" si="31"/>
        <v>40</v>
      </c>
      <c r="O52" s="105">
        <f t="shared" si="32"/>
        <v>1466</v>
      </c>
      <c r="P52" s="106">
        <f>AX52+IF($F52="범선",IF($BG$1=TRUE,INDEX(Sheet2!$H$2:'Sheet2'!$H$45,MATCH(AX52,Sheet2!$G$2:'Sheet2'!$G$45,0),0)),IF($BH$1=TRUE,INDEX(Sheet2!$I$2:'Sheet2'!$I$45,MATCH(AX52,Sheet2!$G$2:'Sheet2'!$G$45,0)),IF($BI$1=TRUE,INDEX(Sheet2!$H$2:'Sheet2'!$H$45,MATCH(AX52,Sheet2!$G$2:'Sheet2'!$G$45,0)),0)))+IF($BE$1=TRUE,2,0)</f>
        <v>9</v>
      </c>
      <c r="Q52" s="102">
        <f t="shared" si="33"/>
        <v>12</v>
      </c>
      <c r="R52" s="102">
        <f t="shared" si="34"/>
        <v>15</v>
      </c>
      <c r="S52" s="103">
        <f t="shared" si="35"/>
        <v>18</v>
      </c>
      <c r="T52" s="102">
        <f>AY52+IF($F52="범선",IF($BG$1=TRUE,INDEX(Sheet2!$H$2:'Sheet2'!$H$45,MATCH(AY52,Sheet2!$G$2:'Sheet2'!$G$45,0),0)),IF($BH$1=TRUE,INDEX(Sheet2!$I$2:'Sheet2'!$I$45,MATCH(AY52,Sheet2!$G$2:'Sheet2'!$G$45,0)),IF($BI$1=TRUE,INDEX(Sheet2!$H$2:'Sheet2'!$H$45,MATCH(AY52,Sheet2!$G$2:'Sheet2'!$G$45,0)),0)))+IF($BE$1=TRUE,2,0)</f>
        <v>10.5</v>
      </c>
      <c r="U52" s="102">
        <f t="shared" si="36"/>
        <v>14</v>
      </c>
      <c r="V52" s="102">
        <f t="shared" si="37"/>
        <v>17</v>
      </c>
      <c r="W52" s="103">
        <f t="shared" si="38"/>
        <v>20</v>
      </c>
      <c r="X52" s="102">
        <f>AZ52+IF($F52="범선",IF($BG$1=TRUE,INDEX(Sheet2!$H$2:'Sheet2'!$H$45,MATCH(AZ52,Sheet2!$G$2:'Sheet2'!$G$45,0),0)),IF($BH$1=TRUE,INDEX(Sheet2!$I$2:'Sheet2'!$I$45,MATCH(AZ52,Sheet2!$G$2:'Sheet2'!$G$45,0)),IF($BI$1=TRUE,INDEX(Sheet2!$H$2:'Sheet2'!$H$45,MATCH(AZ52,Sheet2!$G$2:'Sheet2'!$G$45,0)),0)))+IF($BE$1=TRUE,2,0)</f>
        <v>14.5</v>
      </c>
      <c r="Y52" s="102">
        <f t="shared" si="39"/>
        <v>18</v>
      </c>
      <c r="Z52" s="102">
        <f t="shared" si="40"/>
        <v>21</v>
      </c>
      <c r="AA52" s="103">
        <f t="shared" si="41"/>
        <v>24</v>
      </c>
      <c r="AB52" s="102">
        <f>BA52+IF($F52="범선",IF($BG$1=TRUE,INDEX(Sheet2!$H$2:'Sheet2'!$H$45,MATCH(BA52,Sheet2!$G$2:'Sheet2'!$G$45,0),0)),IF($BH$1=TRUE,INDEX(Sheet2!$I$2:'Sheet2'!$I$45,MATCH(BA52,Sheet2!$G$2:'Sheet2'!$G$45,0)),IF($BI$1=TRUE,INDEX(Sheet2!$H$2:'Sheet2'!$H$45,MATCH(BA52,Sheet2!$G$2:'Sheet2'!$G$45,0)),0)))+IF($BE$1=TRUE,2,0)</f>
        <v>20</v>
      </c>
      <c r="AC52" s="102">
        <f t="shared" si="42"/>
        <v>23.5</v>
      </c>
      <c r="AD52" s="102">
        <f t="shared" si="43"/>
        <v>26.5</v>
      </c>
      <c r="AE52" s="103">
        <f t="shared" si="44"/>
        <v>29.5</v>
      </c>
      <c r="AF52" s="102">
        <f>BB52+IF($F52="범선",IF($BG$1=TRUE,INDEX(Sheet2!$H$2:'Sheet2'!$H$45,MATCH(BB52,Sheet2!$G$2:'Sheet2'!$G$45,0),0)),IF($BH$1=TRUE,INDEX(Sheet2!$I$2:'Sheet2'!$I$45,MATCH(BB52,Sheet2!$G$2:'Sheet2'!$G$45,0)),IF($BI$1=TRUE,INDEX(Sheet2!$H$2:'Sheet2'!$H$45,MATCH(BB52,Sheet2!$G$2:'Sheet2'!$G$45,0)),0)))+IF($BE$1=TRUE,2,0)</f>
        <v>25</v>
      </c>
      <c r="AG52" s="102">
        <f t="shared" si="45"/>
        <v>28.5</v>
      </c>
      <c r="AH52" s="102">
        <f t="shared" si="46"/>
        <v>31.5</v>
      </c>
      <c r="AI52" s="103">
        <f t="shared" si="47"/>
        <v>34.5</v>
      </c>
      <c r="AJ52" s="107"/>
      <c r="AK52" s="108">
        <v>240</v>
      </c>
      <c r="AL52" s="108">
        <v>280</v>
      </c>
      <c r="AM52" s="108">
        <v>10</v>
      </c>
      <c r="AN52" s="109">
        <v>12</v>
      </c>
      <c r="AO52" s="109">
        <v>40</v>
      </c>
      <c r="AP52" s="110">
        <v>85</v>
      </c>
      <c r="AQ52" s="110">
        <v>45</v>
      </c>
      <c r="AR52" s="110">
        <v>40</v>
      </c>
      <c r="AS52" s="110">
        <v>975</v>
      </c>
      <c r="AT52" s="110">
        <v>3</v>
      </c>
      <c r="AU52" s="110">
        <f t="shared" si="48"/>
        <v>1100</v>
      </c>
      <c r="AV52" s="110">
        <f t="shared" si="49"/>
        <v>825</v>
      </c>
      <c r="AW52" s="110">
        <f t="shared" si="50"/>
        <v>1375</v>
      </c>
      <c r="AX52" s="110">
        <f t="shared" si="51"/>
        <v>0</v>
      </c>
      <c r="AY52" s="110">
        <f t="shared" si="52"/>
        <v>1</v>
      </c>
      <c r="AZ52" s="110">
        <f t="shared" si="53"/>
        <v>4</v>
      </c>
      <c r="BA52" s="110">
        <f t="shared" si="54"/>
        <v>8</v>
      </c>
      <c r="BB52" s="110">
        <f t="shared" si="55"/>
        <v>12</v>
      </c>
    </row>
    <row r="53" spans="1:54" s="5" customFormat="1">
      <c r="A53" s="380"/>
      <c r="B53" s="276"/>
      <c r="C53" s="120" t="s">
        <v>225</v>
      </c>
      <c r="D53" s="102" t="s">
        <v>26</v>
      </c>
      <c r="E53" s="102" t="s">
        <v>0</v>
      </c>
      <c r="F53" s="102" t="s">
        <v>162</v>
      </c>
      <c r="G53" s="103" t="s">
        <v>10</v>
      </c>
      <c r="H53" s="289">
        <f>ROUNDDOWN(AK53*1.05,0)+INDEX(Sheet2!$B$2:'Sheet2'!$B$5,MATCH(G53,Sheet2!$A$2:'Sheet2'!$A$5,0),0)+34*AT53-ROUNDUP(IF($BC$1=TRUE,AV53,AW53)/10,0)+A53</f>
        <v>387</v>
      </c>
      <c r="I53" s="299">
        <f>ROUNDDOWN(AL53*1.05,0)+INDEX(Sheet2!$B$2:'Sheet2'!$B$5,MATCH(G53,Sheet2!$A$2:'Sheet2'!$A$5,0),0)+34*AT53-ROUNDUP(IF($BC$1=TRUE,AV53,AW53)/10,0)+A53</f>
        <v>408</v>
      </c>
      <c r="J53" s="104">
        <f t="shared" si="28"/>
        <v>795</v>
      </c>
      <c r="K53" s="134">
        <f>AW53-ROUNDDOWN(AR53/2,0)-ROUNDDOWN(MAX(AQ53*1.2,AP53*0.5),0)+INDEX(Sheet2!$C$2:'Sheet2'!$C$5,MATCH(G53,Sheet2!$A$2:'Sheet2'!$A$5,0),0)</f>
        <v>1351</v>
      </c>
      <c r="L53" s="101">
        <f t="shared" si="29"/>
        <v>750</v>
      </c>
      <c r="M53" s="109">
        <f t="shared" si="30"/>
        <v>14</v>
      </c>
      <c r="N53" s="109">
        <f t="shared" si="31"/>
        <v>45</v>
      </c>
      <c r="O53" s="105">
        <f t="shared" si="32"/>
        <v>1569</v>
      </c>
      <c r="P53" s="106">
        <f>AX53+IF($F53="범선",IF($BG$1=TRUE,INDEX(Sheet2!$H$2:'Sheet2'!$H$45,MATCH(AX53,Sheet2!$G$2:'Sheet2'!$G$45,0),0)),IF($BH$1=TRUE,INDEX(Sheet2!$I$2:'Sheet2'!$I$45,MATCH(AX53,Sheet2!$G$2:'Sheet2'!$G$45,0)),IF($BI$1=TRUE,INDEX(Sheet2!$H$2:'Sheet2'!$H$45,MATCH(AX53,Sheet2!$G$2:'Sheet2'!$G$45,0)),0)))+IF($BE$1=TRUE,2,0)</f>
        <v>10.5</v>
      </c>
      <c r="Q53" s="102">
        <f t="shared" si="33"/>
        <v>13.5</v>
      </c>
      <c r="R53" s="102">
        <f t="shared" si="34"/>
        <v>16.5</v>
      </c>
      <c r="S53" s="103">
        <f t="shared" si="35"/>
        <v>19.5</v>
      </c>
      <c r="T53" s="102">
        <f>AY53+IF($F53="범선",IF($BG$1=TRUE,INDEX(Sheet2!$H$2:'Sheet2'!$H$45,MATCH(AY53,Sheet2!$G$2:'Sheet2'!$G$45,0),0)),IF($BH$1=TRUE,INDEX(Sheet2!$I$2:'Sheet2'!$I$45,MATCH(AY53,Sheet2!$G$2:'Sheet2'!$G$45,0)),IF($BI$1=TRUE,INDEX(Sheet2!$H$2:'Sheet2'!$H$45,MATCH(AY53,Sheet2!$G$2:'Sheet2'!$G$45,0)),0)))+IF($BE$1=TRUE,2,0)</f>
        <v>12</v>
      </c>
      <c r="U53" s="102">
        <f t="shared" si="36"/>
        <v>15.5</v>
      </c>
      <c r="V53" s="102">
        <f t="shared" si="37"/>
        <v>18.5</v>
      </c>
      <c r="W53" s="103">
        <f t="shared" si="38"/>
        <v>21.5</v>
      </c>
      <c r="X53" s="102">
        <f>AZ53+IF($F53="범선",IF($BG$1=TRUE,INDEX(Sheet2!$H$2:'Sheet2'!$H$45,MATCH(AZ53,Sheet2!$G$2:'Sheet2'!$G$45,0),0)),IF($BH$1=TRUE,INDEX(Sheet2!$I$2:'Sheet2'!$I$45,MATCH(AZ53,Sheet2!$G$2:'Sheet2'!$G$45,0)),IF($BI$1=TRUE,INDEX(Sheet2!$H$2:'Sheet2'!$H$45,MATCH(AZ53,Sheet2!$G$2:'Sheet2'!$G$45,0)),0)))+IF($BE$1=TRUE,2,0)</f>
        <v>16</v>
      </c>
      <c r="Y53" s="102">
        <f t="shared" si="39"/>
        <v>19.5</v>
      </c>
      <c r="Z53" s="102">
        <f t="shared" si="40"/>
        <v>22.5</v>
      </c>
      <c r="AA53" s="103">
        <f t="shared" si="41"/>
        <v>25.5</v>
      </c>
      <c r="AB53" s="102">
        <f>BA53+IF($F53="범선",IF($BG$1=TRUE,INDEX(Sheet2!$H$2:'Sheet2'!$H$45,MATCH(BA53,Sheet2!$G$2:'Sheet2'!$G$45,0),0)),IF($BH$1=TRUE,INDEX(Sheet2!$I$2:'Sheet2'!$I$45,MATCH(BA53,Sheet2!$G$2:'Sheet2'!$G$45,0)),IF($BI$1=TRUE,INDEX(Sheet2!$H$2:'Sheet2'!$H$45,MATCH(BA53,Sheet2!$G$2:'Sheet2'!$G$45,0)),0)))+IF($BE$1=TRUE,2,0)</f>
        <v>21</v>
      </c>
      <c r="AC53" s="102">
        <f t="shared" si="42"/>
        <v>24.5</v>
      </c>
      <c r="AD53" s="102">
        <f t="shared" si="43"/>
        <v>27.5</v>
      </c>
      <c r="AE53" s="103">
        <f t="shared" si="44"/>
        <v>30.5</v>
      </c>
      <c r="AF53" s="102">
        <f>BB53+IF($F53="범선",IF($BG$1=TRUE,INDEX(Sheet2!$H$2:'Sheet2'!$H$45,MATCH(BB53,Sheet2!$G$2:'Sheet2'!$G$45,0),0)),IF($BH$1=TRUE,INDEX(Sheet2!$I$2:'Sheet2'!$I$45,MATCH(BB53,Sheet2!$G$2:'Sheet2'!$G$45,0)),IF($BI$1=TRUE,INDEX(Sheet2!$H$2:'Sheet2'!$H$45,MATCH(BB53,Sheet2!$G$2:'Sheet2'!$G$45,0)),0)))+IF($BE$1=TRUE,2,0)</f>
        <v>26.5</v>
      </c>
      <c r="AG53" s="102">
        <f t="shared" si="45"/>
        <v>30</v>
      </c>
      <c r="AH53" s="102">
        <f t="shared" si="46"/>
        <v>33</v>
      </c>
      <c r="AI53" s="103">
        <f t="shared" si="47"/>
        <v>36</v>
      </c>
      <c r="AJ53" s="107"/>
      <c r="AK53" s="108">
        <v>270</v>
      </c>
      <c r="AL53" s="108">
        <v>290</v>
      </c>
      <c r="AM53" s="108">
        <v>12</v>
      </c>
      <c r="AN53" s="109">
        <v>14</v>
      </c>
      <c r="AO53" s="109">
        <v>45</v>
      </c>
      <c r="AP53" s="110">
        <v>80</v>
      </c>
      <c r="AQ53" s="110">
        <v>30</v>
      </c>
      <c r="AR53" s="110">
        <v>70</v>
      </c>
      <c r="AS53" s="110">
        <v>950</v>
      </c>
      <c r="AT53" s="110">
        <v>3</v>
      </c>
      <c r="AU53" s="110">
        <f t="shared" si="48"/>
        <v>1100</v>
      </c>
      <c r="AV53" s="110">
        <f t="shared" si="49"/>
        <v>825</v>
      </c>
      <c r="AW53" s="110">
        <f t="shared" si="50"/>
        <v>1375</v>
      </c>
      <c r="AX53" s="110">
        <f t="shared" si="51"/>
        <v>1</v>
      </c>
      <c r="AY53" s="110">
        <f t="shared" si="52"/>
        <v>2</v>
      </c>
      <c r="AZ53" s="110">
        <f t="shared" si="53"/>
        <v>5</v>
      </c>
      <c r="BA53" s="110">
        <f t="shared" si="54"/>
        <v>9</v>
      </c>
      <c r="BB53" s="110">
        <f t="shared" si="55"/>
        <v>13</v>
      </c>
    </row>
    <row r="54" spans="1:54" s="5" customFormat="1">
      <c r="A54" s="366"/>
      <c r="B54" s="166"/>
      <c r="C54" s="159" t="s">
        <v>526</v>
      </c>
      <c r="D54" s="160" t="s">
        <v>25</v>
      </c>
      <c r="E54" s="160" t="s">
        <v>36</v>
      </c>
      <c r="F54" s="160" t="s">
        <v>18</v>
      </c>
      <c r="G54" s="162" t="s">
        <v>8</v>
      </c>
      <c r="H54" s="287">
        <f>ROUNDDOWN(AK54*1.05,0)+INDEX(Sheet2!$B$2:'Sheet2'!$B$5,MATCH(G54,Sheet2!$A$2:'Sheet2'!$A$5,0),0)+34*AT54-ROUNDUP(IF($BC$1=TRUE,AV54,AW54)/10,0)+A54</f>
        <v>440</v>
      </c>
      <c r="I54" s="298">
        <f>ROUNDDOWN(AL54*1.05,0)+INDEX(Sheet2!$B$2:'Sheet2'!$B$5,MATCH(G54,Sheet2!$A$2:'Sheet2'!$A$5,0),0)+34*AT54-ROUNDUP(IF($BC$1=TRUE,AV54,AW54)/10,0)+A54</f>
        <v>409</v>
      </c>
      <c r="J54" s="163">
        <f t="shared" si="28"/>
        <v>849</v>
      </c>
      <c r="K54" s="134">
        <f>AW54-ROUNDDOWN(AR54/2,0)-ROUNDDOWN(MAX(AQ54*1.2,AP54*0.5),0)+INDEX(Sheet2!$C$2:'Sheet2'!$C$5,MATCH(G54,Sheet2!$A$2:'Sheet2'!$A$5,0),0)</f>
        <v>1348</v>
      </c>
      <c r="L54" s="164">
        <f t="shared" si="29"/>
        <v>714</v>
      </c>
      <c r="M54" s="100">
        <f t="shared" si="30"/>
        <v>14</v>
      </c>
      <c r="N54" s="100">
        <f t="shared" si="31"/>
        <v>53</v>
      </c>
      <c r="O54" s="165">
        <f t="shared" si="32"/>
        <v>1729</v>
      </c>
      <c r="P54" s="31">
        <f>AX54+IF($F54="범선",IF($BG$1=TRUE,INDEX(Sheet2!$H$2:'Sheet2'!$H$45,MATCH(AX54,Sheet2!$G$2:'Sheet2'!$G$45,0),0)),IF($BH$1=TRUE,INDEX(Sheet2!$I$2:'Sheet2'!$I$45,MATCH(AX54,Sheet2!$G$2:'Sheet2'!$G$45,0)),IF($BI$1=TRUE,INDEX(Sheet2!$H$2:'Sheet2'!$H$45,MATCH(AX54,Sheet2!$G$2:'Sheet2'!$G$45,0)),0)))+IF($BE$1=TRUE,2,0)</f>
        <v>10.5</v>
      </c>
      <c r="Q54" s="26">
        <f t="shared" si="33"/>
        <v>13.5</v>
      </c>
      <c r="R54" s="26">
        <f t="shared" si="34"/>
        <v>16.5</v>
      </c>
      <c r="S54" s="28">
        <f t="shared" si="35"/>
        <v>19.5</v>
      </c>
      <c r="T54" s="26">
        <f>AY54+IF($F54="범선",IF($BG$1=TRUE,INDEX(Sheet2!$H$2:'Sheet2'!$H$45,MATCH(AY54,Sheet2!$G$2:'Sheet2'!$G$45,0),0)),IF($BH$1=TRUE,INDEX(Sheet2!$I$2:'Sheet2'!$I$45,MATCH(AY54,Sheet2!$G$2:'Sheet2'!$G$45,0)),IF($BI$1=TRUE,INDEX(Sheet2!$H$2:'Sheet2'!$H$45,MATCH(AY54,Sheet2!$G$2:'Sheet2'!$G$45,0)),0)))+IF($BE$1=TRUE,2,0)</f>
        <v>12</v>
      </c>
      <c r="U54" s="26">
        <f t="shared" si="36"/>
        <v>15.5</v>
      </c>
      <c r="V54" s="26">
        <f t="shared" si="37"/>
        <v>18.5</v>
      </c>
      <c r="W54" s="28">
        <f t="shared" si="38"/>
        <v>21.5</v>
      </c>
      <c r="X54" s="26">
        <f>AZ54+IF($F54="범선",IF($BG$1=TRUE,INDEX(Sheet2!$H$2:'Sheet2'!$H$45,MATCH(AZ54,Sheet2!$G$2:'Sheet2'!$G$45,0),0)),IF($BH$1=TRUE,INDEX(Sheet2!$I$2:'Sheet2'!$I$45,MATCH(AZ54,Sheet2!$G$2:'Sheet2'!$G$45,0)),IF($BI$1=TRUE,INDEX(Sheet2!$H$2:'Sheet2'!$H$45,MATCH(AZ54,Sheet2!$G$2:'Sheet2'!$G$45,0)),0)))+IF($BE$1=TRUE,2,0)</f>
        <v>17</v>
      </c>
      <c r="Y54" s="26">
        <f t="shared" si="39"/>
        <v>20.5</v>
      </c>
      <c r="Z54" s="26">
        <f t="shared" si="40"/>
        <v>23.5</v>
      </c>
      <c r="AA54" s="28">
        <f t="shared" si="41"/>
        <v>26.5</v>
      </c>
      <c r="AB54" s="26">
        <f>BA54+IF($F54="범선",IF($BG$1=TRUE,INDEX(Sheet2!$H$2:'Sheet2'!$H$45,MATCH(BA54,Sheet2!$G$2:'Sheet2'!$G$45,0),0)),IF($BH$1=TRUE,INDEX(Sheet2!$I$2:'Sheet2'!$I$45,MATCH(BA54,Sheet2!$G$2:'Sheet2'!$G$45,0)),IF($BI$1=TRUE,INDEX(Sheet2!$H$2:'Sheet2'!$H$45,MATCH(BA54,Sheet2!$G$2:'Sheet2'!$G$45,0)),0)))+IF($BE$1=TRUE,2,0)</f>
        <v>22.5</v>
      </c>
      <c r="AC54" s="26">
        <f t="shared" si="42"/>
        <v>26</v>
      </c>
      <c r="AD54" s="26">
        <f t="shared" si="43"/>
        <v>29</v>
      </c>
      <c r="AE54" s="28">
        <f t="shared" si="44"/>
        <v>32</v>
      </c>
      <c r="AF54" s="26">
        <f>BB54+IF($F54="범선",IF($BG$1=TRUE,INDEX(Sheet2!$H$2:'Sheet2'!$H$45,MATCH(BB54,Sheet2!$G$2:'Sheet2'!$G$45,0),0)),IF($BH$1=TRUE,INDEX(Sheet2!$I$2:'Sheet2'!$I$45,MATCH(BB54,Sheet2!$G$2:'Sheet2'!$G$45,0)),IF($BI$1=TRUE,INDEX(Sheet2!$H$2:'Sheet2'!$H$45,MATCH(BB54,Sheet2!$G$2:'Sheet2'!$G$45,0)),0)))+IF($BE$1=TRUE,2,0)</f>
        <v>26.5</v>
      </c>
      <c r="AG54" s="26">
        <f t="shared" si="45"/>
        <v>30</v>
      </c>
      <c r="AH54" s="26">
        <f t="shared" si="46"/>
        <v>33</v>
      </c>
      <c r="AI54" s="28">
        <f t="shared" si="47"/>
        <v>36</v>
      </c>
      <c r="AJ54" s="95"/>
      <c r="AK54" s="96">
        <v>310</v>
      </c>
      <c r="AL54" s="96">
        <v>280</v>
      </c>
      <c r="AM54" s="96">
        <v>16</v>
      </c>
      <c r="AN54" s="83">
        <v>14</v>
      </c>
      <c r="AO54" s="83">
        <v>53</v>
      </c>
      <c r="AP54" s="13">
        <v>180</v>
      </c>
      <c r="AQ54" s="13">
        <v>90</v>
      </c>
      <c r="AR54" s="13">
        <v>110</v>
      </c>
      <c r="AS54" s="13">
        <v>880</v>
      </c>
      <c r="AT54" s="13">
        <v>3</v>
      </c>
      <c r="AU54" s="5">
        <f t="shared" si="48"/>
        <v>1170</v>
      </c>
      <c r="AV54" s="5">
        <f t="shared" si="49"/>
        <v>877</v>
      </c>
      <c r="AW54" s="5">
        <f t="shared" si="50"/>
        <v>1462</v>
      </c>
      <c r="AX54" s="5">
        <f t="shared" si="51"/>
        <v>1</v>
      </c>
      <c r="AY54" s="5">
        <f t="shared" si="52"/>
        <v>2</v>
      </c>
      <c r="AZ54" s="5">
        <f t="shared" si="53"/>
        <v>6</v>
      </c>
      <c r="BA54" s="5">
        <f t="shared" si="54"/>
        <v>10</v>
      </c>
      <c r="BB54" s="5">
        <f t="shared" si="55"/>
        <v>13</v>
      </c>
    </row>
    <row r="55" spans="1:54" s="5" customFormat="1">
      <c r="A55" s="334"/>
      <c r="B55" s="89" t="s">
        <v>45</v>
      </c>
      <c r="C55" s="119" t="s">
        <v>225</v>
      </c>
      <c r="D55" s="26" t="s">
        <v>1</v>
      </c>
      <c r="E55" s="26" t="s">
        <v>0</v>
      </c>
      <c r="F55" s="27" t="s">
        <v>18</v>
      </c>
      <c r="G55" s="28" t="s">
        <v>10</v>
      </c>
      <c r="H55" s="91">
        <f>ROUNDDOWN(AK55*1.05,0)+INDEX(Sheet2!$B$2:'Sheet2'!$B$5,MATCH(G55,Sheet2!$A$2:'Sheet2'!$A$5,0),0)+34*AT55-ROUNDUP(IF($BC$1=TRUE,AV55,AW55)/10,0)+A55</f>
        <v>401</v>
      </c>
      <c r="I55" s="231">
        <f>ROUNDDOWN(AL55*1.05,0)+INDEX(Sheet2!$B$2:'Sheet2'!$B$5,MATCH(G55,Sheet2!$A$2:'Sheet2'!$A$5,0),0)+34*AT55-ROUNDUP(IF($BC$1=TRUE,AV55,AW55)/10,0)+A55</f>
        <v>423</v>
      </c>
      <c r="J55" s="30">
        <f t="shared" si="28"/>
        <v>824</v>
      </c>
      <c r="K55" s="134">
        <f>AW55-ROUNDDOWN(AR55/2,0)-ROUNDDOWN(MAX(AQ55*1.2,AP55*0.5),0)+INDEX(Sheet2!$C$2:'Sheet2'!$C$5,MATCH(G55,Sheet2!$A$2:'Sheet2'!$A$5,0),0)</f>
        <v>1336</v>
      </c>
      <c r="L55" s="25">
        <f t="shared" si="29"/>
        <v>735</v>
      </c>
      <c r="M55" s="83">
        <f t="shared" si="30"/>
        <v>14</v>
      </c>
      <c r="N55" s="83">
        <f t="shared" si="31"/>
        <v>50</v>
      </c>
      <c r="O55" s="92">
        <f t="shared" si="32"/>
        <v>1626</v>
      </c>
      <c r="P55" s="31">
        <f>AX55+IF($F55="범선",IF($BG$1=TRUE,INDEX(Sheet2!$H$2:'Sheet2'!$H$45,MATCH(AX55,Sheet2!$G$2:'Sheet2'!$G$45,0),0)),IF($BH$1=TRUE,INDEX(Sheet2!$I$2:'Sheet2'!$I$45,MATCH(AX55,Sheet2!$G$2:'Sheet2'!$G$45,0)),IF($BI$1=TRUE,INDEX(Sheet2!$H$2:'Sheet2'!$H$45,MATCH(AX55,Sheet2!$G$2:'Sheet2'!$G$45,0)),0)))+IF($BE$1=TRUE,2,0)</f>
        <v>12</v>
      </c>
      <c r="Q55" s="26">
        <f t="shared" si="33"/>
        <v>15</v>
      </c>
      <c r="R55" s="26">
        <f t="shared" si="34"/>
        <v>18</v>
      </c>
      <c r="S55" s="28">
        <f t="shared" si="35"/>
        <v>21</v>
      </c>
      <c r="T55" s="26">
        <f>AY55+IF($F55="범선",IF($BG$1=TRUE,INDEX(Sheet2!$H$2:'Sheet2'!$H$45,MATCH(AY55,Sheet2!$G$2:'Sheet2'!$G$45,0),0)),IF($BH$1=TRUE,INDEX(Sheet2!$I$2:'Sheet2'!$I$45,MATCH(AY55,Sheet2!$G$2:'Sheet2'!$G$45,0)),IF($BI$1=TRUE,INDEX(Sheet2!$H$2:'Sheet2'!$H$45,MATCH(AY55,Sheet2!$G$2:'Sheet2'!$G$45,0)),0)))+IF($BE$1=TRUE,2,0)</f>
        <v>13</v>
      </c>
      <c r="U55" s="26">
        <f t="shared" si="36"/>
        <v>16.5</v>
      </c>
      <c r="V55" s="26">
        <f t="shared" si="37"/>
        <v>19.5</v>
      </c>
      <c r="W55" s="28">
        <f t="shared" si="38"/>
        <v>22.5</v>
      </c>
      <c r="X55" s="26">
        <f>AZ55+IF($F55="범선",IF($BG$1=TRUE,INDEX(Sheet2!$H$2:'Sheet2'!$H$45,MATCH(AZ55,Sheet2!$G$2:'Sheet2'!$G$45,0),0)),IF($BH$1=TRUE,INDEX(Sheet2!$I$2:'Sheet2'!$I$45,MATCH(AZ55,Sheet2!$G$2:'Sheet2'!$G$45,0)),IF($BI$1=TRUE,INDEX(Sheet2!$H$2:'Sheet2'!$H$45,MATCH(AZ55,Sheet2!$G$2:'Sheet2'!$G$45,0)),0)))+IF($BE$1=TRUE,2,0)</f>
        <v>17</v>
      </c>
      <c r="Y55" s="26">
        <f t="shared" si="39"/>
        <v>20.5</v>
      </c>
      <c r="Z55" s="26">
        <f t="shared" si="40"/>
        <v>23.5</v>
      </c>
      <c r="AA55" s="28">
        <f t="shared" si="41"/>
        <v>26.5</v>
      </c>
      <c r="AB55" s="26">
        <f>BA55+IF($F55="범선",IF($BG$1=TRUE,INDEX(Sheet2!$H$2:'Sheet2'!$H$45,MATCH(BA55,Sheet2!$G$2:'Sheet2'!$G$45,0),0)),IF($BH$1=TRUE,INDEX(Sheet2!$I$2:'Sheet2'!$I$45,MATCH(BA55,Sheet2!$G$2:'Sheet2'!$G$45,0)),IF($BI$1=TRUE,INDEX(Sheet2!$H$2:'Sheet2'!$H$45,MATCH(BA55,Sheet2!$G$2:'Sheet2'!$G$45,0)),0)))+IF($BE$1=TRUE,2,0)</f>
        <v>22.5</v>
      </c>
      <c r="AC55" s="26">
        <f t="shared" si="42"/>
        <v>26</v>
      </c>
      <c r="AD55" s="26">
        <f t="shared" si="43"/>
        <v>29</v>
      </c>
      <c r="AE55" s="28">
        <f t="shared" si="44"/>
        <v>32</v>
      </c>
      <c r="AF55" s="26">
        <f>BB55+IF($F55="범선",IF($BG$1=TRUE,INDEX(Sheet2!$H$2:'Sheet2'!$H$45,MATCH(BB55,Sheet2!$G$2:'Sheet2'!$G$45,0),0)),IF($BH$1=TRUE,INDEX(Sheet2!$I$2:'Sheet2'!$I$45,MATCH(BB55,Sheet2!$G$2:'Sheet2'!$G$45,0)),IF($BI$1=TRUE,INDEX(Sheet2!$H$2:'Sheet2'!$H$45,MATCH(BB55,Sheet2!$G$2:'Sheet2'!$G$45,0)),0)))+IF($BE$1=TRUE,2,0)</f>
        <v>28</v>
      </c>
      <c r="AG55" s="26">
        <f t="shared" si="45"/>
        <v>31.5</v>
      </c>
      <c r="AH55" s="26">
        <f t="shared" si="46"/>
        <v>34.5</v>
      </c>
      <c r="AI55" s="28">
        <f t="shared" si="47"/>
        <v>37.5</v>
      </c>
      <c r="AJ55" s="95"/>
      <c r="AK55" s="96">
        <v>283</v>
      </c>
      <c r="AL55" s="96">
        <v>304</v>
      </c>
      <c r="AM55" s="96">
        <v>12</v>
      </c>
      <c r="AN55" s="83">
        <v>14</v>
      </c>
      <c r="AO55" s="83">
        <v>50</v>
      </c>
      <c r="AP55" s="13">
        <v>100</v>
      </c>
      <c r="AQ55" s="13">
        <v>30</v>
      </c>
      <c r="AR55" s="13">
        <v>80</v>
      </c>
      <c r="AS55" s="13">
        <v>920</v>
      </c>
      <c r="AT55" s="13">
        <v>3</v>
      </c>
      <c r="AU55" s="5">
        <f t="shared" si="48"/>
        <v>1100</v>
      </c>
      <c r="AV55" s="5">
        <f t="shared" si="49"/>
        <v>825</v>
      </c>
      <c r="AW55" s="5">
        <f t="shared" si="50"/>
        <v>1375</v>
      </c>
      <c r="AX55" s="5">
        <f t="shared" si="51"/>
        <v>2</v>
      </c>
      <c r="AY55" s="5">
        <f t="shared" si="52"/>
        <v>3</v>
      </c>
      <c r="AZ55" s="5">
        <f t="shared" si="53"/>
        <v>6</v>
      </c>
      <c r="BA55" s="5">
        <f t="shared" si="54"/>
        <v>10</v>
      </c>
      <c r="BB55" s="5">
        <f t="shared" si="55"/>
        <v>14</v>
      </c>
    </row>
    <row r="56" spans="1:54" s="5" customFormat="1">
      <c r="A56" s="380"/>
      <c r="B56" s="276"/>
      <c r="C56" s="120" t="s">
        <v>251</v>
      </c>
      <c r="D56" s="102" t="s">
        <v>25</v>
      </c>
      <c r="E56" s="102" t="s">
        <v>41</v>
      </c>
      <c r="F56" s="102" t="s">
        <v>18</v>
      </c>
      <c r="G56" s="103" t="s">
        <v>10</v>
      </c>
      <c r="H56" s="289">
        <f>ROUNDDOWN(AK56*1.05,0)+INDEX(Sheet2!$B$2:'Sheet2'!$B$5,MATCH(G56,Sheet2!$A$2:'Sheet2'!$A$5,0),0)+34*AT56-ROUNDUP(IF($BC$1=TRUE,AV56,AW56)/10,0)+A56</f>
        <v>414</v>
      </c>
      <c r="I56" s="299">
        <f>ROUNDDOWN(AL56*1.05,0)+INDEX(Sheet2!$B$2:'Sheet2'!$B$5,MATCH(G56,Sheet2!$A$2:'Sheet2'!$A$5,0),0)+34*AT56-ROUNDUP(IF($BC$1=TRUE,AV56,AW56)/10,0)+A56</f>
        <v>514</v>
      </c>
      <c r="J56" s="104">
        <f t="shared" si="28"/>
        <v>928</v>
      </c>
      <c r="K56" s="134">
        <f>AW56-ROUNDDOWN(AR56/2,0)-ROUNDDOWN(MAX(AQ56*1.2,AP56*0.5),0)+INDEX(Sheet2!$C$2:'Sheet2'!$C$5,MATCH(G56,Sheet2!$A$2:'Sheet2'!$A$5,0),0)</f>
        <v>1322</v>
      </c>
      <c r="L56" s="101">
        <f t="shared" si="29"/>
        <v>746</v>
      </c>
      <c r="M56" s="109">
        <f t="shared" si="30"/>
        <v>11</v>
      </c>
      <c r="N56" s="109">
        <f t="shared" si="31"/>
        <v>16</v>
      </c>
      <c r="O56" s="105">
        <f t="shared" si="32"/>
        <v>1756</v>
      </c>
      <c r="P56" s="106">
        <f>AX56+IF($F56="범선",IF($BG$1=TRUE,INDEX(Sheet2!$H$2:'Sheet2'!$H$45,MATCH(AX56,Sheet2!$G$2:'Sheet2'!$G$45,0),0)),IF($BH$1=TRUE,INDEX(Sheet2!$I$2:'Sheet2'!$I$45,MATCH(AX56,Sheet2!$G$2:'Sheet2'!$G$45,0)),IF($BI$1=TRUE,INDEX(Sheet2!$H$2:'Sheet2'!$H$45,MATCH(AX56,Sheet2!$G$2:'Sheet2'!$G$45,0)),0)))+IF($BE$1=TRUE,2,0)</f>
        <v>2.5</v>
      </c>
      <c r="Q56" s="102">
        <f t="shared" si="33"/>
        <v>5.5</v>
      </c>
      <c r="R56" s="102">
        <f t="shared" si="34"/>
        <v>8.5</v>
      </c>
      <c r="S56" s="103">
        <f t="shared" si="35"/>
        <v>11.5</v>
      </c>
      <c r="T56" s="102">
        <f>AY56+IF($F56="범선",IF($BG$1=TRUE,INDEX(Sheet2!$H$2:'Sheet2'!$H$45,MATCH(AY56,Sheet2!$G$2:'Sheet2'!$G$45,0),0)),IF($BH$1=TRUE,INDEX(Sheet2!$I$2:'Sheet2'!$I$45,MATCH(AY56,Sheet2!$G$2:'Sheet2'!$G$45,0)),IF($BI$1=TRUE,INDEX(Sheet2!$H$2:'Sheet2'!$H$45,MATCH(AY56,Sheet2!$G$2:'Sheet2'!$G$45,0)),0)))+IF($BE$1=TRUE,2,0)</f>
        <v>4</v>
      </c>
      <c r="U56" s="102">
        <f t="shared" si="36"/>
        <v>7.5</v>
      </c>
      <c r="V56" s="102">
        <f t="shared" si="37"/>
        <v>10.5</v>
      </c>
      <c r="W56" s="103">
        <f t="shared" si="38"/>
        <v>13.5</v>
      </c>
      <c r="X56" s="102">
        <f>AZ56+IF($F56="범선",IF($BG$1=TRUE,INDEX(Sheet2!$H$2:'Sheet2'!$H$45,MATCH(AZ56,Sheet2!$G$2:'Sheet2'!$G$45,0),0)),IF($BH$1=TRUE,INDEX(Sheet2!$I$2:'Sheet2'!$I$45,MATCH(AZ56,Sheet2!$G$2:'Sheet2'!$G$45,0)),IF($BI$1=TRUE,INDEX(Sheet2!$H$2:'Sheet2'!$H$45,MATCH(AZ56,Sheet2!$G$2:'Sheet2'!$G$45,0)),0)))+IF($BE$1=TRUE,2,0)</f>
        <v>9</v>
      </c>
      <c r="Y56" s="102">
        <f t="shared" si="39"/>
        <v>12.5</v>
      </c>
      <c r="Z56" s="102">
        <f t="shared" si="40"/>
        <v>15.5</v>
      </c>
      <c r="AA56" s="103">
        <f t="shared" si="41"/>
        <v>18.5</v>
      </c>
      <c r="AB56" s="102">
        <f>BA56+IF($F56="범선",IF($BG$1=TRUE,INDEX(Sheet2!$H$2:'Sheet2'!$H$45,MATCH(BA56,Sheet2!$G$2:'Sheet2'!$G$45,0),0)),IF($BH$1=TRUE,INDEX(Sheet2!$I$2:'Sheet2'!$I$45,MATCH(BA56,Sheet2!$G$2:'Sheet2'!$G$45,0)),IF($BI$1=TRUE,INDEX(Sheet2!$H$2:'Sheet2'!$H$45,MATCH(BA56,Sheet2!$G$2:'Sheet2'!$G$45,0)),0)))+IF($BE$1=TRUE,2,0)</f>
        <v>13</v>
      </c>
      <c r="AC56" s="102">
        <f t="shared" si="42"/>
        <v>16.5</v>
      </c>
      <c r="AD56" s="102">
        <f t="shared" si="43"/>
        <v>19.5</v>
      </c>
      <c r="AE56" s="103">
        <f t="shared" si="44"/>
        <v>22.5</v>
      </c>
      <c r="AF56" s="102">
        <f>BB56+IF($F56="범선",IF($BG$1=TRUE,INDEX(Sheet2!$H$2:'Sheet2'!$H$45,MATCH(BB56,Sheet2!$G$2:'Sheet2'!$G$45,0),0)),IF($BH$1=TRUE,INDEX(Sheet2!$I$2:'Sheet2'!$I$45,MATCH(BB56,Sheet2!$G$2:'Sheet2'!$G$45,0)),IF($BI$1=TRUE,INDEX(Sheet2!$H$2:'Sheet2'!$H$45,MATCH(BB56,Sheet2!$G$2:'Sheet2'!$G$45,0)),0)))+IF($BE$1=TRUE,2,0)</f>
        <v>18.5</v>
      </c>
      <c r="AG56" s="102">
        <f t="shared" si="45"/>
        <v>22</v>
      </c>
      <c r="AH56" s="102">
        <f t="shared" si="46"/>
        <v>25</v>
      </c>
      <c r="AI56" s="103">
        <f t="shared" si="47"/>
        <v>28</v>
      </c>
      <c r="AJ56" s="107"/>
      <c r="AK56" s="108">
        <v>225</v>
      </c>
      <c r="AL56" s="108">
        <v>320</v>
      </c>
      <c r="AM56" s="108">
        <v>10</v>
      </c>
      <c r="AN56" s="109">
        <v>11</v>
      </c>
      <c r="AO56" s="109">
        <v>16</v>
      </c>
      <c r="AP56" s="110">
        <v>58</v>
      </c>
      <c r="AQ56" s="110">
        <v>26</v>
      </c>
      <c r="AR56" s="110">
        <v>20</v>
      </c>
      <c r="AS56" s="110">
        <v>972</v>
      </c>
      <c r="AT56" s="110">
        <v>5</v>
      </c>
      <c r="AU56" s="110">
        <f t="shared" si="48"/>
        <v>1050</v>
      </c>
      <c r="AV56" s="110">
        <f t="shared" si="49"/>
        <v>787</v>
      </c>
      <c r="AW56" s="110">
        <f t="shared" si="50"/>
        <v>1312</v>
      </c>
      <c r="AX56" s="110">
        <f t="shared" si="51"/>
        <v>-5</v>
      </c>
      <c r="AY56" s="110">
        <f t="shared" si="52"/>
        <v>-4</v>
      </c>
      <c r="AZ56" s="110">
        <f t="shared" si="53"/>
        <v>0</v>
      </c>
      <c r="BA56" s="110">
        <f t="shared" si="54"/>
        <v>3</v>
      </c>
      <c r="BB56" s="110">
        <f t="shared" si="55"/>
        <v>7</v>
      </c>
    </row>
    <row r="57" spans="1:54" s="5" customFormat="1">
      <c r="A57" s="381"/>
      <c r="B57" s="377" t="s">
        <v>73</v>
      </c>
      <c r="C57" s="203" t="s">
        <v>91</v>
      </c>
      <c r="D57" s="49" t="s">
        <v>1</v>
      </c>
      <c r="E57" s="49" t="s">
        <v>41</v>
      </c>
      <c r="F57" s="49" t="s">
        <v>18</v>
      </c>
      <c r="G57" s="51" t="s">
        <v>10</v>
      </c>
      <c r="H57" s="284">
        <f>ROUNDDOWN(AK57*1.05,0)+INDEX(Sheet2!$B$2:'Sheet2'!$B$5,MATCH(G57,Sheet2!$A$2:'Sheet2'!$A$5,0),0)+34*AT57-ROUNDUP(IF($BC$1=TRUE,AV57,AW57)/10,0)+A57</f>
        <v>351</v>
      </c>
      <c r="I57" s="294">
        <f>ROUNDDOWN(AL57*1.05,0)+INDEX(Sheet2!$B$2:'Sheet2'!$B$5,MATCH(G57,Sheet2!$A$2:'Sheet2'!$A$5,0),0)+34*AT57-ROUNDUP(IF($BC$1=TRUE,AV57,AW57)/10,0)+A57</f>
        <v>493</v>
      </c>
      <c r="J57" s="52">
        <f t="shared" si="28"/>
        <v>844</v>
      </c>
      <c r="K57" s="196">
        <f>AW57-ROUNDDOWN(AR57/2,0)-ROUNDDOWN(MAX(AQ57*1.2,AP57*0.5),0)+INDEX(Sheet2!$C$2:'Sheet2'!$C$5,MATCH(G57,Sheet2!$A$2:'Sheet2'!$A$5,0),0)</f>
        <v>1317</v>
      </c>
      <c r="L57" s="48">
        <f t="shared" si="29"/>
        <v>741</v>
      </c>
      <c r="M57" s="201">
        <f t="shared" si="30"/>
        <v>10</v>
      </c>
      <c r="N57" s="201">
        <f t="shared" si="31"/>
        <v>24</v>
      </c>
      <c r="O57" s="202">
        <f t="shared" si="32"/>
        <v>1546</v>
      </c>
      <c r="P57" s="53">
        <f>AX57+IF($F57="범선",IF($BG$1=TRUE,INDEX(Sheet2!$H$2:'Sheet2'!$H$45,MATCH(AX57,Sheet2!$G$2:'Sheet2'!$G$45,0),0)),IF($BH$1=TRUE,INDEX(Sheet2!$I$2:'Sheet2'!$I$45,MATCH(AX57,Sheet2!$G$2:'Sheet2'!$G$45,0)),IF($BI$1=TRUE,INDEX(Sheet2!$H$2:'Sheet2'!$H$45,MATCH(AX57,Sheet2!$G$2:'Sheet2'!$G$45,0)),0)))+IF($BE$1=TRUE,2,0)</f>
        <v>4</v>
      </c>
      <c r="Q57" s="49">
        <f t="shared" si="33"/>
        <v>7</v>
      </c>
      <c r="R57" s="49">
        <f t="shared" si="34"/>
        <v>10</v>
      </c>
      <c r="S57" s="51">
        <f t="shared" si="35"/>
        <v>13</v>
      </c>
      <c r="T57" s="49">
        <f>AY57+IF($F57="범선",IF($BG$1=TRUE,INDEX(Sheet2!$H$2:'Sheet2'!$H$45,MATCH(AY57,Sheet2!$G$2:'Sheet2'!$G$45,0),0)),IF($BH$1=TRUE,INDEX(Sheet2!$I$2:'Sheet2'!$I$45,MATCH(AY57,Sheet2!$G$2:'Sheet2'!$G$45,0)),IF($BI$1=TRUE,INDEX(Sheet2!$H$2:'Sheet2'!$H$45,MATCH(AY57,Sheet2!$G$2:'Sheet2'!$G$45,0)),0)))+IF($BE$1=TRUE,2,0)</f>
        <v>6.5</v>
      </c>
      <c r="U57" s="49">
        <f t="shared" si="36"/>
        <v>10</v>
      </c>
      <c r="V57" s="49">
        <f t="shared" si="37"/>
        <v>13</v>
      </c>
      <c r="W57" s="51">
        <f t="shared" si="38"/>
        <v>16</v>
      </c>
      <c r="X57" s="49">
        <f>AZ57+IF($F57="범선",IF($BG$1=TRUE,INDEX(Sheet2!$H$2:'Sheet2'!$H$45,MATCH(AZ57,Sheet2!$G$2:'Sheet2'!$G$45,0),0)),IF($BH$1=TRUE,INDEX(Sheet2!$I$2:'Sheet2'!$I$45,MATCH(AZ57,Sheet2!$G$2:'Sheet2'!$G$45,0)),IF($BI$1=TRUE,INDEX(Sheet2!$H$2:'Sheet2'!$H$45,MATCH(AZ57,Sheet2!$G$2:'Sheet2'!$G$45,0)),0)))+IF($BE$1=TRUE,2,0)</f>
        <v>10.5</v>
      </c>
      <c r="Y57" s="49">
        <f t="shared" si="39"/>
        <v>14</v>
      </c>
      <c r="Z57" s="49">
        <f t="shared" si="40"/>
        <v>17</v>
      </c>
      <c r="AA57" s="51">
        <f t="shared" si="41"/>
        <v>20</v>
      </c>
      <c r="AB57" s="49">
        <f>BA57+IF($F57="범선",IF($BG$1=TRUE,INDEX(Sheet2!$H$2:'Sheet2'!$H$45,MATCH(BA57,Sheet2!$G$2:'Sheet2'!$G$45,0),0)),IF($BH$1=TRUE,INDEX(Sheet2!$I$2:'Sheet2'!$I$45,MATCH(BA57,Sheet2!$G$2:'Sheet2'!$G$45,0)),IF($BI$1=TRUE,INDEX(Sheet2!$H$2:'Sheet2'!$H$45,MATCH(BA57,Sheet2!$G$2:'Sheet2'!$G$45,0)),0)))+IF($BE$1=TRUE,2,0)</f>
        <v>16</v>
      </c>
      <c r="AC57" s="49">
        <f t="shared" si="42"/>
        <v>19.5</v>
      </c>
      <c r="AD57" s="49">
        <f t="shared" si="43"/>
        <v>22.5</v>
      </c>
      <c r="AE57" s="51">
        <f t="shared" si="44"/>
        <v>25.5</v>
      </c>
      <c r="AF57" s="49">
        <f>BB57+IF($F57="범선",IF($BG$1=TRUE,INDEX(Sheet2!$H$2:'Sheet2'!$H$45,MATCH(BB57,Sheet2!$G$2:'Sheet2'!$G$45,0),0)),IF($BH$1=TRUE,INDEX(Sheet2!$I$2:'Sheet2'!$I$45,MATCH(BB57,Sheet2!$G$2:'Sheet2'!$G$45,0)),IF($BI$1=TRUE,INDEX(Sheet2!$H$2:'Sheet2'!$H$45,MATCH(BB57,Sheet2!$G$2:'Sheet2'!$G$45,0)),0)))+IF($BE$1=TRUE,2,0)</f>
        <v>20</v>
      </c>
      <c r="AG57" s="49">
        <f t="shared" si="45"/>
        <v>23.5</v>
      </c>
      <c r="AH57" s="49">
        <f t="shared" si="46"/>
        <v>26.5</v>
      </c>
      <c r="AI57" s="51">
        <f t="shared" si="47"/>
        <v>29.5</v>
      </c>
      <c r="AJ57" s="95"/>
      <c r="AK57" s="97">
        <v>230</v>
      </c>
      <c r="AL57" s="97">
        <v>365</v>
      </c>
      <c r="AM57" s="97">
        <v>8</v>
      </c>
      <c r="AN57" s="83">
        <v>10</v>
      </c>
      <c r="AO57" s="83">
        <v>24</v>
      </c>
      <c r="AP57" s="5">
        <v>65</v>
      </c>
      <c r="AQ57" s="5">
        <v>29</v>
      </c>
      <c r="AR57" s="5">
        <v>24</v>
      </c>
      <c r="AS57" s="5">
        <v>961</v>
      </c>
      <c r="AT57" s="5">
        <v>3</v>
      </c>
      <c r="AU57" s="5">
        <f t="shared" si="48"/>
        <v>1050</v>
      </c>
      <c r="AV57" s="5">
        <f t="shared" si="49"/>
        <v>787</v>
      </c>
      <c r="AW57" s="5">
        <f t="shared" si="50"/>
        <v>1312</v>
      </c>
      <c r="AX57" s="5">
        <f t="shared" si="51"/>
        <v>-4</v>
      </c>
      <c r="AY57" s="5">
        <f t="shared" si="52"/>
        <v>-2</v>
      </c>
      <c r="AZ57" s="5">
        <f t="shared" si="53"/>
        <v>1</v>
      </c>
      <c r="BA57" s="5">
        <f t="shared" si="54"/>
        <v>5</v>
      </c>
      <c r="BB57" s="5">
        <f t="shared" si="55"/>
        <v>8</v>
      </c>
    </row>
    <row r="58" spans="1:54" s="5" customFormat="1">
      <c r="A58" s="1224"/>
      <c r="B58" s="1225"/>
      <c r="C58" s="1226" t="s">
        <v>252</v>
      </c>
      <c r="D58" s="1227" t="s">
        <v>25</v>
      </c>
      <c r="E58" s="1227" t="s">
        <v>41</v>
      </c>
      <c r="F58" s="1257" t="s">
        <v>18</v>
      </c>
      <c r="G58" s="1228" t="s">
        <v>10</v>
      </c>
      <c r="H58" s="1206">
        <f>ROUNDDOWN(AK58*1.05,0)+INDEX(Sheet2!$B$2:'Sheet2'!$B$5,MATCH(G58,Sheet2!$A$2:'Sheet2'!$A$5,0),0)+34*AT58-ROUNDUP(IF($BC$1=TRUE,AV58,AW58)/10,0)+A58</f>
        <v>215</v>
      </c>
      <c r="I58" s="1208">
        <f>ROUNDDOWN(AL58*1.05,0)+INDEX(Sheet2!$B$2:'Sheet2'!$B$5,MATCH(G58,Sheet2!$A$2:'Sheet2'!$A$5,0),0)+34*AT58-ROUNDUP(IF($BC$1=TRUE,AV58,AW58)/10,0)+A58</f>
        <v>362</v>
      </c>
      <c r="J58" s="1210">
        <f t="shared" si="28"/>
        <v>577</v>
      </c>
      <c r="K58" s="173">
        <f>AW58-ROUNDDOWN(AR58/2,0)-ROUNDDOWN(MAX(AQ58*1.2,AP58*0.5),0)+INDEX(Sheet2!$C$2:'Sheet2'!$C$5,MATCH(G58,Sheet2!$A$2:'Sheet2'!$A$5,0),0)</f>
        <v>1307</v>
      </c>
      <c r="L58" s="1239">
        <f t="shared" si="29"/>
        <v>711</v>
      </c>
      <c r="M58" s="1243">
        <f t="shared" si="30"/>
        <v>6</v>
      </c>
      <c r="N58" s="1243">
        <f t="shared" si="31"/>
        <v>36</v>
      </c>
      <c r="O58" s="1247">
        <f t="shared" si="32"/>
        <v>1007</v>
      </c>
      <c r="P58" s="1249">
        <f>AX58+IF($F58="범선",IF($BG$1=TRUE,INDEX(Sheet2!$H$2:'Sheet2'!$H$45,MATCH(AX58,Sheet2!$G$2:'Sheet2'!$G$45,0),0)),IF($BH$1=TRUE,INDEX(Sheet2!$I$2:'Sheet2'!$I$45,MATCH(AX58,Sheet2!$G$2:'Sheet2'!$G$45,0)),IF($BI$1=TRUE,INDEX(Sheet2!$H$2:'Sheet2'!$H$45,MATCH(AX58,Sheet2!$G$2:'Sheet2'!$G$45,0)),0)))+IF($BE$1=TRUE,2,0)</f>
        <v>8</v>
      </c>
      <c r="Q58" s="1227">
        <f t="shared" si="33"/>
        <v>11</v>
      </c>
      <c r="R58" s="1227">
        <f t="shared" si="34"/>
        <v>14</v>
      </c>
      <c r="S58" s="1228">
        <f t="shared" si="35"/>
        <v>17</v>
      </c>
      <c r="T58" s="1227">
        <f>AY58+IF($F58="범선",IF($BG$1=TRUE,INDEX(Sheet2!$H$2:'Sheet2'!$H$45,MATCH(AY58,Sheet2!$G$2:'Sheet2'!$G$45,0),0)),IF($BH$1=TRUE,INDEX(Sheet2!$I$2:'Sheet2'!$I$45,MATCH(AY58,Sheet2!$G$2:'Sheet2'!$G$45,0)),IF($BI$1=TRUE,INDEX(Sheet2!$H$2:'Sheet2'!$H$45,MATCH(AY58,Sheet2!$G$2:'Sheet2'!$G$45,0)),0)))+IF($BE$1=TRUE,2,0)</f>
        <v>9</v>
      </c>
      <c r="U58" s="1227">
        <f t="shared" si="36"/>
        <v>12.5</v>
      </c>
      <c r="V58" s="1227">
        <f t="shared" si="37"/>
        <v>15.5</v>
      </c>
      <c r="W58" s="1228">
        <f t="shared" si="38"/>
        <v>18.5</v>
      </c>
      <c r="X58" s="1227">
        <f>AZ58+IF($F58="범선",IF($BG$1=TRUE,INDEX(Sheet2!$H$2:'Sheet2'!$H$45,MATCH(AZ58,Sheet2!$G$2:'Sheet2'!$G$45,0),0)),IF($BH$1=TRUE,INDEX(Sheet2!$I$2:'Sheet2'!$I$45,MATCH(AZ58,Sheet2!$G$2:'Sheet2'!$G$45,0)),IF($BI$1=TRUE,INDEX(Sheet2!$H$2:'Sheet2'!$H$45,MATCH(AZ58,Sheet2!$G$2:'Sheet2'!$G$45,0)),0)))+IF($BE$1=TRUE,2,0)</f>
        <v>14.5</v>
      </c>
      <c r="Y58" s="1227">
        <f t="shared" si="39"/>
        <v>18</v>
      </c>
      <c r="Z58" s="1227">
        <f t="shared" si="40"/>
        <v>21</v>
      </c>
      <c r="AA58" s="1228">
        <f t="shared" si="41"/>
        <v>24</v>
      </c>
      <c r="AB58" s="1227">
        <f>BA58+IF($F58="범선",IF($BG$1=TRUE,INDEX(Sheet2!$H$2:'Sheet2'!$H$45,MATCH(BA58,Sheet2!$G$2:'Sheet2'!$G$45,0),0)),IF($BH$1=TRUE,INDEX(Sheet2!$I$2:'Sheet2'!$I$45,MATCH(BA58,Sheet2!$G$2:'Sheet2'!$G$45,0)),IF($BI$1=TRUE,INDEX(Sheet2!$H$2:'Sheet2'!$H$45,MATCH(BA58,Sheet2!$G$2:'Sheet2'!$G$45,0)),0)))+IF($BE$1=TRUE,2,0)</f>
        <v>18.5</v>
      </c>
      <c r="AC58" s="1227">
        <f t="shared" si="42"/>
        <v>22</v>
      </c>
      <c r="AD58" s="1227">
        <f t="shared" si="43"/>
        <v>25</v>
      </c>
      <c r="AE58" s="1228">
        <f t="shared" si="44"/>
        <v>28</v>
      </c>
      <c r="AF58" s="1227">
        <f>BB58+IF($F58="범선",IF($BG$1=TRUE,INDEX(Sheet2!$H$2:'Sheet2'!$H$45,MATCH(BB58,Sheet2!$G$2:'Sheet2'!$G$45,0),0)),IF($BH$1=TRUE,INDEX(Sheet2!$I$2:'Sheet2'!$I$45,MATCH(BB58,Sheet2!$G$2:'Sheet2'!$G$45,0)),IF($BI$1=TRUE,INDEX(Sheet2!$H$2:'Sheet2'!$H$45,MATCH(BB58,Sheet2!$G$2:'Sheet2'!$G$45,0)),0)))+IF($BE$1=TRUE,2,0)</f>
        <v>24</v>
      </c>
      <c r="AG58" s="1227">
        <f t="shared" si="45"/>
        <v>27.5</v>
      </c>
      <c r="AH58" s="1227">
        <f t="shared" si="46"/>
        <v>30.5</v>
      </c>
      <c r="AI58" s="1228">
        <f t="shared" si="47"/>
        <v>33.5</v>
      </c>
      <c r="AJ58" s="107"/>
      <c r="AK58" s="108">
        <v>105</v>
      </c>
      <c r="AL58" s="108">
        <v>245</v>
      </c>
      <c r="AM58" s="108">
        <v>6</v>
      </c>
      <c r="AN58" s="109">
        <v>6</v>
      </c>
      <c r="AO58" s="109">
        <v>36</v>
      </c>
      <c r="AP58" s="110">
        <v>116</v>
      </c>
      <c r="AQ58" s="110">
        <v>58</v>
      </c>
      <c r="AR58" s="110">
        <v>74</v>
      </c>
      <c r="AS58" s="110">
        <v>900</v>
      </c>
      <c r="AT58" s="110">
        <v>3</v>
      </c>
      <c r="AU58" s="110">
        <f t="shared" si="48"/>
        <v>1090</v>
      </c>
      <c r="AV58" s="110">
        <f t="shared" si="49"/>
        <v>817</v>
      </c>
      <c r="AW58" s="110">
        <f t="shared" si="50"/>
        <v>1362</v>
      </c>
      <c r="AX58" s="110">
        <f t="shared" si="51"/>
        <v>-1</v>
      </c>
      <c r="AY58" s="110">
        <f t="shared" si="52"/>
        <v>0</v>
      </c>
      <c r="AZ58" s="110">
        <f t="shared" si="53"/>
        <v>4</v>
      </c>
      <c r="BA58" s="110">
        <f t="shared" si="54"/>
        <v>7</v>
      </c>
      <c r="BB58" s="110">
        <f t="shared" si="55"/>
        <v>11</v>
      </c>
    </row>
    <row r="59" spans="1:54" s="5" customFormat="1">
      <c r="A59" s="334"/>
      <c r="B59" s="89"/>
      <c r="C59" s="119" t="s">
        <v>228</v>
      </c>
      <c r="D59" s="26" t="s">
        <v>1</v>
      </c>
      <c r="E59" s="26" t="s">
        <v>0</v>
      </c>
      <c r="F59" s="26" t="s">
        <v>162</v>
      </c>
      <c r="G59" s="28" t="s">
        <v>10</v>
      </c>
      <c r="H59" s="91">
        <f>ROUNDDOWN(AK59*1.05,0)+INDEX(Sheet2!$B$2:'Sheet2'!$B$5,MATCH(G59,Sheet2!$A$2:'Sheet2'!$A$5,0),0)+34*AT59-ROUNDUP(IF($BC$1=TRUE,AV59,AW59)/10,0)+A59</f>
        <v>435</v>
      </c>
      <c r="I59" s="231">
        <f>ROUNDDOWN(AL59*1.05,0)+INDEX(Sheet2!$B$2:'Sheet2'!$B$5,MATCH(G59,Sheet2!$A$2:'Sheet2'!$A$5,0),0)+34*AT59-ROUNDUP(IF($BC$1=TRUE,AV59,AW59)/10,0)+A59</f>
        <v>352</v>
      </c>
      <c r="J59" s="30">
        <f t="shared" si="28"/>
        <v>787</v>
      </c>
      <c r="K59" s="134">
        <f>AW59-ROUNDDOWN(AR59/2,0)-ROUNDDOWN(MAX(AQ59*1.2,AP59*0.5),0)+INDEX(Sheet2!$C$2:'Sheet2'!$C$5,MATCH(G59,Sheet2!$A$2:'Sheet2'!$A$5,0),0)</f>
        <v>1304</v>
      </c>
      <c r="L59" s="25">
        <f t="shared" si="29"/>
        <v>710</v>
      </c>
      <c r="M59" s="83">
        <f t="shared" si="30"/>
        <v>10</v>
      </c>
      <c r="N59" s="83">
        <f t="shared" si="31"/>
        <v>16</v>
      </c>
      <c r="O59" s="92">
        <f t="shared" si="32"/>
        <v>1657</v>
      </c>
      <c r="P59" s="31">
        <f>AX59+IF($F59="범선",IF($BG$1=TRUE,INDEX(Sheet2!$H$2:'Sheet2'!$H$45,MATCH(AX59,Sheet2!$G$2:'Sheet2'!$G$45,0),0)),IF($BH$1=TRUE,INDEX(Sheet2!$I$2:'Sheet2'!$I$45,MATCH(AX59,Sheet2!$G$2:'Sheet2'!$G$45,0)),IF($BI$1=TRUE,INDEX(Sheet2!$H$2:'Sheet2'!$H$45,MATCH(AX59,Sheet2!$G$2:'Sheet2'!$G$45,0)),0)))+IF($BE$1=TRUE,2,0)</f>
        <v>2.5</v>
      </c>
      <c r="Q59" s="26">
        <f t="shared" si="33"/>
        <v>5.5</v>
      </c>
      <c r="R59" s="26">
        <f t="shared" si="34"/>
        <v>8.5</v>
      </c>
      <c r="S59" s="28">
        <f t="shared" si="35"/>
        <v>11.5</v>
      </c>
      <c r="T59" s="26">
        <f>AY59+IF($F59="범선",IF($BG$1=TRUE,INDEX(Sheet2!$H$2:'Sheet2'!$H$45,MATCH(AY59,Sheet2!$G$2:'Sheet2'!$G$45,0),0)),IF($BH$1=TRUE,INDEX(Sheet2!$I$2:'Sheet2'!$I$45,MATCH(AY59,Sheet2!$G$2:'Sheet2'!$G$45,0)),IF($BI$1=TRUE,INDEX(Sheet2!$H$2:'Sheet2'!$H$45,MATCH(AY59,Sheet2!$G$2:'Sheet2'!$G$45,0)),0)))+IF($BE$1=TRUE,2,0)</f>
        <v>4</v>
      </c>
      <c r="U59" s="26">
        <f t="shared" si="36"/>
        <v>7.5</v>
      </c>
      <c r="V59" s="26">
        <f t="shared" si="37"/>
        <v>10.5</v>
      </c>
      <c r="W59" s="28">
        <f t="shared" si="38"/>
        <v>13.5</v>
      </c>
      <c r="X59" s="26">
        <f>AZ59+IF($F59="범선",IF($BG$1=TRUE,INDEX(Sheet2!$H$2:'Sheet2'!$H$45,MATCH(AZ59,Sheet2!$G$2:'Sheet2'!$G$45,0),0)),IF($BH$1=TRUE,INDEX(Sheet2!$I$2:'Sheet2'!$I$45,MATCH(AZ59,Sheet2!$G$2:'Sheet2'!$G$45,0)),IF($BI$1=TRUE,INDEX(Sheet2!$H$2:'Sheet2'!$H$45,MATCH(AZ59,Sheet2!$G$2:'Sheet2'!$G$45,0)),0)))+IF($BE$1=TRUE,2,0)</f>
        <v>9</v>
      </c>
      <c r="Y59" s="26">
        <f t="shared" si="39"/>
        <v>12.5</v>
      </c>
      <c r="Z59" s="26">
        <f t="shared" si="40"/>
        <v>15.5</v>
      </c>
      <c r="AA59" s="28">
        <f t="shared" si="41"/>
        <v>18.5</v>
      </c>
      <c r="AB59" s="26">
        <f>BA59+IF($F59="범선",IF($BG$1=TRUE,INDEX(Sheet2!$H$2:'Sheet2'!$H$45,MATCH(BA59,Sheet2!$G$2:'Sheet2'!$G$45,0),0)),IF($BH$1=TRUE,INDEX(Sheet2!$I$2:'Sheet2'!$I$45,MATCH(BA59,Sheet2!$G$2:'Sheet2'!$G$45,0)),IF($BI$1=TRUE,INDEX(Sheet2!$H$2:'Sheet2'!$H$45,MATCH(BA59,Sheet2!$G$2:'Sheet2'!$G$45,0)),0)))+IF($BE$1=TRUE,2,0)</f>
        <v>13</v>
      </c>
      <c r="AC59" s="26">
        <f t="shared" si="42"/>
        <v>16.5</v>
      </c>
      <c r="AD59" s="26">
        <f t="shared" si="43"/>
        <v>19.5</v>
      </c>
      <c r="AE59" s="28">
        <f t="shared" si="44"/>
        <v>22.5</v>
      </c>
      <c r="AF59" s="26">
        <f>BB59+IF($F59="범선",IF($BG$1=TRUE,INDEX(Sheet2!$H$2:'Sheet2'!$H$45,MATCH(BB59,Sheet2!$G$2:'Sheet2'!$G$45,0),0)),IF($BH$1=TRUE,INDEX(Sheet2!$I$2:'Sheet2'!$I$45,MATCH(BB59,Sheet2!$G$2:'Sheet2'!$G$45,0)),IF($BI$1=TRUE,INDEX(Sheet2!$H$2:'Sheet2'!$H$45,MATCH(BB59,Sheet2!$G$2:'Sheet2'!$G$45,0)),0)))+IF($BE$1=TRUE,2,0)</f>
        <v>18.5</v>
      </c>
      <c r="AG59" s="26">
        <f t="shared" si="45"/>
        <v>22</v>
      </c>
      <c r="AH59" s="26">
        <f t="shared" si="46"/>
        <v>25</v>
      </c>
      <c r="AI59" s="28">
        <f t="shared" si="47"/>
        <v>28</v>
      </c>
      <c r="AJ59" s="95"/>
      <c r="AK59" s="96">
        <v>217</v>
      </c>
      <c r="AL59" s="96">
        <v>138</v>
      </c>
      <c r="AM59" s="96">
        <v>6</v>
      </c>
      <c r="AN59" s="83">
        <v>10</v>
      </c>
      <c r="AO59" s="83">
        <v>16</v>
      </c>
      <c r="AP59" s="13">
        <v>116</v>
      </c>
      <c r="AQ59" s="13">
        <v>64</v>
      </c>
      <c r="AR59" s="13">
        <v>54</v>
      </c>
      <c r="AS59" s="13">
        <v>915</v>
      </c>
      <c r="AT59" s="13">
        <v>6</v>
      </c>
      <c r="AU59" s="5">
        <f t="shared" si="48"/>
        <v>1085</v>
      </c>
      <c r="AV59" s="5">
        <f t="shared" si="49"/>
        <v>813</v>
      </c>
      <c r="AW59" s="5">
        <f t="shared" si="50"/>
        <v>1356</v>
      </c>
      <c r="AX59" s="5">
        <f t="shared" si="51"/>
        <v>-5</v>
      </c>
      <c r="AY59" s="5">
        <f t="shared" si="52"/>
        <v>-4</v>
      </c>
      <c r="AZ59" s="5">
        <f t="shared" si="53"/>
        <v>0</v>
      </c>
      <c r="BA59" s="5">
        <f t="shared" si="54"/>
        <v>3</v>
      </c>
      <c r="BB59" s="5">
        <f t="shared" si="55"/>
        <v>7</v>
      </c>
    </row>
    <row r="60" spans="1:54" s="5" customFormat="1">
      <c r="A60" s="334"/>
      <c r="B60" s="89" t="s">
        <v>229</v>
      </c>
      <c r="C60" s="119" t="s">
        <v>228</v>
      </c>
      <c r="D60" s="26" t="s">
        <v>1</v>
      </c>
      <c r="E60" s="26" t="s">
        <v>0</v>
      </c>
      <c r="F60" s="26" t="s">
        <v>18</v>
      </c>
      <c r="G60" s="28" t="s">
        <v>10</v>
      </c>
      <c r="H60" s="91">
        <f>ROUNDDOWN(AK60*1.05,0)+INDEX(Sheet2!$B$2:'Sheet2'!$B$5,MATCH(G60,Sheet2!$A$2:'Sheet2'!$A$5,0),0)+34*AT60-ROUNDUP(IF($BC$1=TRUE,AV60,AW60)/10,0)+A60</f>
        <v>435</v>
      </c>
      <c r="I60" s="231">
        <f>ROUNDDOWN(AL60*1.05,0)+INDEX(Sheet2!$B$2:'Sheet2'!$B$5,MATCH(G60,Sheet2!$A$2:'Sheet2'!$A$5,0),0)+34*AT60-ROUNDUP(IF($BC$1=TRUE,AV60,AW60)/10,0)+A60</f>
        <v>352</v>
      </c>
      <c r="J60" s="30">
        <f t="shared" si="28"/>
        <v>787</v>
      </c>
      <c r="K60" s="134">
        <f>AW60-ROUNDDOWN(AR60/2,0)-ROUNDDOWN(MAX(AQ60*1.2,AP60*0.5),0)+INDEX(Sheet2!$C$2:'Sheet2'!$C$5,MATCH(G60,Sheet2!$A$2:'Sheet2'!$A$5,0),0)</f>
        <v>1304</v>
      </c>
      <c r="L60" s="25">
        <f t="shared" si="29"/>
        <v>710</v>
      </c>
      <c r="M60" s="83">
        <f t="shared" si="30"/>
        <v>10</v>
      </c>
      <c r="N60" s="83">
        <f t="shared" si="31"/>
        <v>16</v>
      </c>
      <c r="O60" s="92">
        <f t="shared" si="32"/>
        <v>1657</v>
      </c>
      <c r="P60" s="31">
        <f>AX60+IF($F60="범선",IF($BG$1=TRUE,INDEX(Sheet2!$H$2:'Sheet2'!$H$45,MATCH(AX60,Sheet2!$G$2:'Sheet2'!$G$45,0),0)),IF($BH$1=TRUE,INDEX(Sheet2!$I$2:'Sheet2'!$I$45,MATCH(AX60,Sheet2!$G$2:'Sheet2'!$G$45,0)),IF($BI$1=TRUE,INDEX(Sheet2!$H$2:'Sheet2'!$H$45,MATCH(AX60,Sheet2!$G$2:'Sheet2'!$G$45,0)),0)))+IF($BE$1=TRUE,2,0)</f>
        <v>2.5</v>
      </c>
      <c r="Q60" s="26">
        <f t="shared" si="33"/>
        <v>5.5</v>
      </c>
      <c r="R60" s="26">
        <f t="shared" si="34"/>
        <v>8.5</v>
      </c>
      <c r="S60" s="28">
        <f t="shared" si="35"/>
        <v>11.5</v>
      </c>
      <c r="T60" s="26">
        <f>AY60+IF($F60="범선",IF($BG$1=TRUE,INDEX(Sheet2!$H$2:'Sheet2'!$H$45,MATCH(AY60,Sheet2!$G$2:'Sheet2'!$G$45,0),0)),IF($BH$1=TRUE,INDEX(Sheet2!$I$2:'Sheet2'!$I$45,MATCH(AY60,Sheet2!$G$2:'Sheet2'!$G$45,0)),IF($BI$1=TRUE,INDEX(Sheet2!$H$2:'Sheet2'!$H$45,MATCH(AY60,Sheet2!$G$2:'Sheet2'!$G$45,0)),0)))+IF($BE$1=TRUE,2,0)</f>
        <v>4</v>
      </c>
      <c r="U60" s="26">
        <f t="shared" si="36"/>
        <v>7.5</v>
      </c>
      <c r="V60" s="26">
        <f t="shared" si="37"/>
        <v>10.5</v>
      </c>
      <c r="W60" s="28">
        <f t="shared" si="38"/>
        <v>13.5</v>
      </c>
      <c r="X60" s="26">
        <f>AZ60+IF($F60="범선",IF($BG$1=TRUE,INDEX(Sheet2!$H$2:'Sheet2'!$H$45,MATCH(AZ60,Sheet2!$G$2:'Sheet2'!$G$45,0),0)),IF($BH$1=TRUE,INDEX(Sheet2!$I$2:'Sheet2'!$I$45,MATCH(AZ60,Sheet2!$G$2:'Sheet2'!$G$45,0)),IF($BI$1=TRUE,INDEX(Sheet2!$H$2:'Sheet2'!$H$45,MATCH(AZ60,Sheet2!$G$2:'Sheet2'!$G$45,0)),0)))+IF($BE$1=TRUE,2,0)</f>
        <v>9</v>
      </c>
      <c r="Y60" s="26">
        <f t="shared" si="39"/>
        <v>12.5</v>
      </c>
      <c r="Z60" s="26">
        <f t="shared" si="40"/>
        <v>15.5</v>
      </c>
      <c r="AA60" s="28">
        <f t="shared" si="41"/>
        <v>18.5</v>
      </c>
      <c r="AB60" s="26">
        <f>BA60+IF($F60="범선",IF($BG$1=TRUE,INDEX(Sheet2!$H$2:'Sheet2'!$H$45,MATCH(BA60,Sheet2!$G$2:'Sheet2'!$G$45,0),0)),IF($BH$1=TRUE,INDEX(Sheet2!$I$2:'Sheet2'!$I$45,MATCH(BA60,Sheet2!$G$2:'Sheet2'!$G$45,0)),IF($BI$1=TRUE,INDEX(Sheet2!$H$2:'Sheet2'!$H$45,MATCH(BA60,Sheet2!$G$2:'Sheet2'!$G$45,0)),0)))+IF($BE$1=TRUE,2,0)</f>
        <v>13</v>
      </c>
      <c r="AC60" s="26">
        <f t="shared" si="42"/>
        <v>16.5</v>
      </c>
      <c r="AD60" s="26">
        <f t="shared" si="43"/>
        <v>19.5</v>
      </c>
      <c r="AE60" s="28">
        <f t="shared" si="44"/>
        <v>22.5</v>
      </c>
      <c r="AF60" s="26">
        <f>BB60+IF($F60="범선",IF($BG$1=TRUE,INDEX(Sheet2!$H$2:'Sheet2'!$H$45,MATCH(BB60,Sheet2!$G$2:'Sheet2'!$G$45,0),0)),IF($BH$1=TRUE,INDEX(Sheet2!$I$2:'Sheet2'!$I$45,MATCH(BB60,Sheet2!$G$2:'Sheet2'!$G$45,0)),IF($BI$1=TRUE,INDEX(Sheet2!$H$2:'Sheet2'!$H$45,MATCH(BB60,Sheet2!$G$2:'Sheet2'!$G$45,0)),0)))+IF($BE$1=TRUE,2,0)</f>
        <v>18.5</v>
      </c>
      <c r="AG60" s="26">
        <f t="shared" si="45"/>
        <v>22</v>
      </c>
      <c r="AH60" s="26">
        <f t="shared" si="46"/>
        <v>25</v>
      </c>
      <c r="AI60" s="28">
        <f t="shared" si="47"/>
        <v>28</v>
      </c>
      <c r="AJ60" s="95"/>
      <c r="AK60" s="96">
        <v>217</v>
      </c>
      <c r="AL60" s="96">
        <v>138</v>
      </c>
      <c r="AM60" s="96">
        <v>7</v>
      </c>
      <c r="AN60" s="83">
        <v>10</v>
      </c>
      <c r="AO60" s="83">
        <v>16</v>
      </c>
      <c r="AP60" s="13">
        <v>116</v>
      </c>
      <c r="AQ60" s="13">
        <v>64</v>
      </c>
      <c r="AR60" s="13">
        <v>54</v>
      </c>
      <c r="AS60" s="13">
        <v>915</v>
      </c>
      <c r="AT60" s="13">
        <v>6</v>
      </c>
      <c r="AU60" s="5">
        <f t="shared" si="48"/>
        <v>1085</v>
      </c>
      <c r="AV60" s="5">
        <f t="shared" si="49"/>
        <v>813</v>
      </c>
      <c r="AW60" s="5">
        <f t="shared" si="50"/>
        <v>1356</v>
      </c>
      <c r="AX60" s="5">
        <f t="shared" si="51"/>
        <v>-5</v>
      </c>
      <c r="AY60" s="5">
        <f t="shared" si="52"/>
        <v>-4</v>
      </c>
      <c r="AZ60" s="5">
        <f t="shared" si="53"/>
        <v>0</v>
      </c>
      <c r="BA60" s="5">
        <f t="shared" si="54"/>
        <v>3</v>
      </c>
      <c r="BB60" s="5">
        <f t="shared" si="55"/>
        <v>7</v>
      </c>
    </row>
    <row r="61" spans="1:54" s="5" customFormat="1">
      <c r="A61" s="334"/>
      <c r="B61" s="89" t="s">
        <v>244</v>
      </c>
      <c r="C61" s="131" t="s">
        <v>242</v>
      </c>
      <c r="D61" s="26" t="s">
        <v>1</v>
      </c>
      <c r="E61" s="26" t="s">
        <v>41</v>
      </c>
      <c r="F61" s="27" t="s">
        <v>18</v>
      </c>
      <c r="G61" s="28" t="s">
        <v>10</v>
      </c>
      <c r="H61" s="91">
        <f>ROUNDDOWN(AK61*1.05,0)+INDEX(Sheet2!$B$2:'Sheet2'!$B$5,MATCH(G61,Sheet2!$A$2:'Sheet2'!$A$5,0),0)+34*AT61-ROUNDUP(IF($BC$1=TRUE,AV61,AW61)/10,0)+A61</f>
        <v>432</v>
      </c>
      <c r="I61" s="231">
        <f>ROUNDDOWN(AL61*1.05,0)+INDEX(Sheet2!$B$2:'Sheet2'!$B$5,MATCH(G61,Sheet2!$A$2:'Sheet2'!$A$5,0),0)+34*AT61-ROUNDUP(IF($BC$1=TRUE,AV61,AW61)/10,0)+A61</f>
        <v>516</v>
      </c>
      <c r="J61" s="30">
        <f t="shared" si="28"/>
        <v>948</v>
      </c>
      <c r="K61" s="134">
        <f>AW61-ROUNDDOWN(AR61/2,0)-ROUNDDOWN(MAX(AQ61*1.2,AP61*0.5),0)+INDEX(Sheet2!$C$2:'Sheet2'!$C$5,MATCH(G61,Sheet2!$A$2:'Sheet2'!$A$5,0),0)</f>
        <v>1303</v>
      </c>
      <c r="L61" s="25">
        <f t="shared" si="29"/>
        <v>732</v>
      </c>
      <c r="M61" s="83">
        <f t="shared" si="30"/>
        <v>11</v>
      </c>
      <c r="N61" s="83">
        <f t="shared" si="31"/>
        <v>25</v>
      </c>
      <c r="O61" s="92">
        <f t="shared" si="32"/>
        <v>1812</v>
      </c>
      <c r="P61" s="31">
        <f>AX61+IF($F61="범선",IF($BG$1=TRUE,INDEX(Sheet2!$H$2:'Sheet2'!$H$45,MATCH(AX61,Sheet2!$G$2:'Sheet2'!$G$45,0),0)),IF($BH$1=TRUE,INDEX(Sheet2!$I$2:'Sheet2'!$I$45,MATCH(AX61,Sheet2!$G$2:'Sheet2'!$G$45,0)),IF($BI$1=TRUE,INDEX(Sheet2!$H$2:'Sheet2'!$H$45,MATCH(AX61,Sheet2!$G$2:'Sheet2'!$G$45,0)),0)))+IF($BE$1=TRUE,2,0)</f>
        <v>5</v>
      </c>
      <c r="Q61" s="26">
        <f t="shared" si="33"/>
        <v>8</v>
      </c>
      <c r="R61" s="26">
        <f t="shared" si="34"/>
        <v>11</v>
      </c>
      <c r="S61" s="28">
        <f t="shared" si="35"/>
        <v>14</v>
      </c>
      <c r="T61" s="26">
        <f>AY61+IF($F61="범선",IF($BG$1=TRUE,INDEX(Sheet2!$H$2:'Sheet2'!$H$45,MATCH(AY61,Sheet2!$G$2:'Sheet2'!$G$45,0),0)),IF($BH$1=TRUE,INDEX(Sheet2!$I$2:'Sheet2'!$I$45,MATCH(AY61,Sheet2!$G$2:'Sheet2'!$G$45,0)),IF($BI$1=TRUE,INDEX(Sheet2!$H$2:'Sheet2'!$H$45,MATCH(AY61,Sheet2!$G$2:'Sheet2'!$G$45,0)),0)))+IF($BE$1=TRUE,2,0)</f>
        <v>6.5</v>
      </c>
      <c r="U61" s="26">
        <f t="shared" si="36"/>
        <v>10</v>
      </c>
      <c r="V61" s="26">
        <f t="shared" si="37"/>
        <v>13</v>
      </c>
      <c r="W61" s="28">
        <f t="shared" si="38"/>
        <v>16</v>
      </c>
      <c r="X61" s="26">
        <f>AZ61+IF($F61="범선",IF($BG$1=TRUE,INDEX(Sheet2!$H$2:'Sheet2'!$H$45,MATCH(AZ61,Sheet2!$G$2:'Sheet2'!$G$45,0),0)),IF($BH$1=TRUE,INDEX(Sheet2!$I$2:'Sheet2'!$I$45,MATCH(AZ61,Sheet2!$G$2:'Sheet2'!$G$45,0)),IF($BI$1=TRUE,INDEX(Sheet2!$H$2:'Sheet2'!$H$45,MATCH(AZ61,Sheet2!$G$2:'Sheet2'!$G$45,0)),0)))+IF($BE$1=TRUE,2,0)</f>
        <v>10.5</v>
      </c>
      <c r="Y61" s="26">
        <f t="shared" si="39"/>
        <v>14</v>
      </c>
      <c r="Z61" s="26">
        <f t="shared" si="40"/>
        <v>17</v>
      </c>
      <c r="AA61" s="28">
        <f t="shared" si="41"/>
        <v>20</v>
      </c>
      <c r="AB61" s="26">
        <f>BA61+IF($F61="범선",IF($BG$1=TRUE,INDEX(Sheet2!$H$2:'Sheet2'!$H$45,MATCH(BA61,Sheet2!$G$2:'Sheet2'!$G$45,0),0)),IF($BH$1=TRUE,INDEX(Sheet2!$I$2:'Sheet2'!$I$45,MATCH(BA61,Sheet2!$G$2:'Sheet2'!$G$45,0)),IF($BI$1=TRUE,INDEX(Sheet2!$H$2:'Sheet2'!$H$45,MATCH(BA61,Sheet2!$G$2:'Sheet2'!$G$45,0)),0)))+IF($BE$1=TRUE,2,0)</f>
        <v>16</v>
      </c>
      <c r="AC61" s="26">
        <f t="shared" si="42"/>
        <v>19.5</v>
      </c>
      <c r="AD61" s="26">
        <f t="shared" si="43"/>
        <v>22.5</v>
      </c>
      <c r="AE61" s="28">
        <f t="shared" si="44"/>
        <v>25.5</v>
      </c>
      <c r="AF61" s="26">
        <f>BB61+IF($F61="범선",IF($BG$1=TRUE,INDEX(Sheet2!$H$2:'Sheet2'!$H$45,MATCH(BB61,Sheet2!$G$2:'Sheet2'!$G$45,0),0)),IF($BH$1=TRUE,INDEX(Sheet2!$I$2:'Sheet2'!$I$45,MATCH(BB61,Sheet2!$G$2:'Sheet2'!$G$45,0)),IF($BI$1=TRUE,INDEX(Sheet2!$H$2:'Sheet2'!$H$45,MATCH(BB61,Sheet2!$G$2:'Sheet2'!$G$45,0)),0)))+IF($BE$1=TRUE,2,0)</f>
        <v>21</v>
      </c>
      <c r="AG61" s="26">
        <f t="shared" si="45"/>
        <v>24.5</v>
      </c>
      <c r="AH61" s="26">
        <f t="shared" si="46"/>
        <v>27.5</v>
      </c>
      <c r="AI61" s="28">
        <f t="shared" si="47"/>
        <v>30.5</v>
      </c>
      <c r="AJ61" s="95"/>
      <c r="AK61" s="97">
        <v>240</v>
      </c>
      <c r="AL61" s="97">
        <v>320</v>
      </c>
      <c r="AM61" s="97">
        <v>12</v>
      </c>
      <c r="AN61" s="83">
        <v>11</v>
      </c>
      <c r="AO61" s="83">
        <v>25</v>
      </c>
      <c r="AP61" s="5">
        <v>60</v>
      </c>
      <c r="AQ61" s="5">
        <v>28</v>
      </c>
      <c r="AR61" s="5">
        <v>30</v>
      </c>
      <c r="AS61" s="5">
        <v>950</v>
      </c>
      <c r="AT61" s="5">
        <v>5</v>
      </c>
      <c r="AU61" s="5">
        <f t="shared" si="48"/>
        <v>1040</v>
      </c>
      <c r="AV61" s="5">
        <f t="shared" si="49"/>
        <v>780</v>
      </c>
      <c r="AW61" s="5">
        <f t="shared" si="50"/>
        <v>1300</v>
      </c>
      <c r="AX61" s="5">
        <f t="shared" si="51"/>
        <v>-3</v>
      </c>
      <c r="AY61" s="5">
        <f t="shared" si="52"/>
        <v>-2</v>
      </c>
      <c r="AZ61" s="5">
        <f t="shared" si="53"/>
        <v>1</v>
      </c>
      <c r="BA61" s="5">
        <f t="shared" si="54"/>
        <v>5</v>
      </c>
      <c r="BB61" s="5">
        <f t="shared" si="55"/>
        <v>9</v>
      </c>
    </row>
    <row r="62" spans="1:54" s="5" customFormat="1">
      <c r="A62" s="334"/>
      <c r="B62" s="89" t="s">
        <v>43</v>
      </c>
      <c r="C62" s="119" t="s">
        <v>101</v>
      </c>
      <c r="D62" s="26" t="s">
        <v>1</v>
      </c>
      <c r="E62" s="26" t="s">
        <v>0</v>
      </c>
      <c r="F62" s="27" t="s">
        <v>18</v>
      </c>
      <c r="G62" s="28" t="s">
        <v>10</v>
      </c>
      <c r="H62" s="91">
        <f>ROUNDDOWN(AK62*1.05,0)+INDEX(Sheet2!$B$2:'Sheet2'!$B$5,MATCH(G62,Sheet2!$A$2:'Sheet2'!$A$5,0),0)+34*AT62-ROUNDUP(IF($BC$1=TRUE,AV62,AW62)/10,0)+A62</f>
        <v>393</v>
      </c>
      <c r="I62" s="231">
        <f>ROUNDDOWN(AL62*1.05,0)+INDEX(Sheet2!$B$2:'Sheet2'!$B$5,MATCH(G62,Sheet2!$A$2:'Sheet2'!$A$5,0),0)+34*AT62-ROUNDUP(IF($BC$1=TRUE,AV62,AW62)/10,0)+A62</f>
        <v>498</v>
      </c>
      <c r="J62" s="30">
        <f t="shared" si="28"/>
        <v>891</v>
      </c>
      <c r="K62" s="135">
        <f>AW62-ROUNDDOWN(AR62/2,0)-ROUNDDOWN(MAX(AQ62*1.2,AP62*0.5),0)+INDEX(Sheet2!$C$2:'Sheet2'!$C$5,MATCH(G62,Sheet2!$A$2:'Sheet2'!$A$5,0),0)</f>
        <v>1291</v>
      </c>
      <c r="L62" s="25">
        <f t="shared" si="29"/>
        <v>715</v>
      </c>
      <c r="M62" s="83">
        <f t="shared" si="30"/>
        <v>15</v>
      </c>
      <c r="N62" s="83">
        <f t="shared" si="31"/>
        <v>32</v>
      </c>
      <c r="O62" s="92">
        <f t="shared" si="32"/>
        <v>1677</v>
      </c>
      <c r="P62" s="31">
        <f>AX62+IF($F62="범선",IF($BG$1=TRUE,INDEX(Sheet2!$H$2:'Sheet2'!$H$45,MATCH(AX62,Sheet2!$G$2:'Sheet2'!$G$45,0),0)),IF($BH$1=TRUE,INDEX(Sheet2!$I$2:'Sheet2'!$I$45,MATCH(AX62,Sheet2!$G$2:'Sheet2'!$G$45,0)),IF($BI$1=TRUE,INDEX(Sheet2!$H$2:'Sheet2'!$H$45,MATCH(AX62,Sheet2!$G$2:'Sheet2'!$G$45,0)),0)))+IF($BE$1=TRUE,2,0)</f>
        <v>6.5</v>
      </c>
      <c r="Q62" s="26">
        <f t="shared" si="33"/>
        <v>9.5</v>
      </c>
      <c r="R62" s="26">
        <f t="shared" si="34"/>
        <v>12.5</v>
      </c>
      <c r="S62" s="28">
        <f t="shared" si="35"/>
        <v>15.5</v>
      </c>
      <c r="T62" s="26">
        <f>AY62+IF($F62="범선",IF($BG$1=TRUE,INDEX(Sheet2!$H$2:'Sheet2'!$H$45,MATCH(AY62,Sheet2!$G$2:'Sheet2'!$G$45,0),0)),IF($BH$1=TRUE,INDEX(Sheet2!$I$2:'Sheet2'!$I$45,MATCH(AY62,Sheet2!$G$2:'Sheet2'!$G$45,0)),IF($BI$1=TRUE,INDEX(Sheet2!$H$2:'Sheet2'!$H$45,MATCH(AY62,Sheet2!$G$2:'Sheet2'!$G$45,0)),0)))+IF($BE$1=TRUE,2,0)</f>
        <v>8</v>
      </c>
      <c r="U62" s="26">
        <f t="shared" si="36"/>
        <v>11.5</v>
      </c>
      <c r="V62" s="26">
        <f t="shared" si="37"/>
        <v>14.5</v>
      </c>
      <c r="W62" s="28">
        <f t="shared" si="38"/>
        <v>17.5</v>
      </c>
      <c r="X62" s="26">
        <f>AZ62+IF($F62="범선",IF($BG$1=TRUE,INDEX(Sheet2!$H$2:'Sheet2'!$H$45,MATCH(AZ62,Sheet2!$G$2:'Sheet2'!$G$45,0),0)),IF($BH$1=TRUE,INDEX(Sheet2!$I$2:'Sheet2'!$I$45,MATCH(AZ62,Sheet2!$G$2:'Sheet2'!$G$45,0)),IF($BI$1=TRUE,INDEX(Sheet2!$H$2:'Sheet2'!$H$45,MATCH(AZ62,Sheet2!$G$2:'Sheet2'!$G$45,0)),0)))+IF($BE$1=TRUE,2,0)</f>
        <v>13</v>
      </c>
      <c r="Y62" s="26">
        <f t="shared" si="39"/>
        <v>16.5</v>
      </c>
      <c r="Z62" s="26">
        <f t="shared" si="40"/>
        <v>19.5</v>
      </c>
      <c r="AA62" s="28">
        <f t="shared" si="41"/>
        <v>22.5</v>
      </c>
      <c r="AB62" s="26">
        <f>BA62+IF($F62="범선",IF($BG$1=TRUE,INDEX(Sheet2!$H$2:'Sheet2'!$H$45,MATCH(BA62,Sheet2!$G$2:'Sheet2'!$G$45,0),0)),IF($BH$1=TRUE,INDEX(Sheet2!$I$2:'Sheet2'!$I$45,MATCH(BA62,Sheet2!$G$2:'Sheet2'!$G$45,0)),IF($BI$1=TRUE,INDEX(Sheet2!$H$2:'Sheet2'!$H$45,MATCH(BA62,Sheet2!$G$2:'Sheet2'!$G$45,0)),0)))+IF($BE$1=TRUE,2,0)</f>
        <v>17</v>
      </c>
      <c r="AC62" s="26">
        <f t="shared" si="42"/>
        <v>20.5</v>
      </c>
      <c r="AD62" s="26">
        <f t="shared" si="43"/>
        <v>23.5</v>
      </c>
      <c r="AE62" s="28">
        <f t="shared" si="44"/>
        <v>26.5</v>
      </c>
      <c r="AF62" s="26">
        <f>BB62+IF($F62="범선",IF($BG$1=TRUE,INDEX(Sheet2!$H$2:'Sheet2'!$H$45,MATCH(BB62,Sheet2!$G$2:'Sheet2'!$G$45,0),0)),IF($BH$1=TRUE,INDEX(Sheet2!$I$2:'Sheet2'!$I$45,MATCH(BB62,Sheet2!$G$2:'Sheet2'!$G$45,0)),IF($BI$1=TRUE,INDEX(Sheet2!$H$2:'Sheet2'!$H$45,MATCH(BB62,Sheet2!$G$2:'Sheet2'!$G$45,0)),0)))+IF($BE$1=TRUE,2,0)</f>
        <v>22.5</v>
      </c>
      <c r="AG62" s="26">
        <f t="shared" si="45"/>
        <v>26</v>
      </c>
      <c r="AH62" s="26">
        <f t="shared" si="46"/>
        <v>29</v>
      </c>
      <c r="AI62" s="28">
        <f t="shared" si="47"/>
        <v>32</v>
      </c>
      <c r="AJ62" s="95"/>
      <c r="AK62" s="97">
        <v>270</v>
      </c>
      <c r="AL62" s="97">
        <v>370</v>
      </c>
      <c r="AM62" s="97">
        <v>12</v>
      </c>
      <c r="AN62" s="83">
        <v>15</v>
      </c>
      <c r="AO62" s="83">
        <v>32</v>
      </c>
      <c r="AP62" s="5">
        <v>67</v>
      </c>
      <c r="AQ62" s="5">
        <v>40</v>
      </c>
      <c r="AR62" s="5">
        <v>48</v>
      </c>
      <c r="AS62" s="5">
        <v>935</v>
      </c>
      <c r="AT62" s="5">
        <v>3</v>
      </c>
      <c r="AU62" s="5">
        <f t="shared" si="48"/>
        <v>1050</v>
      </c>
      <c r="AV62" s="5">
        <f t="shared" si="49"/>
        <v>787</v>
      </c>
      <c r="AW62" s="5">
        <f t="shared" si="50"/>
        <v>1312</v>
      </c>
      <c r="AX62" s="5">
        <f t="shared" si="51"/>
        <v>-2</v>
      </c>
      <c r="AY62" s="5">
        <f t="shared" si="52"/>
        <v>-1</v>
      </c>
      <c r="AZ62" s="5">
        <f t="shared" si="53"/>
        <v>3</v>
      </c>
      <c r="BA62" s="5">
        <f t="shared" si="54"/>
        <v>6</v>
      </c>
      <c r="BB62" s="5">
        <f t="shared" si="55"/>
        <v>10</v>
      </c>
    </row>
    <row r="63" spans="1:54" s="5" customFormat="1">
      <c r="A63" s="334"/>
      <c r="B63" s="89" t="s">
        <v>102</v>
      </c>
      <c r="C63" s="119" t="s">
        <v>228</v>
      </c>
      <c r="D63" s="26" t="s">
        <v>1</v>
      </c>
      <c r="E63" s="26" t="s">
        <v>0</v>
      </c>
      <c r="F63" s="26" t="s">
        <v>18</v>
      </c>
      <c r="G63" s="28" t="s">
        <v>10</v>
      </c>
      <c r="H63" s="91">
        <f>ROUNDDOWN(AK63*1.05,0)+INDEX(Sheet2!$B$2:'Sheet2'!$B$5,MATCH(G63,Sheet2!$A$2:'Sheet2'!$A$5,0),0)+34*AT63-ROUNDUP(IF($BC$1=TRUE,AV63,AW63)/10,0)+A63</f>
        <v>439</v>
      </c>
      <c r="I63" s="231">
        <f>ROUNDDOWN(AL63*1.05,0)+INDEX(Sheet2!$B$2:'Sheet2'!$B$5,MATCH(G63,Sheet2!$A$2:'Sheet2'!$A$5,0),0)+34*AT63-ROUNDUP(IF($BC$1=TRUE,AV63,AW63)/10,0)+A63</f>
        <v>367</v>
      </c>
      <c r="J63" s="30">
        <f t="shared" si="28"/>
        <v>806</v>
      </c>
      <c r="K63" s="135">
        <f>AW63-ROUNDDOWN(AR63/2,0)-ROUNDDOWN(MAX(AQ63*1.2,AP63*0.5),0)+INDEX(Sheet2!$C$2:'Sheet2'!$C$5,MATCH(G63,Sheet2!$A$2:'Sheet2'!$A$5,0),0)</f>
        <v>1279</v>
      </c>
      <c r="L63" s="25">
        <f t="shared" si="29"/>
        <v>703</v>
      </c>
      <c r="M63" s="83">
        <f t="shared" si="30"/>
        <v>10</v>
      </c>
      <c r="N63" s="83">
        <f t="shared" si="31"/>
        <v>16</v>
      </c>
      <c r="O63" s="92">
        <f t="shared" si="32"/>
        <v>1684</v>
      </c>
      <c r="P63" s="31">
        <f>AX63+IF($F63="범선",IF($BG$1=TRUE,INDEX(Sheet2!$H$2:'Sheet2'!$H$45,MATCH(AX63,Sheet2!$G$2:'Sheet2'!$G$45,0),0)),IF($BH$1=TRUE,INDEX(Sheet2!$I$2:'Sheet2'!$I$45,MATCH(AX63,Sheet2!$G$2:'Sheet2'!$G$45,0)),IF($BI$1=TRUE,INDEX(Sheet2!$H$2:'Sheet2'!$H$45,MATCH(AX63,Sheet2!$G$2:'Sheet2'!$G$45,0)),0)))+IF($BE$1=TRUE,2,0)</f>
        <v>2.5</v>
      </c>
      <c r="Q63" s="26">
        <f t="shared" si="33"/>
        <v>5.5</v>
      </c>
      <c r="R63" s="26">
        <f t="shared" si="34"/>
        <v>8.5</v>
      </c>
      <c r="S63" s="28">
        <f t="shared" si="35"/>
        <v>11.5</v>
      </c>
      <c r="T63" s="26">
        <f>AY63+IF($F63="범선",IF($BG$1=TRUE,INDEX(Sheet2!$H$2:'Sheet2'!$H$45,MATCH(AY63,Sheet2!$G$2:'Sheet2'!$G$45,0),0)),IF($BH$1=TRUE,INDEX(Sheet2!$I$2:'Sheet2'!$I$45,MATCH(AY63,Sheet2!$G$2:'Sheet2'!$G$45,0)),IF($BI$1=TRUE,INDEX(Sheet2!$H$2:'Sheet2'!$H$45,MATCH(AY63,Sheet2!$G$2:'Sheet2'!$G$45,0)),0)))+IF($BE$1=TRUE,2,0)</f>
        <v>4</v>
      </c>
      <c r="U63" s="26">
        <f t="shared" si="36"/>
        <v>7.5</v>
      </c>
      <c r="V63" s="26">
        <f t="shared" si="37"/>
        <v>10.5</v>
      </c>
      <c r="W63" s="28">
        <f t="shared" si="38"/>
        <v>13.5</v>
      </c>
      <c r="X63" s="26">
        <f>AZ63+IF($F63="범선",IF($BG$1=TRUE,INDEX(Sheet2!$H$2:'Sheet2'!$H$45,MATCH(AZ63,Sheet2!$G$2:'Sheet2'!$G$45,0),0)),IF($BH$1=TRUE,INDEX(Sheet2!$I$2:'Sheet2'!$I$45,MATCH(AZ63,Sheet2!$G$2:'Sheet2'!$G$45,0)),IF($BI$1=TRUE,INDEX(Sheet2!$H$2:'Sheet2'!$H$45,MATCH(AZ63,Sheet2!$G$2:'Sheet2'!$G$45,0)),0)))+IF($BE$1=TRUE,2,0)</f>
        <v>9</v>
      </c>
      <c r="Y63" s="26">
        <f t="shared" si="39"/>
        <v>12.5</v>
      </c>
      <c r="Z63" s="26">
        <f t="shared" si="40"/>
        <v>15.5</v>
      </c>
      <c r="AA63" s="28">
        <f t="shared" si="41"/>
        <v>18.5</v>
      </c>
      <c r="AB63" s="26">
        <f>BA63+IF($F63="범선",IF($BG$1=TRUE,INDEX(Sheet2!$H$2:'Sheet2'!$H$45,MATCH(BA63,Sheet2!$G$2:'Sheet2'!$G$45,0),0)),IF($BH$1=TRUE,INDEX(Sheet2!$I$2:'Sheet2'!$I$45,MATCH(BA63,Sheet2!$G$2:'Sheet2'!$G$45,0)),IF($BI$1=TRUE,INDEX(Sheet2!$H$2:'Sheet2'!$H$45,MATCH(BA63,Sheet2!$G$2:'Sheet2'!$G$45,0)),0)))+IF($BE$1=TRUE,2,0)</f>
        <v>13</v>
      </c>
      <c r="AC63" s="26">
        <f t="shared" si="42"/>
        <v>16.5</v>
      </c>
      <c r="AD63" s="26">
        <f t="shared" si="43"/>
        <v>19.5</v>
      </c>
      <c r="AE63" s="28">
        <f t="shared" si="44"/>
        <v>22.5</v>
      </c>
      <c r="AF63" s="26">
        <f>BB63+IF($F63="범선",IF($BG$1=TRUE,INDEX(Sheet2!$H$2:'Sheet2'!$H$45,MATCH(BB63,Sheet2!$G$2:'Sheet2'!$G$45,0),0)),IF($BH$1=TRUE,INDEX(Sheet2!$I$2:'Sheet2'!$I$45,MATCH(BB63,Sheet2!$G$2:'Sheet2'!$G$45,0)),IF($BI$1=TRUE,INDEX(Sheet2!$H$2:'Sheet2'!$H$45,MATCH(BB63,Sheet2!$G$2:'Sheet2'!$G$45,0)),0)))+IF($BE$1=TRUE,2,0)</f>
        <v>18.5</v>
      </c>
      <c r="AG63" s="26">
        <f t="shared" si="45"/>
        <v>22</v>
      </c>
      <c r="AH63" s="26">
        <f t="shared" si="46"/>
        <v>25</v>
      </c>
      <c r="AI63" s="28">
        <f t="shared" si="47"/>
        <v>28</v>
      </c>
      <c r="AJ63" s="95"/>
      <c r="AK63" s="96">
        <v>217</v>
      </c>
      <c r="AL63" s="96">
        <v>148</v>
      </c>
      <c r="AM63" s="96">
        <v>7</v>
      </c>
      <c r="AN63" s="83">
        <v>10</v>
      </c>
      <c r="AO63" s="83">
        <v>16</v>
      </c>
      <c r="AP63" s="13">
        <v>100</v>
      </c>
      <c r="AQ63" s="13">
        <v>48</v>
      </c>
      <c r="AR63" s="13">
        <v>54</v>
      </c>
      <c r="AS63" s="13">
        <v>896</v>
      </c>
      <c r="AT63" s="13">
        <v>6</v>
      </c>
      <c r="AU63" s="5">
        <f t="shared" si="48"/>
        <v>1050</v>
      </c>
      <c r="AV63" s="5">
        <f t="shared" si="49"/>
        <v>787</v>
      </c>
      <c r="AW63" s="5">
        <f t="shared" si="50"/>
        <v>1312</v>
      </c>
      <c r="AX63" s="5">
        <f t="shared" si="51"/>
        <v>-5</v>
      </c>
      <c r="AY63" s="5">
        <f t="shared" si="52"/>
        <v>-4</v>
      </c>
      <c r="AZ63" s="5">
        <f t="shared" si="53"/>
        <v>0</v>
      </c>
      <c r="BA63" s="5">
        <f t="shared" si="54"/>
        <v>3</v>
      </c>
      <c r="BB63" s="5">
        <f t="shared" si="55"/>
        <v>7</v>
      </c>
    </row>
    <row r="64" spans="1:54" s="5" customFormat="1">
      <c r="A64" s="381"/>
      <c r="B64" s="377" t="s">
        <v>28</v>
      </c>
      <c r="C64" s="1380" t="s">
        <v>95</v>
      </c>
      <c r="D64" s="49" t="s">
        <v>1</v>
      </c>
      <c r="E64" s="49" t="s">
        <v>0</v>
      </c>
      <c r="F64" s="50" t="s">
        <v>18</v>
      </c>
      <c r="G64" s="51" t="s">
        <v>10</v>
      </c>
      <c r="H64" s="286">
        <f>ROUNDDOWN(AK64*1.05,0)+INDEX(Sheet2!$B$2:'Sheet2'!$B$5,MATCH(G64,Sheet2!$A$2:'Sheet2'!$A$5,0),0)+34*AT64-ROUNDUP(IF($BC$1=TRUE,AV64,AW64)/10,0)+A64</f>
        <v>376</v>
      </c>
      <c r="I64" s="296">
        <f>ROUNDDOWN(AL64*1.05,0)+INDEX(Sheet2!$B$2:'Sheet2'!$B$5,MATCH(G64,Sheet2!$A$2:'Sheet2'!$A$5,0),0)+34*AT64-ROUNDUP(IF($BC$1=TRUE,AV64,AW64)/10,0)+A64</f>
        <v>492</v>
      </c>
      <c r="J64" s="40">
        <f t="shared" si="28"/>
        <v>868</v>
      </c>
      <c r="K64" s="204">
        <f>AW64-ROUNDDOWN(AR64/2,0)-ROUNDDOWN(MAX(AQ64*1.2,AP64*0.5),0)+INDEX(Sheet2!$C$2:'Sheet2'!$C$5,MATCH(G64,Sheet2!$A$2:'Sheet2'!$A$5,0),0)</f>
        <v>1268</v>
      </c>
      <c r="L64" s="48">
        <f t="shared" si="29"/>
        <v>707</v>
      </c>
      <c r="M64" s="201">
        <f t="shared" si="30"/>
        <v>12</v>
      </c>
      <c r="N64" s="201">
        <f t="shared" si="31"/>
        <v>35</v>
      </c>
      <c r="O64" s="202">
        <f t="shared" si="32"/>
        <v>1620</v>
      </c>
      <c r="P64" s="53">
        <f>AX64+IF($F64="범선",IF($BG$1=TRUE,INDEX(Sheet2!$H$2:'Sheet2'!$H$45,MATCH(AX64,Sheet2!$G$2:'Sheet2'!$G$45,0),0)),IF($BH$1=TRUE,INDEX(Sheet2!$I$2:'Sheet2'!$I$45,MATCH(AX64,Sheet2!$G$2:'Sheet2'!$G$45,0)),IF($BI$1=TRUE,INDEX(Sheet2!$H$2:'Sheet2'!$H$45,MATCH(AX64,Sheet2!$G$2:'Sheet2'!$G$45,0)),0)))+IF($BE$1=TRUE,2,0)</f>
        <v>9</v>
      </c>
      <c r="Q64" s="49">
        <f t="shared" si="33"/>
        <v>12</v>
      </c>
      <c r="R64" s="49">
        <f t="shared" si="34"/>
        <v>15</v>
      </c>
      <c r="S64" s="51">
        <f t="shared" si="35"/>
        <v>18</v>
      </c>
      <c r="T64" s="49">
        <f>AY64+IF($F64="범선",IF($BG$1=TRUE,INDEX(Sheet2!$H$2:'Sheet2'!$H$45,MATCH(AY64,Sheet2!$G$2:'Sheet2'!$G$45,0),0)),IF($BH$1=TRUE,INDEX(Sheet2!$I$2:'Sheet2'!$I$45,MATCH(AY64,Sheet2!$G$2:'Sheet2'!$G$45,0)),IF($BI$1=TRUE,INDEX(Sheet2!$H$2:'Sheet2'!$H$45,MATCH(AY64,Sheet2!$G$2:'Sheet2'!$G$45,0)),0)))+IF($BE$1=TRUE,2,0)</f>
        <v>10.5</v>
      </c>
      <c r="U64" s="49">
        <f t="shared" si="36"/>
        <v>14</v>
      </c>
      <c r="V64" s="49">
        <f t="shared" si="37"/>
        <v>17</v>
      </c>
      <c r="W64" s="51">
        <f t="shared" si="38"/>
        <v>20</v>
      </c>
      <c r="X64" s="49">
        <f>AZ64+IF($F64="범선",IF($BG$1=TRUE,INDEX(Sheet2!$H$2:'Sheet2'!$H$45,MATCH(AZ64,Sheet2!$G$2:'Sheet2'!$G$45,0),0)),IF($BH$1=TRUE,INDEX(Sheet2!$I$2:'Sheet2'!$I$45,MATCH(AZ64,Sheet2!$G$2:'Sheet2'!$G$45,0)),IF($BI$1=TRUE,INDEX(Sheet2!$H$2:'Sheet2'!$H$45,MATCH(AZ64,Sheet2!$G$2:'Sheet2'!$G$45,0)),0)))+IF($BE$1=TRUE,2,0)</f>
        <v>14.5</v>
      </c>
      <c r="Y64" s="49">
        <f t="shared" si="39"/>
        <v>18</v>
      </c>
      <c r="Z64" s="49">
        <f t="shared" si="40"/>
        <v>21</v>
      </c>
      <c r="AA64" s="51">
        <f t="shared" si="41"/>
        <v>24</v>
      </c>
      <c r="AB64" s="49">
        <f>BA64+IF($F64="범선",IF($BG$1=TRUE,INDEX(Sheet2!$H$2:'Sheet2'!$H$45,MATCH(BA64,Sheet2!$G$2:'Sheet2'!$G$45,0),0)),IF($BH$1=TRUE,INDEX(Sheet2!$I$2:'Sheet2'!$I$45,MATCH(BA64,Sheet2!$G$2:'Sheet2'!$G$45,0)),IF($BI$1=TRUE,INDEX(Sheet2!$H$2:'Sheet2'!$H$45,MATCH(BA64,Sheet2!$G$2:'Sheet2'!$G$45,0)),0)))+IF($BE$1=TRUE,2,0)</f>
        <v>20</v>
      </c>
      <c r="AC64" s="49">
        <f t="shared" si="42"/>
        <v>23.5</v>
      </c>
      <c r="AD64" s="49">
        <f t="shared" si="43"/>
        <v>26.5</v>
      </c>
      <c r="AE64" s="51">
        <f t="shared" si="44"/>
        <v>29.5</v>
      </c>
      <c r="AF64" s="49">
        <f>BB64+IF($F64="범선",IF($BG$1=TRUE,INDEX(Sheet2!$H$2:'Sheet2'!$H$45,MATCH(BB64,Sheet2!$G$2:'Sheet2'!$G$45,0),0)),IF($BH$1=TRUE,INDEX(Sheet2!$I$2:'Sheet2'!$I$45,MATCH(BB64,Sheet2!$G$2:'Sheet2'!$G$45,0)),IF($BI$1=TRUE,INDEX(Sheet2!$H$2:'Sheet2'!$H$45,MATCH(BB64,Sheet2!$G$2:'Sheet2'!$G$45,0)),0)))+IF($BE$1=TRUE,2,0)</f>
        <v>25</v>
      </c>
      <c r="AG64" s="49">
        <f t="shared" si="45"/>
        <v>28.5</v>
      </c>
      <c r="AH64" s="49">
        <f t="shared" si="46"/>
        <v>31.5</v>
      </c>
      <c r="AI64" s="51">
        <f t="shared" si="47"/>
        <v>34.5</v>
      </c>
      <c r="AJ64" s="95"/>
      <c r="AK64" s="97">
        <v>250</v>
      </c>
      <c r="AL64" s="97">
        <v>360</v>
      </c>
      <c r="AM64" s="97">
        <v>11</v>
      </c>
      <c r="AN64" s="83">
        <v>12</v>
      </c>
      <c r="AO64" s="83">
        <v>35</v>
      </c>
      <c r="AP64" s="5">
        <v>67</v>
      </c>
      <c r="AQ64" s="5">
        <v>32</v>
      </c>
      <c r="AR64" s="5">
        <v>40</v>
      </c>
      <c r="AS64" s="5">
        <v>913</v>
      </c>
      <c r="AT64" s="5">
        <v>3</v>
      </c>
      <c r="AU64" s="5">
        <f t="shared" si="48"/>
        <v>1020</v>
      </c>
      <c r="AV64" s="5">
        <f t="shared" si="49"/>
        <v>765</v>
      </c>
      <c r="AW64" s="5">
        <f t="shared" si="50"/>
        <v>1275</v>
      </c>
      <c r="AX64" s="5">
        <f t="shared" si="51"/>
        <v>0</v>
      </c>
      <c r="AY64" s="5">
        <f t="shared" si="52"/>
        <v>1</v>
      </c>
      <c r="AZ64" s="5">
        <f t="shared" si="53"/>
        <v>4</v>
      </c>
      <c r="BA64" s="5">
        <f t="shared" si="54"/>
        <v>8</v>
      </c>
      <c r="BB64" s="5">
        <f t="shared" si="55"/>
        <v>12</v>
      </c>
    </row>
    <row r="65" spans="1:54" s="5" customFormat="1">
      <c r="A65" s="333"/>
      <c r="B65" s="344" t="s">
        <v>40</v>
      </c>
      <c r="C65" s="1253" t="s">
        <v>242</v>
      </c>
      <c r="D65" s="43" t="s">
        <v>1</v>
      </c>
      <c r="E65" s="43" t="s">
        <v>41</v>
      </c>
      <c r="F65" s="44" t="s">
        <v>18</v>
      </c>
      <c r="G65" s="45" t="s">
        <v>10</v>
      </c>
      <c r="H65" s="280">
        <f>ROUNDDOWN(AK65*1.05,0)+INDEX(Sheet2!$B$2:'Sheet2'!$B$5,MATCH(G65,Sheet2!$A$2:'Sheet2'!$A$5,0),0)+34*AT65-ROUNDUP(IF($BC$1=TRUE,AV65,AW65)/10,0)+A65</f>
        <v>410</v>
      </c>
      <c r="I65" s="290">
        <f>ROUNDDOWN(AL65*1.05,0)+INDEX(Sheet2!$B$2:'Sheet2'!$B$5,MATCH(G65,Sheet2!$A$2:'Sheet2'!$A$5,0),0)+34*AT65-ROUNDUP(IF($BC$1=TRUE,AV65,AW65)/10,0)+A65</f>
        <v>500</v>
      </c>
      <c r="J65" s="46">
        <f t="shared" si="28"/>
        <v>910</v>
      </c>
      <c r="K65" s="172">
        <f>AW65-ROUNDDOWN(AR65/2,0)-ROUNDDOWN(MAX(AQ65*1.2,AP65*0.5),0)+INDEX(Sheet2!$C$2:'Sheet2'!$C$5,MATCH(G65,Sheet2!$A$2:'Sheet2'!$A$5,0),0)</f>
        <v>1261</v>
      </c>
      <c r="L65" s="42">
        <f t="shared" si="29"/>
        <v>710</v>
      </c>
      <c r="M65" s="191">
        <f t="shared" si="30"/>
        <v>10</v>
      </c>
      <c r="N65" s="191">
        <f t="shared" si="31"/>
        <v>16</v>
      </c>
      <c r="O65" s="140">
        <f t="shared" si="32"/>
        <v>1730</v>
      </c>
      <c r="P65" s="47">
        <f>AX65+IF($F65="범선",IF($BG$1=TRUE,INDEX(Sheet2!$H$2:'Sheet2'!$H$45,MATCH(AX65,Sheet2!$G$2:'Sheet2'!$G$45,0),0)),IF($BH$1=TRUE,INDEX(Sheet2!$I$2:'Sheet2'!$I$45,MATCH(AX65,Sheet2!$G$2:'Sheet2'!$G$45,0)),IF($BI$1=TRUE,INDEX(Sheet2!$H$2:'Sheet2'!$H$45,MATCH(AX65,Sheet2!$G$2:'Sheet2'!$G$45,0)),0)))+IF($BE$1=TRUE,2,0)</f>
        <v>4</v>
      </c>
      <c r="Q65" s="43">
        <f t="shared" si="33"/>
        <v>7</v>
      </c>
      <c r="R65" s="43">
        <f t="shared" si="34"/>
        <v>10</v>
      </c>
      <c r="S65" s="45">
        <f t="shared" si="35"/>
        <v>13</v>
      </c>
      <c r="T65" s="43">
        <f>AY65+IF($F65="범선",IF($BG$1=TRUE,INDEX(Sheet2!$H$2:'Sheet2'!$H$45,MATCH(AY65,Sheet2!$G$2:'Sheet2'!$G$45,0),0)),IF($BH$1=TRUE,INDEX(Sheet2!$I$2:'Sheet2'!$I$45,MATCH(AY65,Sheet2!$G$2:'Sheet2'!$G$45,0)),IF($BI$1=TRUE,INDEX(Sheet2!$H$2:'Sheet2'!$H$45,MATCH(AY65,Sheet2!$G$2:'Sheet2'!$G$45,0)),0)))+IF($BE$1=TRUE,2,0)</f>
        <v>5</v>
      </c>
      <c r="U65" s="43">
        <f t="shared" si="36"/>
        <v>8.5</v>
      </c>
      <c r="V65" s="43">
        <f t="shared" si="37"/>
        <v>11.5</v>
      </c>
      <c r="W65" s="45">
        <f t="shared" si="38"/>
        <v>14.5</v>
      </c>
      <c r="X65" s="43">
        <f>AZ65+IF($F65="범선",IF($BG$1=TRUE,INDEX(Sheet2!$H$2:'Sheet2'!$H$45,MATCH(AZ65,Sheet2!$G$2:'Sheet2'!$G$45,0),0)),IF($BH$1=TRUE,INDEX(Sheet2!$I$2:'Sheet2'!$I$45,MATCH(AZ65,Sheet2!$G$2:'Sheet2'!$G$45,0)),IF($BI$1=TRUE,INDEX(Sheet2!$H$2:'Sheet2'!$H$45,MATCH(AZ65,Sheet2!$G$2:'Sheet2'!$G$45,0)),0)))+IF($BE$1=TRUE,2,0)</f>
        <v>10.5</v>
      </c>
      <c r="Y65" s="43">
        <f t="shared" si="39"/>
        <v>14</v>
      </c>
      <c r="Z65" s="43">
        <f t="shared" si="40"/>
        <v>17</v>
      </c>
      <c r="AA65" s="45">
        <f t="shared" si="41"/>
        <v>20</v>
      </c>
      <c r="AB65" s="43">
        <f>BA65+IF($F65="범선",IF($BG$1=TRUE,INDEX(Sheet2!$H$2:'Sheet2'!$H$45,MATCH(BA65,Sheet2!$G$2:'Sheet2'!$G$45,0),0)),IF($BH$1=TRUE,INDEX(Sheet2!$I$2:'Sheet2'!$I$45,MATCH(BA65,Sheet2!$G$2:'Sheet2'!$G$45,0)),IF($BI$1=TRUE,INDEX(Sheet2!$H$2:'Sheet2'!$H$45,MATCH(BA65,Sheet2!$G$2:'Sheet2'!$G$45,0)),0)))+IF($BE$1=TRUE,2,0)</f>
        <v>14.5</v>
      </c>
      <c r="AC65" s="43">
        <f t="shared" si="42"/>
        <v>18</v>
      </c>
      <c r="AD65" s="43">
        <f t="shared" si="43"/>
        <v>21</v>
      </c>
      <c r="AE65" s="45">
        <f t="shared" si="44"/>
        <v>24</v>
      </c>
      <c r="AF65" s="43">
        <f>BB65+IF($F65="범선",IF($BG$1=TRUE,INDEX(Sheet2!$H$2:'Sheet2'!$H$45,MATCH(BB65,Sheet2!$G$2:'Sheet2'!$G$45,0),0)),IF($BH$1=TRUE,INDEX(Sheet2!$I$2:'Sheet2'!$I$45,MATCH(BB65,Sheet2!$G$2:'Sheet2'!$G$45,0)),IF($BI$1=TRUE,INDEX(Sheet2!$H$2:'Sheet2'!$H$45,MATCH(BB65,Sheet2!$G$2:'Sheet2'!$G$45,0)),0)))+IF($BE$1=TRUE,2,0)</f>
        <v>20</v>
      </c>
      <c r="AG65" s="43">
        <f t="shared" si="45"/>
        <v>23.5</v>
      </c>
      <c r="AH65" s="43">
        <f t="shared" si="46"/>
        <v>26.5</v>
      </c>
      <c r="AI65" s="45">
        <f t="shared" si="47"/>
        <v>29.5</v>
      </c>
      <c r="AJ65" s="95"/>
      <c r="AK65" s="97">
        <v>215</v>
      </c>
      <c r="AL65" s="97">
        <v>300</v>
      </c>
      <c r="AM65" s="97">
        <v>10</v>
      </c>
      <c r="AN65" s="83">
        <v>10</v>
      </c>
      <c r="AO65" s="83">
        <v>16</v>
      </c>
      <c r="AP65" s="5">
        <v>60</v>
      </c>
      <c r="AQ65" s="5">
        <v>25</v>
      </c>
      <c r="AR65" s="5">
        <v>20</v>
      </c>
      <c r="AS65" s="5">
        <v>920</v>
      </c>
      <c r="AT65" s="5">
        <v>5</v>
      </c>
      <c r="AU65" s="5">
        <f t="shared" si="48"/>
        <v>1000</v>
      </c>
      <c r="AV65" s="5">
        <f t="shared" si="49"/>
        <v>750</v>
      </c>
      <c r="AW65" s="5">
        <f t="shared" si="50"/>
        <v>1250</v>
      </c>
      <c r="AX65" s="5">
        <f t="shared" si="51"/>
        <v>-4</v>
      </c>
      <c r="AY65" s="5">
        <f t="shared" si="52"/>
        <v>-3</v>
      </c>
      <c r="AZ65" s="5">
        <f t="shared" si="53"/>
        <v>1</v>
      </c>
      <c r="BA65" s="5">
        <f t="shared" si="54"/>
        <v>4</v>
      </c>
      <c r="BB65" s="5">
        <f t="shared" si="55"/>
        <v>8</v>
      </c>
    </row>
    <row r="66" spans="1:54" s="5" customFormat="1">
      <c r="A66" s="334"/>
      <c r="B66" s="89"/>
      <c r="C66" s="119" t="s">
        <v>236</v>
      </c>
      <c r="D66" s="26" t="s">
        <v>1</v>
      </c>
      <c r="E66" s="26" t="s">
        <v>0</v>
      </c>
      <c r="F66" s="27" t="s">
        <v>18</v>
      </c>
      <c r="G66" s="28" t="s">
        <v>10</v>
      </c>
      <c r="H66" s="91">
        <f>ROUNDDOWN(AK66*1.05,0)+INDEX(Sheet2!$B$2:'Sheet2'!$B$5,MATCH(G66,Sheet2!$A$2:'Sheet2'!$A$5,0),0)+34*AT66-ROUNDUP(IF($BC$1=TRUE,AV66,AW66)/10,0)+A66</f>
        <v>156</v>
      </c>
      <c r="I66" s="231">
        <f>ROUNDDOWN(AL66*1.05,0)+INDEX(Sheet2!$B$2:'Sheet2'!$B$5,MATCH(G66,Sheet2!$A$2:'Sheet2'!$A$5,0),0)+34*AT66-ROUNDUP(IF($BC$1=TRUE,AV66,AW66)/10,0)+A66</f>
        <v>266</v>
      </c>
      <c r="J66" s="30">
        <f t="shared" si="28"/>
        <v>422</v>
      </c>
      <c r="K66" s="135">
        <f>AW66-ROUNDDOWN(AR66/2,0)-ROUNDDOWN(MAX(AQ66*1.2,AP66*0.5),0)+INDEX(Sheet2!$C$2:'Sheet2'!$C$5,MATCH(G66,Sheet2!$A$2:'Sheet2'!$A$5,0),0)</f>
        <v>1260</v>
      </c>
      <c r="L66" s="25">
        <f t="shared" si="29"/>
        <v>699</v>
      </c>
      <c r="M66" s="83">
        <f t="shared" si="30"/>
        <v>10</v>
      </c>
      <c r="N66" s="83">
        <f t="shared" si="31"/>
        <v>30</v>
      </c>
      <c r="O66" s="92">
        <f t="shared" si="32"/>
        <v>734</v>
      </c>
      <c r="P66" s="31">
        <f>AX66+IF($F66="범선",IF($BG$1=TRUE,INDEX(Sheet2!$H$2:'Sheet2'!$H$45,MATCH(AX66,Sheet2!$G$2:'Sheet2'!$G$45,0),0)),IF($BH$1=TRUE,INDEX(Sheet2!$I$2:'Sheet2'!$I$45,MATCH(AX66,Sheet2!$G$2:'Sheet2'!$G$45,0)),IF($BI$1=TRUE,INDEX(Sheet2!$H$2:'Sheet2'!$H$45,MATCH(AX66,Sheet2!$G$2:'Sheet2'!$G$45,0)),0)))+IF($BE$1=TRUE,2,0)</f>
        <v>8</v>
      </c>
      <c r="Q66" s="26">
        <f t="shared" si="33"/>
        <v>11</v>
      </c>
      <c r="R66" s="26">
        <f t="shared" si="34"/>
        <v>14</v>
      </c>
      <c r="S66" s="28">
        <f t="shared" si="35"/>
        <v>17</v>
      </c>
      <c r="T66" s="26">
        <f>AY66+IF($F66="범선",IF($BG$1=TRUE,INDEX(Sheet2!$H$2:'Sheet2'!$H$45,MATCH(AY66,Sheet2!$G$2:'Sheet2'!$G$45,0),0)),IF($BH$1=TRUE,INDEX(Sheet2!$I$2:'Sheet2'!$I$45,MATCH(AY66,Sheet2!$G$2:'Sheet2'!$G$45,0)),IF($BI$1=TRUE,INDEX(Sheet2!$H$2:'Sheet2'!$H$45,MATCH(AY66,Sheet2!$G$2:'Sheet2'!$G$45,0)),0)))+IF($BE$1=TRUE,2,0)</f>
        <v>9</v>
      </c>
      <c r="U66" s="26">
        <f t="shared" si="36"/>
        <v>12.5</v>
      </c>
      <c r="V66" s="26">
        <f t="shared" si="37"/>
        <v>15.5</v>
      </c>
      <c r="W66" s="28">
        <f t="shared" si="38"/>
        <v>18.5</v>
      </c>
      <c r="X66" s="26">
        <f>AZ66+IF($F66="범선",IF($BG$1=TRUE,INDEX(Sheet2!$H$2:'Sheet2'!$H$45,MATCH(AZ66,Sheet2!$G$2:'Sheet2'!$G$45,0),0)),IF($BH$1=TRUE,INDEX(Sheet2!$I$2:'Sheet2'!$I$45,MATCH(AZ66,Sheet2!$G$2:'Sheet2'!$G$45,0)),IF($BI$1=TRUE,INDEX(Sheet2!$H$2:'Sheet2'!$H$45,MATCH(AZ66,Sheet2!$G$2:'Sheet2'!$G$45,0)),0)))+IF($BE$1=TRUE,2,0)</f>
        <v>13</v>
      </c>
      <c r="Y66" s="26">
        <f t="shared" si="39"/>
        <v>16.5</v>
      </c>
      <c r="Z66" s="26">
        <f t="shared" si="40"/>
        <v>19.5</v>
      </c>
      <c r="AA66" s="28">
        <f t="shared" si="41"/>
        <v>22.5</v>
      </c>
      <c r="AB66" s="26">
        <f>BA66+IF($F66="범선",IF($BG$1=TRUE,INDEX(Sheet2!$H$2:'Sheet2'!$H$45,MATCH(BA66,Sheet2!$G$2:'Sheet2'!$G$45,0),0)),IF($BH$1=TRUE,INDEX(Sheet2!$I$2:'Sheet2'!$I$45,MATCH(BA66,Sheet2!$G$2:'Sheet2'!$G$45,0)),IF($BI$1=TRUE,INDEX(Sheet2!$H$2:'Sheet2'!$H$45,MATCH(BA66,Sheet2!$G$2:'Sheet2'!$G$45,0)),0)))+IF($BE$1=TRUE,2,0)</f>
        <v>18.5</v>
      </c>
      <c r="AC66" s="26">
        <f t="shared" si="42"/>
        <v>22</v>
      </c>
      <c r="AD66" s="26">
        <f t="shared" si="43"/>
        <v>25</v>
      </c>
      <c r="AE66" s="28">
        <f t="shared" si="44"/>
        <v>28</v>
      </c>
      <c r="AF66" s="26">
        <f>BB66+IF($F66="범선",IF($BG$1=TRUE,INDEX(Sheet2!$H$2:'Sheet2'!$H$45,MATCH(BB66,Sheet2!$G$2:'Sheet2'!$G$45,0),0)),IF($BH$1=TRUE,INDEX(Sheet2!$I$2:'Sheet2'!$I$45,MATCH(BB66,Sheet2!$G$2:'Sheet2'!$G$45,0)),IF($BI$1=TRUE,INDEX(Sheet2!$H$2:'Sheet2'!$H$45,MATCH(BB66,Sheet2!$G$2:'Sheet2'!$G$45,0)),0)))+IF($BE$1=TRUE,2,0)</f>
        <v>24</v>
      </c>
      <c r="AG66" s="26">
        <f t="shared" si="45"/>
        <v>27.5</v>
      </c>
      <c r="AH66" s="26">
        <f t="shared" si="46"/>
        <v>30.5</v>
      </c>
      <c r="AI66" s="28">
        <f t="shared" si="47"/>
        <v>33.5</v>
      </c>
      <c r="AJ66" s="95"/>
      <c r="AK66" s="96">
        <v>105</v>
      </c>
      <c r="AL66" s="96">
        <v>210</v>
      </c>
      <c r="AM66" s="96">
        <v>14</v>
      </c>
      <c r="AN66" s="83">
        <v>10</v>
      </c>
      <c r="AO66" s="83">
        <v>30</v>
      </c>
      <c r="AP66" s="13">
        <v>60</v>
      </c>
      <c r="AQ66" s="13">
        <v>30</v>
      </c>
      <c r="AR66" s="13">
        <v>60</v>
      </c>
      <c r="AS66" s="13">
        <v>900</v>
      </c>
      <c r="AT66" s="13">
        <v>1</v>
      </c>
      <c r="AU66" s="5">
        <f t="shared" si="48"/>
        <v>1020</v>
      </c>
      <c r="AV66" s="5">
        <f t="shared" si="49"/>
        <v>765</v>
      </c>
      <c r="AW66" s="5">
        <f t="shared" si="50"/>
        <v>1275</v>
      </c>
      <c r="AX66" s="5">
        <f t="shared" si="51"/>
        <v>-1</v>
      </c>
      <c r="AY66" s="5">
        <f t="shared" si="52"/>
        <v>0</v>
      </c>
      <c r="AZ66" s="5">
        <f t="shared" si="53"/>
        <v>3</v>
      </c>
      <c r="BA66" s="5">
        <f t="shared" si="54"/>
        <v>7</v>
      </c>
      <c r="BB66" s="5">
        <f t="shared" si="55"/>
        <v>11</v>
      </c>
    </row>
    <row r="67" spans="1:54" s="5" customFormat="1">
      <c r="A67" s="334"/>
      <c r="B67" s="89" t="s">
        <v>30</v>
      </c>
      <c r="C67" s="119" t="s">
        <v>47</v>
      </c>
      <c r="D67" s="26" t="s">
        <v>1</v>
      </c>
      <c r="E67" s="26" t="s">
        <v>0</v>
      </c>
      <c r="F67" s="27" t="s">
        <v>18</v>
      </c>
      <c r="G67" s="28" t="s">
        <v>10</v>
      </c>
      <c r="H67" s="91">
        <f>ROUNDDOWN(AK67*1.05,0)+INDEX(Sheet2!$B$2:'Sheet2'!$B$5,MATCH(G67,Sheet2!$A$2:'Sheet2'!$A$5,0),0)+34*AT67-ROUNDUP(IF($BC$1=TRUE,AV67,AW67)/10,0)+A67</f>
        <v>403</v>
      </c>
      <c r="I67" s="231">
        <f>ROUNDDOWN(AL67*1.05,0)+INDEX(Sheet2!$B$2:'Sheet2'!$B$5,MATCH(G67,Sheet2!$A$2:'Sheet2'!$A$5,0),0)+34*AT67-ROUNDUP(IF($BC$1=TRUE,AV67,AW67)/10,0)+A67</f>
        <v>523</v>
      </c>
      <c r="J67" s="30">
        <f t="shared" si="28"/>
        <v>926</v>
      </c>
      <c r="K67" s="135">
        <f>AW67-ROUNDDOWN(AR67/2,0)-ROUNDDOWN(MAX(AQ67*1.2,AP67*0.5),0)+INDEX(Sheet2!$C$2:'Sheet2'!$C$5,MATCH(G67,Sheet2!$A$2:'Sheet2'!$A$5,0),0)</f>
        <v>1253</v>
      </c>
      <c r="L67" s="25">
        <f t="shared" si="29"/>
        <v>702</v>
      </c>
      <c r="M67" s="83">
        <f t="shared" si="30"/>
        <v>10</v>
      </c>
      <c r="N67" s="83">
        <f t="shared" si="31"/>
        <v>17</v>
      </c>
      <c r="O67" s="92">
        <f t="shared" si="32"/>
        <v>1732</v>
      </c>
      <c r="P67" s="31">
        <f>AX67+IF($F67="범선",IF($BG$1=TRUE,INDEX(Sheet2!$H$2:'Sheet2'!$H$45,MATCH(AX67,Sheet2!$G$2:'Sheet2'!$G$45,0),0)),IF($BH$1=TRUE,INDEX(Sheet2!$I$2:'Sheet2'!$I$45,MATCH(AX67,Sheet2!$G$2:'Sheet2'!$G$45,0)),IF($BI$1=TRUE,INDEX(Sheet2!$H$2:'Sheet2'!$H$45,MATCH(AX67,Sheet2!$G$2:'Sheet2'!$G$45,0)),0)))+IF($BE$1=TRUE,2,0)</f>
        <v>4</v>
      </c>
      <c r="Q67" s="26">
        <f t="shared" si="33"/>
        <v>7</v>
      </c>
      <c r="R67" s="26">
        <f t="shared" si="34"/>
        <v>10</v>
      </c>
      <c r="S67" s="28">
        <f t="shared" si="35"/>
        <v>13</v>
      </c>
      <c r="T67" s="26">
        <f>AY67+IF($F67="범선",IF($BG$1=TRUE,INDEX(Sheet2!$H$2:'Sheet2'!$H$45,MATCH(AY67,Sheet2!$G$2:'Sheet2'!$G$45,0),0)),IF($BH$1=TRUE,INDEX(Sheet2!$I$2:'Sheet2'!$I$45,MATCH(AY67,Sheet2!$G$2:'Sheet2'!$G$45,0)),IF($BI$1=TRUE,INDEX(Sheet2!$H$2:'Sheet2'!$H$45,MATCH(AY67,Sheet2!$G$2:'Sheet2'!$G$45,0)),0)))+IF($BE$1=TRUE,2,0)</f>
        <v>5</v>
      </c>
      <c r="U67" s="26">
        <f t="shared" si="36"/>
        <v>8.5</v>
      </c>
      <c r="V67" s="26">
        <f t="shared" si="37"/>
        <v>11.5</v>
      </c>
      <c r="W67" s="28">
        <f t="shared" si="38"/>
        <v>14.5</v>
      </c>
      <c r="X67" s="26">
        <f>AZ67+IF($F67="범선",IF($BG$1=TRUE,INDEX(Sheet2!$H$2:'Sheet2'!$H$45,MATCH(AZ67,Sheet2!$G$2:'Sheet2'!$G$45,0),0)),IF($BH$1=TRUE,INDEX(Sheet2!$I$2:'Sheet2'!$I$45,MATCH(AZ67,Sheet2!$G$2:'Sheet2'!$G$45,0)),IF($BI$1=TRUE,INDEX(Sheet2!$H$2:'Sheet2'!$H$45,MATCH(AZ67,Sheet2!$G$2:'Sheet2'!$G$45,0)),0)))+IF($BE$1=TRUE,2,0)</f>
        <v>10.5</v>
      </c>
      <c r="Y67" s="26">
        <f t="shared" si="39"/>
        <v>14</v>
      </c>
      <c r="Z67" s="26">
        <f t="shared" si="40"/>
        <v>17</v>
      </c>
      <c r="AA67" s="28">
        <f t="shared" si="41"/>
        <v>20</v>
      </c>
      <c r="AB67" s="26">
        <f>BA67+IF($F67="범선",IF($BG$1=TRUE,INDEX(Sheet2!$H$2:'Sheet2'!$H$45,MATCH(BA67,Sheet2!$G$2:'Sheet2'!$G$45,0),0)),IF($BH$1=TRUE,INDEX(Sheet2!$I$2:'Sheet2'!$I$45,MATCH(BA67,Sheet2!$G$2:'Sheet2'!$G$45,0)),IF($BI$1=TRUE,INDEX(Sheet2!$H$2:'Sheet2'!$H$45,MATCH(BA67,Sheet2!$G$2:'Sheet2'!$G$45,0)),0)))+IF($BE$1=TRUE,2,0)</f>
        <v>14.5</v>
      </c>
      <c r="AC67" s="26">
        <f t="shared" si="42"/>
        <v>18</v>
      </c>
      <c r="AD67" s="26">
        <f t="shared" si="43"/>
        <v>21</v>
      </c>
      <c r="AE67" s="28">
        <f t="shared" si="44"/>
        <v>24</v>
      </c>
      <c r="AF67" s="26">
        <f>BB67+IF($F67="범선",IF($BG$1=TRUE,INDEX(Sheet2!$H$2:'Sheet2'!$H$45,MATCH(BB67,Sheet2!$G$2:'Sheet2'!$G$45,0),0)),IF($BH$1=TRUE,INDEX(Sheet2!$I$2:'Sheet2'!$I$45,MATCH(BB67,Sheet2!$G$2:'Sheet2'!$G$45,0)),IF($BI$1=TRUE,INDEX(Sheet2!$H$2:'Sheet2'!$H$45,MATCH(BB67,Sheet2!$G$2:'Sheet2'!$G$45,0)),0)))+IF($BE$1=TRUE,2,0)</f>
        <v>20</v>
      </c>
      <c r="AG67" s="26">
        <f t="shared" si="45"/>
        <v>23.5</v>
      </c>
      <c r="AH67" s="26">
        <f t="shared" si="46"/>
        <v>26.5</v>
      </c>
      <c r="AI67" s="28">
        <f t="shared" si="47"/>
        <v>29.5</v>
      </c>
      <c r="AJ67" s="95"/>
      <c r="AK67" s="97">
        <v>240</v>
      </c>
      <c r="AL67" s="97">
        <v>355</v>
      </c>
      <c r="AM67" s="97">
        <v>9</v>
      </c>
      <c r="AN67" s="83">
        <v>10</v>
      </c>
      <c r="AO67" s="83">
        <v>17</v>
      </c>
      <c r="AP67" s="5">
        <v>74</v>
      </c>
      <c r="AQ67" s="5">
        <v>25</v>
      </c>
      <c r="AR67" s="5">
        <v>22</v>
      </c>
      <c r="AS67" s="5">
        <v>904</v>
      </c>
      <c r="AT67" s="5">
        <v>4</v>
      </c>
      <c r="AU67" s="5">
        <f t="shared" si="48"/>
        <v>1000</v>
      </c>
      <c r="AV67" s="5">
        <f t="shared" si="49"/>
        <v>750</v>
      </c>
      <c r="AW67" s="5">
        <f t="shared" si="50"/>
        <v>1250</v>
      </c>
      <c r="AX67" s="5">
        <f t="shared" si="51"/>
        <v>-4</v>
      </c>
      <c r="AY67" s="5">
        <f t="shared" si="52"/>
        <v>-3</v>
      </c>
      <c r="AZ67" s="5">
        <f t="shared" si="53"/>
        <v>1</v>
      </c>
      <c r="BA67" s="5">
        <f t="shared" si="54"/>
        <v>4</v>
      </c>
      <c r="BB67" s="5">
        <f t="shared" si="55"/>
        <v>8</v>
      </c>
    </row>
    <row r="68" spans="1:54" s="5" customFormat="1">
      <c r="A68" s="334"/>
      <c r="B68" s="89" t="s">
        <v>28</v>
      </c>
      <c r="C68" s="119" t="s">
        <v>91</v>
      </c>
      <c r="D68" s="26" t="s">
        <v>1</v>
      </c>
      <c r="E68" s="26" t="s">
        <v>41</v>
      </c>
      <c r="F68" s="27" t="s">
        <v>18</v>
      </c>
      <c r="G68" s="28" t="s">
        <v>10</v>
      </c>
      <c r="H68" s="91">
        <f>ROUNDDOWN(AK68*1.05,0)+INDEX(Sheet2!$B$2:'Sheet2'!$B$5,MATCH(G68,Sheet2!$A$2:'Sheet2'!$A$5,0),0)+34*AT68-ROUNDUP(IF($BC$1=TRUE,AV68,AW68)/10,0)+A68</f>
        <v>358</v>
      </c>
      <c r="I68" s="231">
        <f>ROUNDDOWN(AL68*1.05,0)+INDEX(Sheet2!$B$2:'Sheet2'!$B$5,MATCH(G68,Sheet2!$A$2:'Sheet2'!$A$5,0),0)+34*AT68-ROUNDUP(IF($BC$1=TRUE,AV68,AW68)/10,0)+A68</f>
        <v>500</v>
      </c>
      <c r="J68" s="30">
        <f t="shared" si="28"/>
        <v>858</v>
      </c>
      <c r="K68" s="135">
        <f>AW68-ROUNDDOWN(AR68/2,0)-ROUNDDOWN(MAX(AQ68*1.2,AP68*0.5),0)+INDEX(Sheet2!$C$2:'Sheet2'!$C$5,MATCH(G68,Sheet2!$A$2:'Sheet2'!$A$5,0),0)</f>
        <v>1251</v>
      </c>
      <c r="L68" s="25">
        <f t="shared" si="29"/>
        <v>700</v>
      </c>
      <c r="M68" s="83">
        <f t="shared" si="30"/>
        <v>10</v>
      </c>
      <c r="N68" s="83">
        <f t="shared" si="31"/>
        <v>21</v>
      </c>
      <c r="O68" s="92">
        <f t="shared" si="32"/>
        <v>1574</v>
      </c>
      <c r="P68" s="31">
        <f>AX68+IF($F68="범선",IF($BG$1=TRUE,INDEX(Sheet2!$H$2:'Sheet2'!$H$45,MATCH(AX68,Sheet2!$G$2:'Sheet2'!$G$45,0),0)),IF($BH$1=TRUE,INDEX(Sheet2!$I$2:'Sheet2'!$I$45,MATCH(AX68,Sheet2!$G$2:'Sheet2'!$G$45,0)),IF($BI$1=TRUE,INDEX(Sheet2!$H$2:'Sheet2'!$H$45,MATCH(AX68,Sheet2!$G$2:'Sheet2'!$G$45,0)),0)))+IF($BE$1=TRUE,2,0)</f>
        <v>5</v>
      </c>
      <c r="Q68" s="26">
        <f t="shared" si="33"/>
        <v>8</v>
      </c>
      <c r="R68" s="26">
        <f t="shared" si="34"/>
        <v>11</v>
      </c>
      <c r="S68" s="28">
        <f t="shared" si="35"/>
        <v>14</v>
      </c>
      <c r="T68" s="26">
        <f>AY68+IF($F68="범선",IF($BG$1=TRUE,INDEX(Sheet2!$H$2:'Sheet2'!$H$45,MATCH(AY68,Sheet2!$G$2:'Sheet2'!$G$45,0),0)),IF($BH$1=TRUE,INDEX(Sheet2!$I$2:'Sheet2'!$I$45,MATCH(AY68,Sheet2!$G$2:'Sheet2'!$G$45,0)),IF($BI$1=TRUE,INDEX(Sheet2!$H$2:'Sheet2'!$H$45,MATCH(AY68,Sheet2!$G$2:'Sheet2'!$G$45,0)),0)))+IF($BE$1=TRUE,2,0)</f>
        <v>6.5</v>
      </c>
      <c r="U68" s="26">
        <f t="shared" si="36"/>
        <v>10</v>
      </c>
      <c r="V68" s="26">
        <f t="shared" si="37"/>
        <v>13</v>
      </c>
      <c r="W68" s="28">
        <f t="shared" si="38"/>
        <v>16</v>
      </c>
      <c r="X68" s="26">
        <f>AZ68+IF($F68="범선",IF($BG$1=TRUE,INDEX(Sheet2!$H$2:'Sheet2'!$H$45,MATCH(AZ68,Sheet2!$G$2:'Sheet2'!$G$45,0),0)),IF($BH$1=TRUE,INDEX(Sheet2!$I$2:'Sheet2'!$I$45,MATCH(AZ68,Sheet2!$G$2:'Sheet2'!$G$45,0)),IF($BI$1=TRUE,INDEX(Sheet2!$H$2:'Sheet2'!$H$45,MATCH(AZ68,Sheet2!$G$2:'Sheet2'!$G$45,0)),0)))+IF($BE$1=TRUE,2,0)</f>
        <v>12</v>
      </c>
      <c r="Y68" s="26">
        <f t="shared" si="39"/>
        <v>15.5</v>
      </c>
      <c r="Z68" s="26">
        <f t="shared" si="40"/>
        <v>18.5</v>
      </c>
      <c r="AA68" s="28">
        <f t="shared" si="41"/>
        <v>21.5</v>
      </c>
      <c r="AB68" s="26">
        <f>BA68+IF($F68="범선",IF($BG$1=TRUE,INDEX(Sheet2!$H$2:'Sheet2'!$H$45,MATCH(BA68,Sheet2!$G$2:'Sheet2'!$G$45,0),0)),IF($BH$1=TRUE,INDEX(Sheet2!$I$2:'Sheet2'!$I$45,MATCH(BA68,Sheet2!$G$2:'Sheet2'!$G$45,0)),IF($BI$1=TRUE,INDEX(Sheet2!$H$2:'Sheet2'!$H$45,MATCH(BA68,Sheet2!$G$2:'Sheet2'!$G$45,0)),0)))+IF($BE$1=TRUE,2,0)</f>
        <v>16</v>
      </c>
      <c r="AC68" s="26">
        <f t="shared" si="42"/>
        <v>19.5</v>
      </c>
      <c r="AD68" s="26">
        <f t="shared" si="43"/>
        <v>22.5</v>
      </c>
      <c r="AE68" s="28">
        <f t="shared" si="44"/>
        <v>25.5</v>
      </c>
      <c r="AF68" s="26">
        <f>BB68+IF($F68="범선",IF($BG$1=TRUE,INDEX(Sheet2!$H$2:'Sheet2'!$H$45,MATCH(BB68,Sheet2!$G$2:'Sheet2'!$G$45,0),0)),IF($BH$1=TRUE,INDEX(Sheet2!$I$2:'Sheet2'!$I$45,MATCH(BB68,Sheet2!$G$2:'Sheet2'!$G$45,0)),IF($BI$1=TRUE,INDEX(Sheet2!$H$2:'Sheet2'!$H$45,MATCH(BB68,Sheet2!$G$2:'Sheet2'!$G$45,0)),0)))+IF($BE$1=TRUE,2,0)</f>
        <v>21</v>
      </c>
      <c r="AG68" s="26">
        <f t="shared" si="45"/>
        <v>24.5</v>
      </c>
      <c r="AH68" s="26">
        <f t="shared" si="46"/>
        <v>27.5</v>
      </c>
      <c r="AI68" s="28">
        <f t="shared" si="47"/>
        <v>30.5</v>
      </c>
      <c r="AJ68" s="95"/>
      <c r="AK68" s="97">
        <v>230</v>
      </c>
      <c r="AL68" s="97">
        <v>365</v>
      </c>
      <c r="AM68" s="97">
        <v>8</v>
      </c>
      <c r="AN68" s="83">
        <v>10</v>
      </c>
      <c r="AO68" s="83">
        <v>21</v>
      </c>
      <c r="AP68" s="5">
        <v>65</v>
      </c>
      <c r="AQ68" s="5">
        <v>32</v>
      </c>
      <c r="AR68" s="5">
        <v>24</v>
      </c>
      <c r="AS68" s="5">
        <v>911</v>
      </c>
      <c r="AT68" s="5">
        <v>3</v>
      </c>
      <c r="AU68" s="5">
        <f t="shared" si="48"/>
        <v>1000</v>
      </c>
      <c r="AV68" s="5">
        <f t="shared" si="49"/>
        <v>750</v>
      </c>
      <c r="AW68" s="5">
        <f t="shared" si="50"/>
        <v>1250</v>
      </c>
      <c r="AX68" s="5">
        <f t="shared" si="51"/>
        <v>-3</v>
      </c>
      <c r="AY68" s="5">
        <f t="shared" si="52"/>
        <v>-2</v>
      </c>
      <c r="AZ68" s="5">
        <f t="shared" si="53"/>
        <v>2</v>
      </c>
      <c r="BA68" s="5">
        <f t="shared" si="54"/>
        <v>5</v>
      </c>
      <c r="BB68" s="5">
        <f t="shared" si="55"/>
        <v>9</v>
      </c>
    </row>
    <row r="69" spans="1:54" s="5" customFormat="1">
      <c r="A69" s="334"/>
      <c r="B69" s="89" t="s">
        <v>73</v>
      </c>
      <c r="C69" s="119" t="s">
        <v>111</v>
      </c>
      <c r="D69" s="26" t="s">
        <v>1</v>
      </c>
      <c r="E69" s="26" t="s">
        <v>0</v>
      </c>
      <c r="F69" s="27" t="s">
        <v>18</v>
      </c>
      <c r="G69" s="28" t="s">
        <v>10</v>
      </c>
      <c r="H69" s="91">
        <f>ROUNDDOWN(AK69*1.05,0)+INDEX(Sheet2!$B$2:'Sheet2'!$B$5,MATCH(G69,Sheet2!$A$2:'Sheet2'!$A$5,0),0)+34*AT69-ROUNDUP(IF($BC$1=TRUE,AV69,AW69)/10,0)+A69</f>
        <v>335</v>
      </c>
      <c r="I69" s="231">
        <f>ROUNDDOWN(AL69*1.05,0)+INDEX(Sheet2!$B$2:'Sheet2'!$B$5,MATCH(G69,Sheet2!$A$2:'Sheet2'!$A$5,0),0)+34*AT69-ROUNDUP(IF($BC$1=TRUE,AV69,AW69)/10,0)+A69</f>
        <v>346</v>
      </c>
      <c r="J69" s="30">
        <f t="shared" si="28"/>
        <v>681</v>
      </c>
      <c r="K69" s="135">
        <f>AW69-ROUNDDOWN(AR69/2,0)-ROUNDDOWN(MAX(AQ69*1.2,AP69*0.5),0)+INDEX(Sheet2!$C$2:'Sheet2'!$C$5,MATCH(G69,Sheet2!$A$2:'Sheet2'!$A$5,0),0)</f>
        <v>1243</v>
      </c>
      <c r="L69" s="25">
        <f t="shared" si="29"/>
        <v>687</v>
      </c>
      <c r="M69" s="83">
        <f t="shared" si="30"/>
        <v>12</v>
      </c>
      <c r="N69" s="83">
        <f t="shared" si="31"/>
        <v>36</v>
      </c>
      <c r="O69" s="92">
        <f t="shared" si="32"/>
        <v>1351</v>
      </c>
      <c r="P69" s="31">
        <f>AX69+IF($F69="범선",IF($BG$1=TRUE,INDEX(Sheet2!$H$2:'Sheet2'!$H$45,MATCH(AX69,Sheet2!$G$2:'Sheet2'!$G$45,0),0)),IF($BH$1=TRUE,INDEX(Sheet2!$I$2:'Sheet2'!$I$45,MATCH(AX69,Sheet2!$G$2:'Sheet2'!$G$45,0)),IF($BI$1=TRUE,INDEX(Sheet2!$H$2:'Sheet2'!$H$45,MATCH(AX69,Sheet2!$G$2:'Sheet2'!$G$45,0)),0)))+IF($BE$1=TRUE,2,0)</f>
        <v>9</v>
      </c>
      <c r="Q69" s="26">
        <f t="shared" si="33"/>
        <v>12</v>
      </c>
      <c r="R69" s="26">
        <f t="shared" si="34"/>
        <v>15</v>
      </c>
      <c r="S69" s="28">
        <f t="shared" si="35"/>
        <v>18</v>
      </c>
      <c r="T69" s="26">
        <f>AY69+IF($F69="범선",IF($BG$1=TRUE,INDEX(Sheet2!$H$2:'Sheet2'!$H$45,MATCH(AY69,Sheet2!$G$2:'Sheet2'!$G$45,0),0)),IF($BH$1=TRUE,INDEX(Sheet2!$I$2:'Sheet2'!$I$45,MATCH(AY69,Sheet2!$G$2:'Sheet2'!$G$45,0)),IF($BI$1=TRUE,INDEX(Sheet2!$H$2:'Sheet2'!$H$45,MATCH(AY69,Sheet2!$G$2:'Sheet2'!$G$45,0)),0)))+IF($BE$1=TRUE,2,0)</f>
        <v>10.5</v>
      </c>
      <c r="U69" s="26">
        <f t="shared" si="36"/>
        <v>14</v>
      </c>
      <c r="V69" s="26">
        <f t="shared" si="37"/>
        <v>17</v>
      </c>
      <c r="W69" s="28">
        <f t="shared" si="38"/>
        <v>20</v>
      </c>
      <c r="X69" s="26">
        <f>AZ69+IF($F69="범선",IF($BG$1=TRUE,INDEX(Sheet2!$H$2:'Sheet2'!$H$45,MATCH(AZ69,Sheet2!$G$2:'Sheet2'!$G$45,0),0)),IF($BH$1=TRUE,INDEX(Sheet2!$I$2:'Sheet2'!$I$45,MATCH(AZ69,Sheet2!$G$2:'Sheet2'!$G$45,0)),IF($BI$1=TRUE,INDEX(Sheet2!$H$2:'Sheet2'!$H$45,MATCH(AZ69,Sheet2!$G$2:'Sheet2'!$G$45,0)),0)))+IF($BE$1=TRUE,2,0)</f>
        <v>16</v>
      </c>
      <c r="Y69" s="26">
        <f t="shared" si="39"/>
        <v>19.5</v>
      </c>
      <c r="Z69" s="26">
        <f t="shared" si="40"/>
        <v>22.5</v>
      </c>
      <c r="AA69" s="28">
        <f t="shared" si="41"/>
        <v>25.5</v>
      </c>
      <c r="AB69" s="26">
        <f>BA69+IF($F69="범선",IF($BG$1=TRUE,INDEX(Sheet2!$H$2:'Sheet2'!$H$45,MATCH(BA69,Sheet2!$G$2:'Sheet2'!$G$45,0),0)),IF($BH$1=TRUE,INDEX(Sheet2!$I$2:'Sheet2'!$I$45,MATCH(BA69,Sheet2!$G$2:'Sheet2'!$G$45,0)),IF($BI$1=TRUE,INDEX(Sheet2!$H$2:'Sheet2'!$H$45,MATCH(BA69,Sheet2!$G$2:'Sheet2'!$G$45,0)),0)))+IF($BE$1=TRUE,2,0)</f>
        <v>20</v>
      </c>
      <c r="AC69" s="26">
        <f t="shared" si="42"/>
        <v>23.5</v>
      </c>
      <c r="AD69" s="26">
        <f t="shared" si="43"/>
        <v>26.5</v>
      </c>
      <c r="AE69" s="28">
        <f t="shared" si="44"/>
        <v>29.5</v>
      </c>
      <c r="AF69" s="26">
        <f>BB69+IF($F69="범선",IF($BG$1=TRUE,INDEX(Sheet2!$H$2:'Sheet2'!$H$45,MATCH(BB69,Sheet2!$G$2:'Sheet2'!$G$45,0),0)),IF($BH$1=TRUE,INDEX(Sheet2!$I$2:'Sheet2'!$I$45,MATCH(BB69,Sheet2!$G$2:'Sheet2'!$G$45,0)),IF($BI$1=TRUE,INDEX(Sheet2!$H$2:'Sheet2'!$H$45,MATCH(BB69,Sheet2!$G$2:'Sheet2'!$G$45,0)),0)))+IF($BE$1=TRUE,2,0)</f>
        <v>25</v>
      </c>
      <c r="AG69" s="26">
        <f t="shared" si="45"/>
        <v>28.5</v>
      </c>
      <c r="AH69" s="26">
        <f t="shared" si="46"/>
        <v>31.5</v>
      </c>
      <c r="AI69" s="28">
        <f t="shared" si="47"/>
        <v>34.5</v>
      </c>
      <c r="AJ69" s="95"/>
      <c r="AK69" s="97">
        <v>210</v>
      </c>
      <c r="AL69" s="97">
        <v>220</v>
      </c>
      <c r="AM69" s="97">
        <v>6</v>
      </c>
      <c r="AN69" s="83">
        <v>12</v>
      </c>
      <c r="AO69" s="83">
        <v>36</v>
      </c>
      <c r="AP69" s="5">
        <v>100</v>
      </c>
      <c r="AQ69" s="5">
        <v>40</v>
      </c>
      <c r="AR69" s="5">
        <v>40</v>
      </c>
      <c r="AS69" s="5">
        <v>870</v>
      </c>
      <c r="AT69" s="5">
        <v>3</v>
      </c>
      <c r="AU69" s="5">
        <f t="shared" si="48"/>
        <v>1010</v>
      </c>
      <c r="AV69" s="5">
        <f t="shared" si="49"/>
        <v>757</v>
      </c>
      <c r="AW69" s="5">
        <f t="shared" si="50"/>
        <v>1262</v>
      </c>
      <c r="AX69" s="5">
        <f t="shared" si="51"/>
        <v>0</v>
      </c>
      <c r="AY69" s="5">
        <f t="shared" si="52"/>
        <v>1</v>
      </c>
      <c r="AZ69" s="5">
        <f t="shared" si="53"/>
        <v>5</v>
      </c>
      <c r="BA69" s="5">
        <f t="shared" si="54"/>
        <v>8</v>
      </c>
      <c r="BB69" s="5">
        <f t="shared" si="55"/>
        <v>12</v>
      </c>
    </row>
    <row r="70" spans="1:54" s="5" customFormat="1">
      <c r="A70" s="506"/>
      <c r="B70" s="509"/>
      <c r="C70" s="192" t="s">
        <v>253</v>
      </c>
      <c r="D70" s="193" t="s">
        <v>25</v>
      </c>
      <c r="E70" s="193" t="s">
        <v>41</v>
      </c>
      <c r="F70" s="222" t="s">
        <v>18</v>
      </c>
      <c r="G70" s="194" t="s">
        <v>10</v>
      </c>
      <c r="H70" s="308">
        <f>ROUNDDOWN(AK70*1.05,0)+INDEX(Sheet2!$B$2:'Sheet2'!$B$5,MATCH(G70,Sheet2!$A$2:'Sheet2'!$A$5,0),0)+34*AT70-ROUNDUP(IF($BC$1=TRUE,AV70,AW70)/10,0)+A70</f>
        <v>431</v>
      </c>
      <c r="I70" s="311">
        <f>ROUNDDOWN(AL70*1.05,0)+INDEX(Sheet2!$B$2:'Sheet2'!$B$5,MATCH(G70,Sheet2!$A$2:'Sheet2'!$A$5,0),0)+34*AT70-ROUNDUP(IF($BC$1=TRUE,AV70,AW70)/10,0)+A70</f>
        <v>557</v>
      </c>
      <c r="J70" s="195">
        <f t="shared" si="28"/>
        <v>988</v>
      </c>
      <c r="K70" s="204">
        <f>AW70-ROUNDDOWN(AR70/2,0)-ROUNDDOWN(MAX(AQ70*1.2,AP70*0.5),0)+INDEX(Sheet2!$C$2:'Sheet2'!$C$5,MATCH(G70,Sheet2!$A$2:'Sheet2'!$A$5,0),0)</f>
        <v>1236</v>
      </c>
      <c r="L70" s="197">
        <f t="shared" si="29"/>
        <v>685</v>
      </c>
      <c r="M70" s="198">
        <f t="shared" si="30"/>
        <v>10</v>
      </c>
      <c r="N70" s="198">
        <f t="shared" si="31"/>
        <v>22</v>
      </c>
      <c r="O70" s="199">
        <f t="shared" si="32"/>
        <v>1850</v>
      </c>
      <c r="P70" s="200">
        <f>AX70+IF($F70="범선",IF($BG$1=TRUE,INDEX(Sheet2!$H$2:'Sheet2'!$H$45,MATCH(AX70,Sheet2!$G$2:'Sheet2'!$G$45,0),0)),IF($BH$1=TRUE,INDEX(Sheet2!$I$2:'Sheet2'!$I$45,MATCH(AX70,Sheet2!$G$2:'Sheet2'!$G$45,0)),IF($BI$1=TRUE,INDEX(Sheet2!$H$2:'Sheet2'!$H$45,MATCH(AX70,Sheet2!$G$2:'Sheet2'!$G$45,0)),0)))+IF($BE$1=TRUE,2,0)</f>
        <v>5</v>
      </c>
      <c r="Q70" s="193">
        <f t="shared" si="33"/>
        <v>8</v>
      </c>
      <c r="R70" s="193">
        <f t="shared" si="34"/>
        <v>11</v>
      </c>
      <c r="S70" s="194">
        <f t="shared" si="35"/>
        <v>14</v>
      </c>
      <c r="T70" s="193">
        <f>AY70+IF($F70="범선",IF($BG$1=TRUE,INDEX(Sheet2!$H$2:'Sheet2'!$H$45,MATCH(AY70,Sheet2!$G$2:'Sheet2'!$G$45,0),0)),IF($BH$1=TRUE,INDEX(Sheet2!$I$2:'Sheet2'!$I$45,MATCH(AY70,Sheet2!$G$2:'Sheet2'!$G$45,0)),IF($BI$1=TRUE,INDEX(Sheet2!$H$2:'Sheet2'!$H$45,MATCH(AY70,Sheet2!$G$2:'Sheet2'!$G$45,0)),0)))+IF($BE$1=TRUE,2,0)</f>
        <v>6.5</v>
      </c>
      <c r="U70" s="193">
        <f t="shared" si="36"/>
        <v>10</v>
      </c>
      <c r="V70" s="193">
        <f t="shared" si="37"/>
        <v>13</v>
      </c>
      <c r="W70" s="194">
        <f t="shared" si="38"/>
        <v>16</v>
      </c>
      <c r="X70" s="193">
        <f>AZ70+IF($F70="범선",IF($BG$1=TRUE,INDEX(Sheet2!$H$2:'Sheet2'!$H$45,MATCH(AZ70,Sheet2!$G$2:'Sheet2'!$G$45,0),0)),IF($BH$1=TRUE,INDEX(Sheet2!$I$2:'Sheet2'!$I$45,MATCH(AZ70,Sheet2!$G$2:'Sheet2'!$G$45,0)),IF($BI$1=TRUE,INDEX(Sheet2!$H$2:'Sheet2'!$H$45,MATCH(AZ70,Sheet2!$G$2:'Sheet2'!$G$45,0)),0)))+IF($BE$1=TRUE,2,0)</f>
        <v>12</v>
      </c>
      <c r="Y70" s="193">
        <f t="shared" si="39"/>
        <v>15.5</v>
      </c>
      <c r="Z70" s="193">
        <f t="shared" si="40"/>
        <v>18.5</v>
      </c>
      <c r="AA70" s="194">
        <f t="shared" si="41"/>
        <v>21.5</v>
      </c>
      <c r="AB70" s="193">
        <f>BA70+IF($F70="범선",IF($BG$1=TRUE,INDEX(Sheet2!$H$2:'Sheet2'!$H$45,MATCH(BA70,Sheet2!$G$2:'Sheet2'!$G$45,0),0)),IF($BH$1=TRUE,INDEX(Sheet2!$I$2:'Sheet2'!$I$45,MATCH(BA70,Sheet2!$G$2:'Sheet2'!$G$45,0)),IF($BI$1=TRUE,INDEX(Sheet2!$H$2:'Sheet2'!$H$45,MATCH(BA70,Sheet2!$G$2:'Sheet2'!$G$45,0)),0)))+IF($BE$1=TRUE,2,0)</f>
        <v>16</v>
      </c>
      <c r="AC70" s="193">
        <f t="shared" si="42"/>
        <v>19.5</v>
      </c>
      <c r="AD70" s="193">
        <f t="shared" si="43"/>
        <v>22.5</v>
      </c>
      <c r="AE70" s="194">
        <f t="shared" si="44"/>
        <v>25.5</v>
      </c>
      <c r="AF70" s="193">
        <f>BB70+IF($F70="범선",IF($BG$1=TRUE,INDEX(Sheet2!$H$2:'Sheet2'!$H$45,MATCH(BB70,Sheet2!$G$2:'Sheet2'!$G$45,0),0)),IF($BH$1=TRUE,INDEX(Sheet2!$I$2:'Sheet2'!$I$45,MATCH(BB70,Sheet2!$G$2:'Sheet2'!$G$45,0)),IF($BI$1=TRUE,INDEX(Sheet2!$H$2:'Sheet2'!$H$45,MATCH(BB70,Sheet2!$G$2:'Sheet2'!$G$45,0)),0)))+IF($BE$1=TRUE,2,0)</f>
        <v>21</v>
      </c>
      <c r="AG70" s="193">
        <f t="shared" si="45"/>
        <v>24.5</v>
      </c>
      <c r="AH70" s="193">
        <f t="shared" si="46"/>
        <v>27.5</v>
      </c>
      <c r="AI70" s="194">
        <f t="shared" si="47"/>
        <v>30.5</v>
      </c>
      <c r="AJ70" s="107"/>
      <c r="AK70" s="108">
        <v>235</v>
      </c>
      <c r="AL70" s="108">
        <v>355</v>
      </c>
      <c r="AM70" s="108">
        <v>7</v>
      </c>
      <c r="AN70" s="109">
        <v>10</v>
      </c>
      <c r="AO70" s="109">
        <v>22</v>
      </c>
      <c r="AP70" s="110">
        <v>75</v>
      </c>
      <c r="AQ70" s="110">
        <v>45</v>
      </c>
      <c r="AR70" s="110">
        <v>22</v>
      </c>
      <c r="AS70" s="110">
        <v>903</v>
      </c>
      <c r="AT70" s="110">
        <v>5</v>
      </c>
      <c r="AU70" s="110">
        <f t="shared" si="48"/>
        <v>1000</v>
      </c>
      <c r="AV70" s="110">
        <f t="shared" si="49"/>
        <v>750</v>
      </c>
      <c r="AW70" s="110">
        <f t="shared" si="50"/>
        <v>1250</v>
      </c>
      <c r="AX70" s="110">
        <f t="shared" si="51"/>
        <v>-3</v>
      </c>
      <c r="AY70" s="110">
        <f t="shared" si="52"/>
        <v>-2</v>
      </c>
      <c r="AZ70" s="110">
        <f t="shared" si="53"/>
        <v>2</v>
      </c>
      <c r="BA70" s="110">
        <f t="shared" si="54"/>
        <v>5</v>
      </c>
      <c r="BB70" s="110">
        <f t="shared" si="55"/>
        <v>9</v>
      </c>
    </row>
    <row r="71" spans="1:54" s="5" customFormat="1">
      <c r="A71" s="333"/>
      <c r="B71" s="344" t="s">
        <v>73</v>
      </c>
      <c r="C71" s="190" t="s">
        <v>72</v>
      </c>
      <c r="D71" s="43" t="s">
        <v>1</v>
      </c>
      <c r="E71" s="43" t="s">
        <v>0</v>
      </c>
      <c r="F71" s="44" t="s">
        <v>18</v>
      </c>
      <c r="G71" s="45" t="s">
        <v>10</v>
      </c>
      <c r="H71" s="318">
        <f>ROUNDDOWN(AK71*1.05,0)+INDEX(Sheet2!$B$2:'Sheet2'!$B$5,MATCH(G71,Sheet2!$A$2:'Sheet2'!$A$5,0),0)+34*AT71-ROUNDUP(IF($BC$1=TRUE,AV71,AW71)/10,0)+A71</f>
        <v>307</v>
      </c>
      <c r="I71" s="319">
        <f>ROUNDDOWN(AL71*1.05,0)+INDEX(Sheet2!$B$2:'Sheet2'!$B$5,MATCH(G71,Sheet2!$A$2:'Sheet2'!$A$5,0),0)+34*AT71-ROUNDUP(IF($BC$1=TRUE,AV71,AW71)/10,0)+A71</f>
        <v>433</v>
      </c>
      <c r="J71" s="23">
        <f t="shared" si="28"/>
        <v>740</v>
      </c>
      <c r="K71" s="172">
        <f>AW71-ROUNDDOWN(AR71/2,0)-ROUNDDOWN(MAX(AQ71*1.2,AP71*0.5),0)+INDEX(Sheet2!$C$2:'Sheet2'!$C$5,MATCH(G71,Sheet2!$A$2:'Sheet2'!$A$5,0),0)</f>
        <v>1234</v>
      </c>
      <c r="L71" s="42">
        <f t="shared" si="29"/>
        <v>688</v>
      </c>
      <c r="M71" s="191">
        <f t="shared" si="30"/>
        <v>15</v>
      </c>
      <c r="N71" s="191">
        <f t="shared" si="31"/>
        <v>35</v>
      </c>
      <c r="O71" s="140">
        <f t="shared" si="32"/>
        <v>1354</v>
      </c>
      <c r="P71" s="47">
        <f>AX71+IF($F71="범선",IF($BG$1=TRUE,INDEX(Sheet2!$H$2:'Sheet2'!$H$45,MATCH(AX71,Sheet2!$G$2:'Sheet2'!$G$45,0),0)),IF($BH$1=TRUE,INDEX(Sheet2!$I$2:'Sheet2'!$I$45,MATCH(AX71,Sheet2!$G$2:'Sheet2'!$G$45,0)),IF($BI$1=TRUE,INDEX(Sheet2!$H$2:'Sheet2'!$H$45,MATCH(AX71,Sheet2!$G$2:'Sheet2'!$G$45,0)),0)))+IF($BE$1=TRUE,2,0)</f>
        <v>9</v>
      </c>
      <c r="Q71" s="43">
        <f t="shared" si="33"/>
        <v>12</v>
      </c>
      <c r="R71" s="43">
        <f t="shared" si="34"/>
        <v>15</v>
      </c>
      <c r="S71" s="45">
        <f t="shared" si="35"/>
        <v>18</v>
      </c>
      <c r="T71" s="43">
        <f>AY71+IF($F71="범선",IF($BG$1=TRUE,INDEX(Sheet2!$H$2:'Sheet2'!$H$45,MATCH(AY71,Sheet2!$G$2:'Sheet2'!$G$45,0),0)),IF($BH$1=TRUE,INDEX(Sheet2!$I$2:'Sheet2'!$I$45,MATCH(AY71,Sheet2!$G$2:'Sheet2'!$G$45,0)),IF($BI$1=TRUE,INDEX(Sheet2!$H$2:'Sheet2'!$H$45,MATCH(AY71,Sheet2!$G$2:'Sheet2'!$G$45,0)),0)))+IF($BE$1=TRUE,2,0)</f>
        <v>10.5</v>
      </c>
      <c r="U71" s="43">
        <f t="shared" si="36"/>
        <v>14</v>
      </c>
      <c r="V71" s="43">
        <f t="shared" si="37"/>
        <v>17</v>
      </c>
      <c r="W71" s="45">
        <f t="shared" si="38"/>
        <v>20</v>
      </c>
      <c r="X71" s="43">
        <f>AZ71+IF($F71="범선",IF($BG$1=TRUE,INDEX(Sheet2!$H$2:'Sheet2'!$H$45,MATCH(AZ71,Sheet2!$G$2:'Sheet2'!$G$45,0),0)),IF($BH$1=TRUE,INDEX(Sheet2!$I$2:'Sheet2'!$I$45,MATCH(AZ71,Sheet2!$G$2:'Sheet2'!$G$45,0)),IF($BI$1=TRUE,INDEX(Sheet2!$H$2:'Sheet2'!$H$45,MATCH(AZ71,Sheet2!$G$2:'Sheet2'!$G$45,0)),0)))+IF($BE$1=TRUE,2,0)</f>
        <v>14.5</v>
      </c>
      <c r="Y71" s="43">
        <f t="shared" si="39"/>
        <v>18</v>
      </c>
      <c r="Z71" s="43">
        <f t="shared" si="40"/>
        <v>21</v>
      </c>
      <c r="AA71" s="45">
        <f t="shared" si="41"/>
        <v>24</v>
      </c>
      <c r="AB71" s="43">
        <f>BA71+IF($F71="범선",IF($BG$1=TRUE,INDEX(Sheet2!$H$2:'Sheet2'!$H$45,MATCH(BA71,Sheet2!$G$2:'Sheet2'!$G$45,0),0)),IF($BH$1=TRUE,INDEX(Sheet2!$I$2:'Sheet2'!$I$45,MATCH(BA71,Sheet2!$G$2:'Sheet2'!$G$45,0)),IF($BI$1=TRUE,INDEX(Sheet2!$H$2:'Sheet2'!$H$45,MATCH(BA71,Sheet2!$G$2:'Sheet2'!$G$45,0)),0)))+IF($BE$1=TRUE,2,0)</f>
        <v>20</v>
      </c>
      <c r="AC71" s="43">
        <f t="shared" si="42"/>
        <v>23.5</v>
      </c>
      <c r="AD71" s="43">
        <f t="shared" si="43"/>
        <v>26.5</v>
      </c>
      <c r="AE71" s="45">
        <f t="shared" si="44"/>
        <v>29.5</v>
      </c>
      <c r="AF71" s="43">
        <f>BB71+IF($F71="범선",IF($BG$1=TRUE,INDEX(Sheet2!$H$2:'Sheet2'!$H$45,MATCH(BB71,Sheet2!$G$2:'Sheet2'!$G$45,0),0)),IF($BH$1=TRUE,INDEX(Sheet2!$I$2:'Sheet2'!$I$45,MATCH(BB71,Sheet2!$G$2:'Sheet2'!$G$45,0)),IF($BI$1=TRUE,INDEX(Sheet2!$H$2:'Sheet2'!$H$45,MATCH(BB71,Sheet2!$G$2:'Sheet2'!$G$45,0)),0)))+IF($BE$1=TRUE,2,0)</f>
        <v>25</v>
      </c>
      <c r="AG71" s="43">
        <f t="shared" si="45"/>
        <v>28.5</v>
      </c>
      <c r="AH71" s="43">
        <f t="shared" si="46"/>
        <v>31.5</v>
      </c>
      <c r="AI71" s="45">
        <f t="shared" si="47"/>
        <v>34.5</v>
      </c>
      <c r="AJ71" s="95"/>
      <c r="AK71" s="97">
        <v>180</v>
      </c>
      <c r="AL71" s="97">
        <v>300</v>
      </c>
      <c r="AM71" s="97">
        <v>11</v>
      </c>
      <c r="AN71" s="83">
        <v>15</v>
      </c>
      <c r="AO71" s="83">
        <v>35</v>
      </c>
      <c r="AP71" s="5">
        <v>75</v>
      </c>
      <c r="AQ71" s="5">
        <v>35</v>
      </c>
      <c r="AR71" s="5">
        <v>25</v>
      </c>
      <c r="AS71" s="5">
        <v>890</v>
      </c>
      <c r="AT71" s="5">
        <v>3</v>
      </c>
      <c r="AU71" s="5">
        <f t="shared" si="48"/>
        <v>990</v>
      </c>
      <c r="AV71" s="5">
        <f t="shared" si="49"/>
        <v>742</v>
      </c>
      <c r="AW71" s="5">
        <f t="shared" si="50"/>
        <v>1237</v>
      </c>
      <c r="AX71" s="5">
        <f t="shared" si="51"/>
        <v>0</v>
      </c>
      <c r="AY71" s="5">
        <f t="shared" si="52"/>
        <v>1</v>
      </c>
      <c r="AZ71" s="5">
        <f t="shared" si="53"/>
        <v>4</v>
      </c>
      <c r="BA71" s="5">
        <f t="shared" si="54"/>
        <v>8</v>
      </c>
      <c r="BB71" s="5">
        <f t="shared" si="55"/>
        <v>12</v>
      </c>
    </row>
    <row r="72" spans="1:54" s="5" customFormat="1">
      <c r="A72" s="334"/>
      <c r="B72" s="89" t="s">
        <v>100</v>
      </c>
      <c r="C72" s="131" t="s">
        <v>242</v>
      </c>
      <c r="D72" s="26" t="s">
        <v>1</v>
      </c>
      <c r="E72" s="26" t="s">
        <v>0</v>
      </c>
      <c r="F72" s="27" t="s">
        <v>18</v>
      </c>
      <c r="G72" s="28" t="s">
        <v>10</v>
      </c>
      <c r="H72" s="91">
        <f>ROUNDDOWN(AK72*1.05,0)+INDEX(Sheet2!$B$2:'Sheet2'!$B$5,MATCH(G72,Sheet2!$A$2:'Sheet2'!$A$5,0),0)+34*AT72-ROUNDUP(IF($BC$1=TRUE,AV72,AW72)/10,0)+A72</f>
        <v>412</v>
      </c>
      <c r="I72" s="231">
        <f>ROUNDDOWN(AL72*1.05,0)+INDEX(Sheet2!$B$2:'Sheet2'!$B$5,MATCH(G72,Sheet2!$A$2:'Sheet2'!$A$5,0),0)+34*AT72-ROUNDUP(IF($BC$1=TRUE,AV72,AW72)/10,0)+A72</f>
        <v>502</v>
      </c>
      <c r="J72" s="30">
        <f t="shared" si="28"/>
        <v>914</v>
      </c>
      <c r="K72" s="135">
        <f>AW72-ROUNDDOWN(AR72/2,0)-ROUNDDOWN(MAX(AQ72*1.2,AP72*0.5),0)+INDEX(Sheet2!$C$2:'Sheet2'!$C$5,MATCH(G72,Sheet2!$A$2:'Sheet2'!$A$5,0),0)</f>
        <v>1233</v>
      </c>
      <c r="L72" s="25">
        <f t="shared" si="29"/>
        <v>692</v>
      </c>
      <c r="M72" s="83">
        <f t="shared" si="30"/>
        <v>9</v>
      </c>
      <c r="N72" s="83">
        <f t="shared" si="31"/>
        <v>16</v>
      </c>
      <c r="O72" s="92">
        <f t="shared" si="32"/>
        <v>1738</v>
      </c>
      <c r="P72" s="31">
        <f>AX72+IF($F72="범선",IF($BG$1=TRUE,INDEX(Sheet2!$H$2:'Sheet2'!$H$45,MATCH(AX72,Sheet2!$G$2:'Sheet2'!$G$45,0),0)),IF($BH$1=TRUE,INDEX(Sheet2!$I$2:'Sheet2'!$I$45,MATCH(AX72,Sheet2!$G$2:'Sheet2'!$G$45,0)),IF($BI$1=TRUE,INDEX(Sheet2!$H$2:'Sheet2'!$H$45,MATCH(AX72,Sheet2!$G$2:'Sheet2'!$G$45,0)),0)))+IF($BE$1=TRUE,2,0)</f>
        <v>4</v>
      </c>
      <c r="Q72" s="26">
        <f t="shared" si="33"/>
        <v>7</v>
      </c>
      <c r="R72" s="26">
        <f t="shared" si="34"/>
        <v>10</v>
      </c>
      <c r="S72" s="28">
        <f t="shared" si="35"/>
        <v>13</v>
      </c>
      <c r="T72" s="26">
        <f>AY72+IF($F72="범선",IF($BG$1=TRUE,INDEX(Sheet2!$H$2:'Sheet2'!$H$45,MATCH(AY72,Sheet2!$G$2:'Sheet2'!$G$45,0),0)),IF($BH$1=TRUE,INDEX(Sheet2!$I$2:'Sheet2'!$I$45,MATCH(AY72,Sheet2!$G$2:'Sheet2'!$G$45,0)),IF($BI$1=TRUE,INDEX(Sheet2!$H$2:'Sheet2'!$H$45,MATCH(AY72,Sheet2!$G$2:'Sheet2'!$G$45,0)),0)))+IF($BE$1=TRUE,2,0)</f>
        <v>5</v>
      </c>
      <c r="U72" s="26">
        <f t="shared" si="36"/>
        <v>8.5</v>
      </c>
      <c r="V72" s="26">
        <f t="shared" si="37"/>
        <v>11.5</v>
      </c>
      <c r="W72" s="28">
        <f t="shared" si="38"/>
        <v>14.5</v>
      </c>
      <c r="X72" s="26">
        <f>AZ72+IF($F72="범선",IF($BG$1=TRUE,INDEX(Sheet2!$H$2:'Sheet2'!$H$45,MATCH(AZ72,Sheet2!$G$2:'Sheet2'!$G$45,0),0)),IF($BH$1=TRUE,INDEX(Sheet2!$I$2:'Sheet2'!$I$45,MATCH(AZ72,Sheet2!$G$2:'Sheet2'!$G$45,0)),IF($BI$1=TRUE,INDEX(Sheet2!$H$2:'Sheet2'!$H$45,MATCH(AZ72,Sheet2!$G$2:'Sheet2'!$G$45,0)),0)))+IF($BE$1=TRUE,2,0)</f>
        <v>10.5</v>
      </c>
      <c r="Y72" s="26">
        <f t="shared" si="39"/>
        <v>14</v>
      </c>
      <c r="Z72" s="26">
        <f t="shared" si="40"/>
        <v>17</v>
      </c>
      <c r="AA72" s="28">
        <f t="shared" si="41"/>
        <v>20</v>
      </c>
      <c r="AB72" s="26">
        <f>BA72+IF($F72="범선",IF($BG$1=TRUE,INDEX(Sheet2!$H$2:'Sheet2'!$H$45,MATCH(BA72,Sheet2!$G$2:'Sheet2'!$G$45,0),0)),IF($BH$1=TRUE,INDEX(Sheet2!$I$2:'Sheet2'!$I$45,MATCH(BA72,Sheet2!$G$2:'Sheet2'!$G$45,0)),IF($BI$1=TRUE,INDEX(Sheet2!$H$2:'Sheet2'!$H$45,MATCH(BA72,Sheet2!$G$2:'Sheet2'!$G$45,0)),0)))+IF($BE$1=TRUE,2,0)</f>
        <v>14.5</v>
      </c>
      <c r="AC72" s="26">
        <f t="shared" si="42"/>
        <v>18</v>
      </c>
      <c r="AD72" s="26">
        <f t="shared" si="43"/>
        <v>21</v>
      </c>
      <c r="AE72" s="28">
        <f t="shared" si="44"/>
        <v>24</v>
      </c>
      <c r="AF72" s="26">
        <f>BB72+IF($F72="범선",IF($BG$1=TRUE,INDEX(Sheet2!$H$2:'Sheet2'!$H$45,MATCH(BB72,Sheet2!$G$2:'Sheet2'!$G$45,0),0)),IF($BH$1=TRUE,INDEX(Sheet2!$I$2:'Sheet2'!$I$45,MATCH(BB72,Sheet2!$G$2:'Sheet2'!$G$45,0)),IF($BI$1=TRUE,INDEX(Sheet2!$H$2:'Sheet2'!$H$45,MATCH(BB72,Sheet2!$G$2:'Sheet2'!$G$45,0)),0)))+IF($BE$1=TRUE,2,0)</f>
        <v>20</v>
      </c>
      <c r="AG72" s="26">
        <f t="shared" si="45"/>
        <v>23.5</v>
      </c>
      <c r="AH72" s="26">
        <f t="shared" si="46"/>
        <v>26.5</v>
      </c>
      <c r="AI72" s="28">
        <f t="shared" si="47"/>
        <v>29.5</v>
      </c>
      <c r="AJ72" s="95"/>
      <c r="AK72" s="97">
        <v>215</v>
      </c>
      <c r="AL72" s="97">
        <v>300</v>
      </c>
      <c r="AM72" s="97">
        <v>10</v>
      </c>
      <c r="AN72" s="83">
        <v>9</v>
      </c>
      <c r="AO72" s="83">
        <v>16</v>
      </c>
      <c r="AP72" s="5">
        <v>60</v>
      </c>
      <c r="AQ72" s="5">
        <v>28</v>
      </c>
      <c r="AR72" s="5">
        <v>20</v>
      </c>
      <c r="AS72" s="5">
        <v>900</v>
      </c>
      <c r="AT72" s="5">
        <v>5</v>
      </c>
      <c r="AU72" s="5">
        <f t="shared" si="48"/>
        <v>980</v>
      </c>
      <c r="AV72" s="5">
        <f t="shared" si="49"/>
        <v>735</v>
      </c>
      <c r="AW72" s="5">
        <f t="shared" si="50"/>
        <v>1225</v>
      </c>
      <c r="AX72" s="5">
        <f t="shared" si="51"/>
        <v>-4</v>
      </c>
      <c r="AY72" s="5">
        <f t="shared" si="52"/>
        <v>-3</v>
      </c>
      <c r="AZ72" s="5">
        <f t="shared" si="53"/>
        <v>1</v>
      </c>
      <c r="BA72" s="5">
        <f t="shared" si="54"/>
        <v>4</v>
      </c>
      <c r="BB72" s="5">
        <f t="shared" si="55"/>
        <v>8</v>
      </c>
    </row>
    <row r="73" spans="1:54" s="5" customFormat="1">
      <c r="A73" s="334"/>
      <c r="B73" s="89" t="s">
        <v>28</v>
      </c>
      <c r="C73" s="119" t="s">
        <v>101</v>
      </c>
      <c r="D73" s="26" t="s">
        <v>1</v>
      </c>
      <c r="E73" s="26" t="s">
        <v>41</v>
      </c>
      <c r="F73" s="26" t="s">
        <v>18</v>
      </c>
      <c r="G73" s="28" t="s">
        <v>10</v>
      </c>
      <c r="H73" s="91">
        <f>ROUNDDOWN(AK73*1.05,0)+INDEX(Sheet2!$B$2:'Sheet2'!$B$5,MATCH(G73,Sheet2!$A$2:'Sheet2'!$A$5,0),0)+34*AT73-ROUNDUP(IF($BC$1=TRUE,AV73,AW73)/10,0)+A73</f>
        <v>390</v>
      </c>
      <c r="I73" s="231">
        <f>ROUNDDOWN(AL73*1.05,0)+INDEX(Sheet2!$B$2:'Sheet2'!$B$5,MATCH(G73,Sheet2!$A$2:'Sheet2'!$A$5,0),0)+34*AT73-ROUNDUP(IF($BC$1=TRUE,AV73,AW73)/10,0)+A73</f>
        <v>500</v>
      </c>
      <c r="J73" s="30">
        <f t="shared" ref="J73:J136" si="73">H73+I73</f>
        <v>890</v>
      </c>
      <c r="K73" s="135">
        <f>AW73-ROUNDDOWN(AR73/2,0)-ROUNDDOWN(MAX(AQ73*1.2,AP73*0.5),0)+INDEX(Sheet2!$C$2:'Sheet2'!$C$5,MATCH(G73,Sheet2!$A$2:'Sheet2'!$A$5,0),0)</f>
        <v>1229</v>
      </c>
      <c r="L73" s="25">
        <f t="shared" ref="L73:L136" si="74">AV73-ROUNDDOWN(AR73/2,0)-ROUNDDOWN(MAX(AQ73*1.2,AP73*0.5),0)</f>
        <v>678</v>
      </c>
      <c r="M73" s="83">
        <f t="shared" ref="M73:M136" si="75">AN73</f>
        <v>13</v>
      </c>
      <c r="N73" s="83">
        <f t="shared" ref="N73:N136" si="76">AO73</f>
        <v>32</v>
      </c>
      <c r="O73" s="92">
        <f t="shared" ref="O73:O136" si="77">H73*3+I73</f>
        <v>1670</v>
      </c>
      <c r="P73" s="31">
        <f>AX73+IF($F73="범선",IF($BG$1=TRUE,INDEX(Sheet2!$H$2:'Sheet2'!$H$45,MATCH(AX73,Sheet2!$G$2:'Sheet2'!$G$45,0),0)),IF($BH$1=TRUE,INDEX(Sheet2!$I$2:'Sheet2'!$I$45,MATCH(AX73,Sheet2!$G$2:'Sheet2'!$G$45,0)),IF($BI$1=TRUE,INDEX(Sheet2!$H$2:'Sheet2'!$H$45,MATCH(AX73,Sheet2!$G$2:'Sheet2'!$G$45,0)),0)))+IF($BE$1=TRUE,2,0)</f>
        <v>8</v>
      </c>
      <c r="Q73" s="26">
        <f t="shared" ref="Q73:Q136" si="78">P73+3</f>
        <v>11</v>
      </c>
      <c r="R73" s="26">
        <f t="shared" ref="R73:R136" si="79">P73+6</f>
        <v>14</v>
      </c>
      <c r="S73" s="28">
        <f t="shared" ref="S73:S136" si="80">P73+9</f>
        <v>17</v>
      </c>
      <c r="T73" s="26">
        <f>AY73+IF($F73="범선",IF($BG$1=TRUE,INDEX(Sheet2!$H$2:'Sheet2'!$H$45,MATCH(AY73,Sheet2!$G$2:'Sheet2'!$G$45,0),0)),IF($BH$1=TRUE,INDEX(Sheet2!$I$2:'Sheet2'!$I$45,MATCH(AY73,Sheet2!$G$2:'Sheet2'!$G$45,0)),IF($BI$1=TRUE,INDEX(Sheet2!$H$2:'Sheet2'!$H$45,MATCH(AY73,Sheet2!$G$2:'Sheet2'!$G$45,0)),0)))+IF($BE$1=TRUE,2,0)</f>
        <v>9</v>
      </c>
      <c r="U73" s="26">
        <f t="shared" ref="U73:U136" si="81">T73+3.5</f>
        <v>12.5</v>
      </c>
      <c r="V73" s="26">
        <f t="shared" ref="V73:V136" si="82">T73+6.5</f>
        <v>15.5</v>
      </c>
      <c r="W73" s="28">
        <f t="shared" ref="W73:W136" si="83">T73+9.5</f>
        <v>18.5</v>
      </c>
      <c r="X73" s="26">
        <f>AZ73+IF($F73="범선",IF($BG$1=TRUE,INDEX(Sheet2!$H$2:'Sheet2'!$H$45,MATCH(AZ73,Sheet2!$G$2:'Sheet2'!$G$45,0),0)),IF($BH$1=TRUE,INDEX(Sheet2!$I$2:'Sheet2'!$I$45,MATCH(AZ73,Sheet2!$G$2:'Sheet2'!$G$45,0)),IF($BI$1=TRUE,INDEX(Sheet2!$H$2:'Sheet2'!$H$45,MATCH(AZ73,Sheet2!$G$2:'Sheet2'!$G$45,0)),0)))+IF($BE$1=TRUE,2,0)</f>
        <v>14.5</v>
      </c>
      <c r="Y73" s="26">
        <f t="shared" ref="Y73:Y136" si="84">X73+3.5</f>
        <v>18</v>
      </c>
      <c r="Z73" s="26">
        <f t="shared" ref="Z73:Z136" si="85">X73+6.5</f>
        <v>21</v>
      </c>
      <c r="AA73" s="28">
        <f t="shared" ref="AA73:AA136" si="86">X73+9.5</f>
        <v>24</v>
      </c>
      <c r="AB73" s="26">
        <f>BA73+IF($F73="범선",IF($BG$1=TRUE,INDEX(Sheet2!$H$2:'Sheet2'!$H$45,MATCH(BA73,Sheet2!$G$2:'Sheet2'!$G$45,0),0)),IF($BH$1=TRUE,INDEX(Sheet2!$I$2:'Sheet2'!$I$45,MATCH(BA73,Sheet2!$G$2:'Sheet2'!$G$45,0)),IF($BI$1=TRUE,INDEX(Sheet2!$H$2:'Sheet2'!$H$45,MATCH(BA73,Sheet2!$G$2:'Sheet2'!$G$45,0)),0)))+IF($BE$1=TRUE,2,0)</f>
        <v>18.5</v>
      </c>
      <c r="AC73" s="26">
        <f t="shared" ref="AC73:AC136" si="87">AB73+3.5</f>
        <v>22</v>
      </c>
      <c r="AD73" s="26">
        <f t="shared" ref="AD73:AD136" si="88">AB73+6.5</f>
        <v>25</v>
      </c>
      <c r="AE73" s="28">
        <f t="shared" ref="AE73:AE136" si="89">AB73+9.5</f>
        <v>28</v>
      </c>
      <c r="AF73" s="26">
        <f>BB73+IF($F73="범선",IF($BG$1=TRUE,INDEX(Sheet2!$H$2:'Sheet2'!$H$45,MATCH(BB73,Sheet2!$G$2:'Sheet2'!$G$45,0),0)),IF($BH$1=TRUE,INDEX(Sheet2!$I$2:'Sheet2'!$I$45,MATCH(BB73,Sheet2!$G$2:'Sheet2'!$G$45,0)),IF($BI$1=TRUE,INDEX(Sheet2!$H$2:'Sheet2'!$H$45,MATCH(BB73,Sheet2!$G$2:'Sheet2'!$G$45,0)),0)))+IF($BE$1=TRUE,2,0)</f>
        <v>24</v>
      </c>
      <c r="AG73" s="26">
        <f t="shared" ref="AG73:AG136" si="90">AF73+3.5</f>
        <v>27.5</v>
      </c>
      <c r="AH73" s="26">
        <f t="shared" ref="AH73:AH136" si="91">AF73+6.5</f>
        <v>30.5</v>
      </c>
      <c r="AI73" s="28">
        <f t="shared" ref="AI73:AI136" si="92">AF73+9.5</f>
        <v>33.5</v>
      </c>
      <c r="AJ73" s="95"/>
      <c r="AK73" s="97">
        <v>260</v>
      </c>
      <c r="AL73" s="97">
        <v>365</v>
      </c>
      <c r="AM73" s="97">
        <v>11</v>
      </c>
      <c r="AN73" s="83">
        <v>13</v>
      </c>
      <c r="AO73" s="83">
        <v>32</v>
      </c>
      <c r="AP73" s="5">
        <v>67</v>
      </c>
      <c r="AQ73" s="5">
        <v>40</v>
      </c>
      <c r="AR73" s="5">
        <v>48</v>
      </c>
      <c r="AS73" s="5">
        <v>885</v>
      </c>
      <c r="AT73" s="5">
        <v>3</v>
      </c>
      <c r="AU73" s="5">
        <f t="shared" ref="AU73:AU136" si="93">AP73+AR73+AS73</f>
        <v>1000</v>
      </c>
      <c r="AV73" s="5">
        <f t="shared" ref="AV73:AV136" si="94">ROUNDDOWN(AU73*0.75,0)</f>
        <v>750</v>
      </c>
      <c r="AW73" s="5">
        <f t="shared" ref="AW73:AW136" si="95">ROUNDDOWN(AU73*1.25,0)</f>
        <v>1250</v>
      </c>
      <c r="AX73" s="5">
        <f t="shared" ref="AX73:AX136" si="96">ROUNDDOWN(($AO73-5)/5,0)-ROUNDDOWN(IF($BC$1=TRUE,$AV73,$AW73)/100,0)+IF($BD$1=TRUE,1,0)+IF($BF$1=TRUE,6,0)</f>
        <v>-1</v>
      </c>
      <c r="AY73" s="5">
        <f t="shared" ref="AY73:AY136" si="97">ROUNDDOWN(($AO73-5+3*$BC$7)/5,0)-ROUNDDOWN(IF($BC$1=TRUE,$AV73,$AW73)/100,0)+IF($BD$1=TRUE,1,0)+IF($BF$1=TRUE,6,0)</f>
        <v>0</v>
      </c>
      <c r="AZ73" s="5">
        <f t="shared" ref="AZ73:AZ136" si="98">ROUNDDOWN(($AO73-5+20*1+2*$BC$7)/5,0)-ROUNDDOWN(IF($BC$1=TRUE,$AV73,$AW73)/100,0)+IF($BD$1=TRUE,1,0)+IF($BF$1=TRUE,6,0)</f>
        <v>4</v>
      </c>
      <c r="BA73" s="5">
        <f t="shared" ref="BA73:BA136" si="99">ROUNDDOWN(($AO73-5+20*2+1*$BC$7)/5,0)-ROUNDDOWN(IF($BC$1=TRUE,$AV73,$AW73)/100,0)+IF($BD$1=TRUE,1,0)+IF($BF$1=TRUE,6,0)</f>
        <v>7</v>
      </c>
      <c r="BB73" s="5">
        <f t="shared" ref="BB73:BB136" si="100">ROUNDDOWN(($AO73-5+60)/5,0)-ROUNDDOWN(IF($BC$1=TRUE,$AV73,$AW73)/100,0)+IF($BD$1=TRUE,1,0)+IF($BF$1=TRUE,6,0)</f>
        <v>11</v>
      </c>
    </row>
    <row r="74" spans="1:54" s="5" customFormat="1">
      <c r="A74" s="334"/>
      <c r="B74" s="89" t="s">
        <v>45</v>
      </c>
      <c r="C74" s="119" t="s">
        <v>105</v>
      </c>
      <c r="D74" s="26" t="s">
        <v>1</v>
      </c>
      <c r="E74" s="26" t="s">
        <v>0</v>
      </c>
      <c r="F74" s="27" t="s">
        <v>18</v>
      </c>
      <c r="G74" s="28" t="s">
        <v>10</v>
      </c>
      <c r="H74" s="91">
        <f>ROUNDDOWN(AK74*1.05,0)+INDEX(Sheet2!$B$2:'Sheet2'!$B$5,MATCH(G74,Sheet2!$A$2:'Sheet2'!$A$5,0),0)+34*AT74-ROUNDUP(IF($BC$1=TRUE,AV74,AW74)/10,0)+A74</f>
        <v>348</v>
      </c>
      <c r="I74" s="231">
        <f>ROUNDDOWN(AL74*1.05,0)+INDEX(Sheet2!$B$2:'Sheet2'!$B$5,MATCH(G74,Sheet2!$A$2:'Sheet2'!$A$5,0),0)+34*AT74-ROUNDUP(IF($BC$1=TRUE,AV74,AW74)/10,0)+A74</f>
        <v>405</v>
      </c>
      <c r="J74" s="30">
        <f t="shared" si="73"/>
        <v>753</v>
      </c>
      <c r="K74" s="135">
        <f>AW74-ROUNDDOWN(AR74/2,0)-ROUNDDOWN(MAX(AQ74*1.2,AP74*0.5),0)+INDEX(Sheet2!$C$2:'Sheet2'!$C$5,MATCH(G74,Sheet2!$A$2:'Sheet2'!$A$5,0),0)</f>
        <v>1227</v>
      </c>
      <c r="L74" s="25">
        <f t="shared" si="74"/>
        <v>676</v>
      </c>
      <c r="M74" s="83">
        <f t="shared" si="75"/>
        <v>12</v>
      </c>
      <c r="N74" s="83">
        <f t="shared" si="76"/>
        <v>40</v>
      </c>
      <c r="O74" s="92">
        <f t="shared" si="77"/>
        <v>1449</v>
      </c>
      <c r="P74" s="31">
        <f>AX74+IF($F74="범선",IF($BG$1=TRUE,INDEX(Sheet2!$H$2:'Sheet2'!$H$45,MATCH(AX74,Sheet2!$G$2:'Sheet2'!$G$45,0),0)),IF($BH$1=TRUE,INDEX(Sheet2!$I$2:'Sheet2'!$I$45,MATCH(AX74,Sheet2!$G$2:'Sheet2'!$G$45,0)),IF($BI$1=TRUE,INDEX(Sheet2!$H$2:'Sheet2'!$H$45,MATCH(AX74,Sheet2!$G$2:'Sheet2'!$G$45,0)),0)))+IF($BE$1=TRUE,2,0)</f>
        <v>10.5</v>
      </c>
      <c r="Q74" s="26">
        <f t="shared" si="78"/>
        <v>13.5</v>
      </c>
      <c r="R74" s="26">
        <f t="shared" si="79"/>
        <v>16.5</v>
      </c>
      <c r="S74" s="28">
        <f t="shared" si="80"/>
        <v>19.5</v>
      </c>
      <c r="T74" s="26">
        <f>AY74+IF($F74="범선",IF($BG$1=TRUE,INDEX(Sheet2!$H$2:'Sheet2'!$H$45,MATCH(AY74,Sheet2!$G$2:'Sheet2'!$G$45,0),0)),IF($BH$1=TRUE,INDEX(Sheet2!$I$2:'Sheet2'!$I$45,MATCH(AY74,Sheet2!$G$2:'Sheet2'!$G$45,0)),IF($BI$1=TRUE,INDEX(Sheet2!$H$2:'Sheet2'!$H$45,MATCH(AY74,Sheet2!$G$2:'Sheet2'!$G$45,0)),0)))+IF($BE$1=TRUE,2,0)</f>
        <v>12</v>
      </c>
      <c r="U74" s="26">
        <f t="shared" si="81"/>
        <v>15.5</v>
      </c>
      <c r="V74" s="26">
        <f t="shared" si="82"/>
        <v>18.5</v>
      </c>
      <c r="W74" s="28">
        <f t="shared" si="83"/>
        <v>21.5</v>
      </c>
      <c r="X74" s="26">
        <f>AZ74+IF($F74="범선",IF($BG$1=TRUE,INDEX(Sheet2!$H$2:'Sheet2'!$H$45,MATCH(AZ74,Sheet2!$G$2:'Sheet2'!$G$45,0),0)),IF($BH$1=TRUE,INDEX(Sheet2!$I$2:'Sheet2'!$I$45,MATCH(AZ74,Sheet2!$G$2:'Sheet2'!$G$45,0)),IF($BI$1=TRUE,INDEX(Sheet2!$H$2:'Sheet2'!$H$45,MATCH(AZ74,Sheet2!$G$2:'Sheet2'!$G$45,0)),0)))+IF($BE$1=TRUE,2,0)</f>
        <v>16</v>
      </c>
      <c r="Y74" s="26">
        <f t="shared" si="84"/>
        <v>19.5</v>
      </c>
      <c r="Z74" s="26">
        <f t="shared" si="85"/>
        <v>22.5</v>
      </c>
      <c r="AA74" s="28">
        <f t="shared" si="86"/>
        <v>25.5</v>
      </c>
      <c r="AB74" s="26">
        <f>BA74+IF($F74="범선",IF($BG$1=TRUE,INDEX(Sheet2!$H$2:'Sheet2'!$H$45,MATCH(BA74,Sheet2!$G$2:'Sheet2'!$G$45,0),0)),IF($BH$1=TRUE,INDEX(Sheet2!$I$2:'Sheet2'!$I$45,MATCH(BA74,Sheet2!$G$2:'Sheet2'!$G$45,0)),IF($BI$1=TRUE,INDEX(Sheet2!$H$2:'Sheet2'!$H$45,MATCH(BA74,Sheet2!$G$2:'Sheet2'!$G$45,0)),0)))+IF($BE$1=TRUE,2,0)</f>
        <v>21</v>
      </c>
      <c r="AC74" s="26">
        <f t="shared" si="87"/>
        <v>24.5</v>
      </c>
      <c r="AD74" s="26">
        <f t="shared" si="88"/>
        <v>27.5</v>
      </c>
      <c r="AE74" s="28">
        <f t="shared" si="89"/>
        <v>30.5</v>
      </c>
      <c r="AF74" s="26">
        <f>BB74+IF($F74="범선",IF($BG$1=TRUE,INDEX(Sheet2!$H$2:'Sheet2'!$H$45,MATCH(BB74,Sheet2!$G$2:'Sheet2'!$G$45,0),0)),IF($BH$1=TRUE,INDEX(Sheet2!$I$2:'Sheet2'!$I$45,MATCH(BB74,Sheet2!$G$2:'Sheet2'!$G$45,0)),IF($BI$1=TRUE,INDEX(Sheet2!$H$2:'Sheet2'!$H$45,MATCH(BB74,Sheet2!$G$2:'Sheet2'!$G$45,0)),0)))+IF($BE$1=TRUE,2,0)</f>
        <v>26.5</v>
      </c>
      <c r="AG74" s="26">
        <f t="shared" si="90"/>
        <v>30</v>
      </c>
      <c r="AH74" s="26">
        <f t="shared" si="91"/>
        <v>33</v>
      </c>
      <c r="AI74" s="28">
        <f t="shared" si="92"/>
        <v>36</v>
      </c>
      <c r="AJ74" s="95"/>
      <c r="AK74" s="97">
        <v>220</v>
      </c>
      <c r="AL74" s="97">
        <v>275</v>
      </c>
      <c r="AM74" s="97">
        <v>10</v>
      </c>
      <c r="AN74" s="83">
        <v>12</v>
      </c>
      <c r="AO74" s="83">
        <v>40</v>
      </c>
      <c r="AP74" s="5">
        <v>65</v>
      </c>
      <c r="AQ74" s="5">
        <v>35</v>
      </c>
      <c r="AR74" s="5">
        <v>64</v>
      </c>
      <c r="AS74" s="5">
        <v>871</v>
      </c>
      <c r="AT74" s="5">
        <v>3</v>
      </c>
      <c r="AU74" s="5">
        <f t="shared" si="93"/>
        <v>1000</v>
      </c>
      <c r="AV74" s="5">
        <f t="shared" si="94"/>
        <v>750</v>
      </c>
      <c r="AW74" s="5">
        <f t="shared" si="95"/>
        <v>1250</v>
      </c>
      <c r="AX74" s="5">
        <f t="shared" si="96"/>
        <v>1</v>
      </c>
      <c r="AY74" s="5">
        <f t="shared" si="97"/>
        <v>2</v>
      </c>
      <c r="AZ74" s="5">
        <f t="shared" si="98"/>
        <v>5</v>
      </c>
      <c r="BA74" s="5">
        <f t="shared" si="99"/>
        <v>9</v>
      </c>
      <c r="BB74" s="5">
        <f t="shared" si="100"/>
        <v>13</v>
      </c>
    </row>
    <row r="75" spans="1:54" s="5" customFormat="1">
      <c r="A75" s="334">
        <v>20</v>
      </c>
      <c r="B75" s="89" t="s">
        <v>28</v>
      </c>
      <c r="C75" s="119" t="s">
        <v>106</v>
      </c>
      <c r="D75" s="26" t="s">
        <v>1</v>
      </c>
      <c r="E75" s="26" t="s">
        <v>0</v>
      </c>
      <c r="F75" s="27" t="s">
        <v>18</v>
      </c>
      <c r="G75" s="28" t="s">
        <v>10</v>
      </c>
      <c r="H75" s="91">
        <f>ROUNDDOWN(AK75*1.05,0)+INDEX(Sheet2!$B$2:'Sheet2'!$B$5,MATCH(G75,Sheet2!$A$2:'Sheet2'!$A$5,0),0)+34*AT75-ROUNDUP(IF($BC$1=TRUE,AV75,AW75)/10,0)+A75</f>
        <v>420</v>
      </c>
      <c r="I75" s="231">
        <f>ROUNDDOWN(AL75*1.05,0)+INDEX(Sheet2!$B$2:'Sheet2'!$B$5,MATCH(G75,Sheet2!$A$2:'Sheet2'!$A$5,0),0)+34*AT75-ROUNDUP(IF($BC$1=TRUE,AV75,AW75)/10,0)+A75</f>
        <v>515</v>
      </c>
      <c r="J75" s="30">
        <f t="shared" si="73"/>
        <v>935</v>
      </c>
      <c r="K75" s="135">
        <f>AW75-ROUNDDOWN(AR75/2,0)-ROUNDDOWN(MAX(AQ75*1.2,AP75*0.5),0)+INDEX(Sheet2!$C$2:'Sheet2'!$C$5,MATCH(G75,Sheet2!$A$2:'Sheet2'!$A$5,0),0)</f>
        <v>1219</v>
      </c>
      <c r="L75" s="25">
        <f t="shared" si="74"/>
        <v>668</v>
      </c>
      <c r="M75" s="83">
        <f t="shared" si="75"/>
        <v>15</v>
      </c>
      <c r="N75" s="83">
        <f t="shared" si="76"/>
        <v>41</v>
      </c>
      <c r="O75" s="92">
        <f t="shared" si="77"/>
        <v>1775</v>
      </c>
      <c r="P75" s="31">
        <f>AX75+IF($F75="범선",IF($BG$1=TRUE,INDEX(Sheet2!$H$2:'Sheet2'!$H$45,MATCH(AX75,Sheet2!$G$2:'Sheet2'!$G$45,0),0)),IF($BH$1=TRUE,INDEX(Sheet2!$I$2:'Sheet2'!$I$45,MATCH(AX75,Sheet2!$G$2:'Sheet2'!$G$45,0)),IF($BI$1=TRUE,INDEX(Sheet2!$H$2:'Sheet2'!$H$45,MATCH(AX75,Sheet2!$G$2:'Sheet2'!$G$45,0)),0)))+IF($BE$1=TRUE,2,0)</f>
        <v>10.5</v>
      </c>
      <c r="Q75" s="26">
        <f t="shared" si="78"/>
        <v>13.5</v>
      </c>
      <c r="R75" s="26">
        <f t="shared" si="79"/>
        <v>16.5</v>
      </c>
      <c r="S75" s="28">
        <f t="shared" si="80"/>
        <v>19.5</v>
      </c>
      <c r="T75" s="26">
        <f>AY75+IF($F75="범선",IF($BG$1=TRUE,INDEX(Sheet2!$H$2:'Sheet2'!$H$45,MATCH(AY75,Sheet2!$G$2:'Sheet2'!$G$45,0),0)),IF($BH$1=TRUE,INDEX(Sheet2!$I$2:'Sheet2'!$I$45,MATCH(AY75,Sheet2!$G$2:'Sheet2'!$G$45,0)),IF($BI$1=TRUE,INDEX(Sheet2!$H$2:'Sheet2'!$H$45,MATCH(AY75,Sheet2!$G$2:'Sheet2'!$G$45,0)),0)))+IF($BE$1=TRUE,2,0)</f>
        <v>12</v>
      </c>
      <c r="U75" s="26">
        <f t="shared" si="81"/>
        <v>15.5</v>
      </c>
      <c r="V75" s="26">
        <f t="shared" si="82"/>
        <v>18.5</v>
      </c>
      <c r="W75" s="28">
        <f t="shared" si="83"/>
        <v>21.5</v>
      </c>
      <c r="X75" s="26">
        <f>AZ75+IF($F75="범선",IF($BG$1=TRUE,INDEX(Sheet2!$H$2:'Sheet2'!$H$45,MATCH(AZ75,Sheet2!$G$2:'Sheet2'!$G$45,0),0)),IF($BH$1=TRUE,INDEX(Sheet2!$I$2:'Sheet2'!$I$45,MATCH(AZ75,Sheet2!$G$2:'Sheet2'!$G$45,0)),IF($BI$1=TRUE,INDEX(Sheet2!$H$2:'Sheet2'!$H$45,MATCH(AZ75,Sheet2!$G$2:'Sheet2'!$G$45,0)),0)))+IF($BE$1=TRUE,2,0)</f>
        <v>17</v>
      </c>
      <c r="Y75" s="26">
        <f t="shared" si="84"/>
        <v>20.5</v>
      </c>
      <c r="Z75" s="26">
        <f t="shared" si="85"/>
        <v>23.5</v>
      </c>
      <c r="AA75" s="28">
        <f t="shared" si="86"/>
        <v>26.5</v>
      </c>
      <c r="AB75" s="26">
        <f>BA75+IF($F75="범선",IF($BG$1=TRUE,INDEX(Sheet2!$H$2:'Sheet2'!$H$45,MATCH(BA75,Sheet2!$G$2:'Sheet2'!$G$45,0),0)),IF($BH$1=TRUE,INDEX(Sheet2!$I$2:'Sheet2'!$I$45,MATCH(BA75,Sheet2!$G$2:'Sheet2'!$G$45,0)),IF($BI$1=TRUE,INDEX(Sheet2!$H$2:'Sheet2'!$H$45,MATCH(BA75,Sheet2!$G$2:'Sheet2'!$G$45,0)),0)))+IF($BE$1=TRUE,2,0)</f>
        <v>21</v>
      </c>
      <c r="AC75" s="26">
        <f t="shared" si="87"/>
        <v>24.5</v>
      </c>
      <c r="AD75" s="26">
        <f t="shared" si="88"/>
        <v>27.5</v>
      </c>
      <c r="AE75" s="28">
        <f t="shared" si="89"/>
        <v>30.5</v>
      </c>
      <c r="AF75" s="26">
        <f>BB75+IF($F75="범선",IF($BG$1=TRUE,INDEX(Sheet2!$H$2:'Sheet2'!$H$45,MATCH(BB75,Sheet2!$G$2:'Sheet2'!$G$45,0),0)),IF($BH$1=TRUE,INDEX(Sheet2!$I$2:'Sheet2'!$I$45,MATCH(BB75,Sheet2!$G$2:'Sheet2'!$G$45,0)),IF($BI$1=TRUE,INDEX(Sheet2!$H$2:'Sheet2'!$H$45,MATCH(BB75,Sheet2!$G$2:'Sheet2'!$G$45,0)),0)))+IF($BE$1=TRUE,2,0)</f>
        <v>26.5</v>
      </c>
      <c r="AG75" s="26">
        <f t="shared" si="90"/>
        <v>30</v>
      </c>
      <c r="AH75" s="26">
        <f t="shared" si="91"/>
        <v>33</v>
      </c>
      <c r="AI75" s="28">
        <f t="shared" si="92"/>
        <v>36</v>
      </c>
      <c r="AJ75" s="95"/>
      <c r="AK75" s="97">
        <v>270</v>
      </c>
      <c r="AL75" s="97">
        <v>360</v>
      </c>
      <c r="AM75" s="97">
        <v>16</v>
      </c>
      <c r="AN75" s="83">
        <v>15</v>
      </c>
      <c r="AO75" s="83">
        <v>41</v>
      </c>
      <c r="AP75" s="5">
        <v>70</v>
      </c>
      <c r="AQ75" s="5">
        <v>35</v>
      </c>
      <c r="AR75" s="5">
        <v>80</v>
      </c>
      <c r="AS75" s="5">
        <v>850</v>
      </c>
      <c r="AT75" s="5">
        <v>3</v>
      </c>
      <c r="AU75" s="5">
        <f t="shared" si="93"/>
        <v>1000</v>
      </c>
      <c r="AV75" s="5">
        <f t="shared" si="94"/>
        <v>750</v>
      </c>
      <c r="AW75" s="5">
        <f t="shared" si="95"/>
        <v>1250</v>
      </c>
      <c r="AX75" s="5">
        <f t="shared" si="96"/>
        <v>1</v>
      </c>
      <c r="AY75" s="5">
        <f t="shared" si="97"/>
        <v>2</v>
      </c>
      <c r="AZ75" s="5">
        <f t="shared" si="98"/>
        <v>6</v>
      </c>
      <c r="BA75" s="5">
        <f t="shared" si="99"/>
        <v>9</v>
      </c>
      <c r="BB75" s="5">
        <f t="shared" si="100"/>
        <v>13</v>
      </c>
    </row>
    <row r="76" spans="1:54" s="5" customFormat="1">
      <c r="A76" s="334"/>
      <c r="B76" s="89" t="s">
        <v>28</v>
      </c>
      <c r="C76" s="119" t="s">
        <v>92</v>
      </c>
      <c r="D76" s="26" t="s">
        <v>1</v>
      </c>
      <c r="E76" s="26" t="s">
        <v>41</v>
      </c>
      <c r="F76" s="26" t="s">
        <v>18</v>
      </c>
      <c r="G76" s="28" t="s">
        <v>10</v>
      </c>
      <c r="H76" s="91">
        <f>ROUNDDOWN(AK76*1.05,0)+INDEX(Sheet2!$B$2:'Sheet2'!$B$5,MATCH(G76,Sheet2!$A$2:'Sheet2'!$A$5,0),0)+34*AT76-ROUNDUP(IF($BC$1=TRUE,AV76,AW76)/10,0)+A76</f>
        <v>360</v>
      </c>
      <c r="I76" s="231">
        <f>ROUNDDOWN(AL76*1.05,0)+INDEX(Sheet2!$B$2:'Sheet2'!$B$5,MATCH(G76,Sheet2!$A$2:'Sheet2'!$A$5,0),0)+34*AT76-ROUNDUP(IF($BC$1=TRUE,AV76,AW76)/10,0)+A76</f>
        <v>497</v>
      </c>
      <c r="J76" s="30">
        <f t="shared" si="73"/>
        <v>857</v>
      </c>
      <c r="K76" s="135">
        <f>AW76-ROUNDDOWN(AR76/2,0)-ROUNDDOWN(MAX(AQ76*1.2,AP76*0.5),0)+INDEX(Sheet2!$C$2:'Sheet2'!$C$5,MATCH(G76,Sheet2!$A$2:'Sheet2'!$A$5,0),0)</f>
        <v>1202</v>
      </c>
      <c r="L76" s="25">
        <f t="shared" si="74"/>
        <v>661</v>
      </c>
      <c r="M76" s="83">
        <f t="shared" si="75"/>
        <v>10</v>
      </c>
      <c r="N76" s="83">
        <f t="shared" si="76"/>
        <v>36</v>
      </c>
      <c r="O76" s="92">
        <f t="shared" si="77"/>
        <v>1577</v>
      </c>
      <c r="P76" s="31">
        <f>AX76+IF($F76="범선",IF($BG$1=TRUE,INDEX(Sheet2!$H$2:'Sheet2'!$H$45,MATCH(AX76,Sheet2!$G$2:'Sheet2'!$G$45,0),0)),IF($BH$1=TRUE,INDEX(Sheet2!$I$2:'Sheet2'!$I$45,MATCH(AX76,Sheet2!$G$2:'Sheet2'!$G$45,0)),IF($BI$1=TRUE,INDEX(Sheet2!$H$2:'Sheet2'!$H$45,MATCH(AX76,Sheet2!$G$2:'Sheet2'!$G$45,0)),0)))+IF($BE$1=TRUE,2,0)</f>
        <v>9</v>
      </c>
      <c r="Q76" s="26">
        <f t="shared" si="78"/>
        <v>12</v>
      </c>
      <c r="R76" s="26">
        <f t="shared" si="79"/>
        <v>15</v>
      </c>
      <c r="S76" s="28">
        <f t="shared" si="80"/>
        <v>18</v>
      </c>
      <c r="T76" s="26">
        <f>AY76+IF($F76="범선",IF($BG$1=TRUE,INDEX(Sheet2!$H$2:'Sheet2'!$H$45,MATCH(AY76,Sheet2!$G$2:'Sheet2'!$G$45,0),0)),IF($BH$1=TRUE,INDEX(Sheet2!$I$2:'Sheet2'!$I$45,MATCH(AY76,Sheet2!$G$2:'Sheet2'!$G$45,0)),IF($BI$1=TRUE,INDEX(Sheet2!$H$2:'Sheet2'!$H$45,MATCH(AY76,Sheet2!$G$2:'Sheet2'!$G$45,0)),0)))+IF($BE$1=TRUE,2,0)</f>
        <v>10.5</v>
      </c>
      <c r="U76" s="26">
        <f t="shared" si="81"/>
        <v>14</v>
      </c>
      <c r="V76" s="26">
        <f t="shared" si="82"/>
        <v>17</v>
      </c>
      <c r="W76" s="28">
        <f t="shared" si="83"/>
        <v>20</v>
      </c>
      <c r="X76" s="26">
        <f>AZ76+IF($F76="범선",IF($BG$1=TRUE,INDEX(Sheet2!$H$2:'Sheet2'!$H$45,MATCH(AZ76,Sheet2!$G$2:'Sheet2'!$G$45,0),0)),IF($BH$1=TRUE,INDEX(Sheet2!$I$2:'Sheet2'!$I$45,MATCH(AZ76,Sheet2!$G$2:'Sheet2'!$G$45,0)),IF($BI$1=TRUE,INDEX(Sheet2!$H$2:'Sheet2'!$H$45,MATCH(AZ76,Sheet2!$G$2:'Sheet2'!$G$45,0)),0)))+IF($BE$1=TRUE,2,0)</f>
        <v>16</v>
      </c>
      <c r="Y76" s="26">
        <f t="shared" si="84"/>
        <v>19.5</v>
      </c>
      <c r="Z76" s="26">
        <f t="shared" si="85"/>
        <v>22.5</v>
      </c>
      <c r="AA76" s="28">
        <f t="shared" si="86"/>
        <v>25.5</v>
      </c>
      <c r="AB76" s="26">
        <f>BA76+IF($F76="범선",IF($BG$1=TRUE,INDEX(Sheet2!$H$2:'Sheet2'!$H$45,MATCH(BA76,Sheet2!$G$2:'Sheet2'!$G$45,0),0)),IF($BH$1=TRUE,INDEX(Sheet2!$I$2:'Sheet2'!$I$45,MATCH(BA76,Sheet2!$G$2:'Sheet2'!$G$45,0)),IF($BI$1=TRUE,INDEX(Sheet2!$H$2:'Sheet2'!$H$45,MATCH(BA76,Sheet2!$G$2:'Sheet2'!$G$45,0)),0)))+IF($BE$1=TRUE,2,0)</f>
        <v>20</v>
      </c>
      <c r="AC76" s="26">
        <f t="shared" si="87"/>
        <v>23.5</v>
      </c>
      <c r="AD76" s="26">
        <f t="shared" si="88"/>
        <v>26.5</v>
      </c>
      <c r="AE76" s="28">
        <f t="shared" si="89"/>
        <v>29.5</v>
      </c>
      <c r="AF76" s="26">
        <f>BB76+IF($F76="범선",IF($BG$1=TRUE,INDEX(Sheet2!$H$2:'Sheet2'!$H$45,MATCH(BB76,Sheet2!$G$2:'Sheet2'!$G$45,0),0)),IF($BH$1=TRUE,INDEX(Sheet2!$I$2:'Sheet2'!$I$45,MATCH(BB76,Sheet2!$G$2:'Sheet2'!$G$45,0)),IF($BI$1=TRUE,INDEX(Sheet2!$H$2:'Sheet2'!$H$45,MATCH(BB76,Sheet2!$G$2:'Sheet2'!$G$45,0)),0)))+IF($BE$1=TRUE,2,0)</f>
        <v>25</v>
      </c>
      <c r="AG76" s="26">
        <f t="shared" si="90"/>
        <v>28.5</v>
      </c>
      <c r="AH76" s="26">
        <f t="shared" si="91"/>
        <v>31.5</v>
      </c>
      <c r="AI76" s="28">
        <f t="shared" si="92"/>
        <v>34.5</v>
      </c>
      <c r="AJ76" s="95"/>
      <c r="AK76" s="97">
        <v>230</v>
      </c>
      <c r="AL76" s="97">
        <v>360</v>
      </c>
      <c r="AM76" s="97">
        <v>8</v>
      </c>
      <c r="AN76" s="83">
        <v>10</v>
      </c>
      <c r="AO76" s="83">
        <v>36</v>
      </c>
      <c r="AP76" s="5">
        <v>70</v>
      </c>
      <c r="AQ76" s="5">
        <v>45</v>
      </c>
      <c r="AR76" s="5">
        <v>40</v>
      </c>
      <c r="AS76" s="5">
        <v>870</v>
      </c>
      <c r="AT76" s="5">
        <v>3</v>
      </c>
      <c r="AU76" s="5">
        <f t="shared" si="93"/>
        <v>980</v>
      </c>
      <c r="AV76" s="5">
        <f t="shared" si="94"/>
        <v>735</v>
      </c>
      <c r="AW76" s="5">
        <f t="shared" si="95"/>
        <v>1225</v>
      </c>
      <c r="AX76" s="5">
        <f t="shared" si="96"/>
        <v>0</v>
      </c>
      <c r="AY76" s="5">
        <f t="shared" si="97"/>
        <v>1</v>
      </c>
      <c r="AZ76" s="5">
        <f t="shared" si="98"/>
        <v>5</v>
      </c>
      <c r="BA76" s="5">
        <f t="shared" si="99"/>
        <v>8</v>
      </c>
      <c r="BB76" s="5">
        <f t="shared" si="100"/>
        <v>12</v>
      </c>
    </row>
    <row r="77" spans="1:54" s="5" customFormat="1">
      <c r="A77" s="334"/>
      <c r="B77" s="89" t="s">
        <v>28</v>
      </c>
      <c r="C77" s="119" t="s">
        <v>96</v>
      </c>
      <c r="D77" s="26" t="s">
        <v>1</v>
      </c>
      <c r="E77" s="26" t="s">
        <v>0</v>
      </c>
      <c r="F77" s="27" t="s">
        <v>18</v>
      </c>
      <c r="G77" s="28" t="s">
        <v>10</v>
      </c>
      <c r="H77" s="91">
        <f>ROUNDDOWN(AK77*1.05,0)+INDEX(Sheet2!$B$2:'Sheet2'!$B$5,MATCH(G77,Sheet2!$A$2:'Sheet2'!$A$5,0),0)+34*AT77-ROUNDUP(IF($BC$1=TRUE,AV77,AW77)/10,0)+A77</f>
        <v>381</v>
      </c>
      <c r="I77" s="231">
        <f>ROUNDDOWN(AL77*1.05,0)+INDEX(Sheet2!$B$2:'Sheet2'!$B$5,MATCH(G77,Sheet2!$A$2:'Sheet2'!$A$5,0),0)+34*AT77-ROUNDUP(IF($BC$1=TRUE,AV77,AW77)/10,0)+A77</f>
        <v>402</v>
      </c>
      <c r="J77" s="30">
        <f t="shared" si="73"/>
        <v>783</v>
      </c>
      <c r="K77" s="135">
        <f>AW77-ROUNDDOWN(AR77/2,0)-ROUNDDOWN(MAX(AQ77*1.2,AP77*0.5),0)+INDEX(Sheet2!$C$2:'Sheet2'!$C$5,MATCH(G77,Sheet2!$A$2:'Sheet2'!$A$5,0),0)</f>
        <v>1201</v>
      </c>
      <c r="L77" s="25">
        <f t="shared" si="74"/>
        <v>660</v>
      </c>
      <c r="M77" s="83">
        <f t="shared" si="75"/>
        <v>12</v>
      </c>
      <c r="N77" s="83">
        <f t="shared" si="76"/>
        <v>40</v>
      </c>
      <c r="O77" s="92">
        <f t="shared" si="77"/>
        <v>1545</v>
      </c>
      <c r="P77" s="31">
        <f>AX77+IF($F77="범선",IF($BG$1=TRUE,INDEX(Sheet2!$H$2:'Sheet2'!$H$45,MATCH(AX77,Sheet2!$G$2:'Sheet2'!$G$45,0),0)),IF($BH$1=TRUE,INDEX(Sheet2!$I$2:'Sheet2'!$I$45,MATCH(AX77,Sheet2!$G$2:'Sheet2'!$G$45,0)),IF($BI$1=TRUE,INDEX(Sheet2!$H$2:'Sheet2'!$H$45,MATCH(AX77,Sheet2!$G$2:'Sheet2'!$G$45,0)),0)))+IF($BE$1=TRUE,2,0)</f>
        <v>10.5</v>
      </c>
      <c r="Q77" s="26">
        <f t="shared" si="78"/>
        <v>13.5</v>
      </c>
      <c r="R77" s="26">
        <f t="shared" si="79"/>
        <v>16.5</v>
      </c>
      <c r="S77" s="28">
        <f t="shared" si="80"/>
        <v>19.5</v>
      </c>
      <c r="T77" s="26">
        <f>AY77+IF($F77="범선",IF($BG$1=TRUE,INDEX(Sheet2!$H$2:'Sheet2'!$H$45,MATCH(AY77,Sheet2!$G$2:'Sheet2'!$G$45,0),0)),IF($BH$1=TRUE,INDEX(Sheet2!$I$2:'Sheet2'!$I$45,MATCH(AY77,Sheet2!$G$2:'Sheet2'!$G$45,0)),IF($BI$1=TRUE,INDEX(Sheet2!$H$2:'Sheet2'!$H$45,MATCH(AY77,Sheet2!$G$2:'Sheet2'!$G$45,0)),0)))+IF($BE$1=TRUE,2,0)</f>
        <v>12</v>
      </c>
      <c r="U77" s="26">
        <f t="shared" si="81"/>
        <v>15.5</v>
      </c>
      <c r="V77" s="26">
        <f t="shared" si="82"/>
        <v>18.5</v>
      </c>
      <c r="W77" s="28">
        <f t="shared" si="83"/>
        <v>21.5</v>
      </c>
      <c r="X77" s="26">
        <f>AZ77+IF($F77="범선",IF($BG$1=TRUE,INDEX(Sheet2!$H$2:'Sheet2'!$H$45,MATCH(AZ77,Sheet2!$G$2:'Sheet2'!$G$45,0),0)),IF($BH$1=TRUE,INDEX(Sheet2!$I$2:'Sheet2'!$I$45,MATCH(AZ77,Sheet2!$G$2:'Sheet2'!$G$45,0)),IF($BI$1=TRUE,INDEX(Sheet2!$H$2:'Sheet2'!$H$45,MATCH(AZ77,Sheet2!$G$2:'Sheet2'!$G$45,0)),0)))+IF($BE$1=TRUE,2,0)</f>
        <v>16</v>
      </c>
      <c r="Y77" s="26">
        <f t="shared" si="84"/>
        <v>19.5</v>
      </c>
      <c r="Z77" s="26">
        <f t="shared" si="85"/>
        <v>22.5</v>
      </c>
      <c r="AA77" s="28">
        <f t="shared" si="86"/>
        <v>25.5</v>
      </c>
      <c r="AB77" s="26">
        <f>BA77+IF($F77="범선",IF($BG$1=TRUE,INDEX(Sheet2!$H$2:'Sheet2'!$H$45,MATCH(BA77,Sheet2!$G$2:'Sheet2'!$G$45,0),0)),IF($BH$1=TRUE,INDEX(Sheet2!$I$2:'Sheet2'!$I$45,MATCH(BA77,Sheet2!$G$2:'Sheet2'!$G$45,0)),IF($BI$1=TRUE,INDEX(Sheet2!$H$2:'Sheet2'!$H$45,MATCH(BA77,Sheet2!$G$2:'Sheet2'!$G$45,0)),0)))+IF($BE$1=TRUE,2,0)</f>
        <v>21</v>
      </c>
      <c r="AC77" s="26">
        <f t="shared" si="87"/>
        <v>24.5</v>
      </c>
      <c r="AD77" s="26">
        <f t="shared" si="88"/>
        <v>27.5</v>
      </c>
      <c r="AE77" s="28">
        <f t="shared" si="89"/>
        <v>30.5</v>
      </c>
      <c r="AF77" s="26">
        <f>BB77+IF($F77="범선",IF($BG$1=TRUE,INDEX(Sheet2!$H$2:'Sheet2'!$H$45,MATCH(BB77,Sheet2!$G$2:'Sheet2'!$G$45,0),0)),IF($BH$1=TRUE,INDEX(Sheet2!$I$2:'Sheet2'!$I$45,MATCH(BB77,Sheet2!$G$2:'Sheet2'!$G$45,0)),IF($BI$1=TRUE,INDEX(Sheet2!$H$2:'Sheet2'!$H$45,MATCH(BB77,Sheet2!$G$2:'Sheet2'!$G$45,0)),0)))+IF($BE$1=TRUE,2,0)</f>
        <v>26.5</v>
      </c>
      <c r="AG77" s="26">
        <f t="shared" si="90"/>
        <v>30</v>
      </c>
      <c r="AH77" s="26">
        <f t="shared" si="91"/>
        <v>33</v>
      </c>
      <c r="AI77" s="28">
        <f t="shared" si="92"/>
        <v>36</v>
      </c>
      <c r="AJ77" s="95"/>
      <c r="AK77" s="97">
        <v>250</v>
      </c>
      <c r="AL77" s="97">
        <v>270</v>
      </c>
      <c r="AM77" s="97">
        <v>9</v>
      </c>
      <c r="AN77" s="83">
        <v>12</v>
      </c>
      <c r="AO77" s="83">
        <v>40</v>
      </c>
      <c r="AP77" s="5">
        <v>100</v>
      </c>
      <c r="AQ77" s="5">
        <v>40</v>
      </c>
      <c r="AR77" s="5">
        <v>50</v>
      </c>
      <c r="AS77" s="5">
        <v>830</v>
      </c>
      <c r="AT77" s="5">
        <v>3</v>
      </c>
      <c r="AU77" s="5">
        <f t="shared" si="93"/>
        <v>980</v>
      </c>
      <c r="AV77" s="5">
        <f t="shared" si="94"/>
        <v>735</v>
      </c>
      <c r="AW77" s="5">
        <f t="shared" si="95"/>
        <v>1225</v>
      </c>
      <c r="AX77" s="5">
        <f t="shared" si="96"/>
        <v>1</v>
      </c>
      <c r="AY77" s="5">
        <f t="shared" si="97"/>
        <v>2</v>
      </c>
      <c r="AZ77" s="5">
        <f t="shared" si="98"/>
        <v>5</v>
      </c>
      <c r="BA77" s="5">
        <f t="shared" si="99"/>
        <v>9</v>
      </c>
      <c r="BB77" s="5">
        <f t="shared" si="100"/>
        <v>13</v>
      </c>
    </row>
    <row r="78" spans="1:54" s="5" customFormat="1">
      <c r="A78" s="380"/>
      <c r="B78" s="276"/>
      <c r="C78" s="120" t="s">
        <v>95</v>
      </c>
      <c r="D78" s="102" t="s">
        <v>25</v>
      </c>
      <c r="E78" s="102" t="s">
        <v>0</v>
      </c>
      <c r="F78" s="111" t="s">
        <v>18</v>
      </c>
      <c r="G78" s="103" t="s">
        <v>10</v>
      </c>
      <c r="H78" s="289">
        <f>ROUNDDOWN(AK78*1.05,0)+INDEX(Sheet2!$B$2:'Sheet2'!$B$5,MATCH(G78,Sheet2!$A$2:'Sheet2'!$A$5,0),0)+34*AT78-ROUNDUP(IF($BC$1=TRUE,AV78,AW78)/10,0)+A78</f>
        <v>385</v>
      </c>
      <c r="I78" s="299">
        <f>ROUNDDOWN(AL78*1.05,0)+INDEX(Sheet2!$B$2:'Sheet2'!$B$5,MATCH(G78,Sheet2!$A$2:'Sheet2'!$A$5,0),0)+34*AT78-ROUNDUP(IF($BC$1=TRUE,AV78,AW78)/10,0)+A78</f>
        <v>501</v>
      </c>
      <c r="J78" s="104">
        <f t="shared" si="73"/>
        <v>886</v>
      </c>
      <c r="K78" s="137">
        <f>AW78-ROUNDDOWN(AR78/2,0)-ROUNDDOWN(MAX(AQ78*1.2,AP78*0.5),0)+INDEX(Sheet2!$C$2:'Sheet2'!$C$5,MATCH(G78,Sheet2!$A$2:'Sheet2'!$A$5,0),0)</f>
        <v>1180</v>
      </c>
      <c r="L78" s="101">
        <f t="shared" si="74"/>
        <v>654</v>
      </c>
      <c r="M78" s="109">
        <f t="shared" si="75"/>
        <v>12</v>
      </c>
      <c r="N78" s="109">
        <f t="shared" si="76"/>
        <v>35</v>
      </c>
      <c r="O78" s="105">
        <f t="shared" si="77"/>
        <v>1656</v>
      </c>
      <c r="P78" s="106">
        <f>AX78+IF($F78="범선",IF($BG$1=TRUE,INDEX(Sheet2!$H$2:'Sheet2'!$H$45,MATCH(AX78,Sheet2!$G$2:'Sheet2'!$G$45,0),0)),IF($BH$1=TRUE,INDEX(Sheet2!$I$2:'Sheet2'!$I$45,MATCH(AX78,Sheet2!$G$2:'Sheet2'!$G$45,0)),IF($BI$1=TRUE,INDEX(Sheet2!$H$2:'Sheet2'!$H$45,MATCH(AX78,Sheet2!$G$2:'Sheet2'!$G$45,0)),0)))+IF($BE$1=TRUE,2,0)</f>
        <v>10.5</v>
      </c>
      <c r="Q78" s="102">
        <f t="shared" si="78"/>
        <v>13.5</v>
      </c>
      <c r="R78" s="102">
        <f t="shared" si="79"/>
        <v>16.5</v>
      </c>
      <c r="S78" s="103">
        <f t="shared" si="80"/>
        <v>19.5</v>
      </c>
      <c r="T78" s="102">
        <f>AY78+IF($F78="범선",IF($BG$1=TRUE,INDEX(Sheet2!$H$2:'Sheet2'!$H$45,MATCH(AY78,Sheet2!$G$2:'Sheet2'!$G$45,0),0)),IF($BH$1=TRUE,INDEX(Sheet2!$I$2:'Sheet2'!$I$45,MATCH(AY78,Sheet2!$G$2:'Sheet2'!$G$45,0)),IF($BI$1=TRUE,INDEX(Sheet2!$H$2:'Sheet2'!$H$45,MATCH(AY78,Sheet2!$G$2:'Sheet2'!$G$45,0)),0)))+IF($BE$1=TRUE,2,0)</f>
        <v>12</v>
      </c>
      <c r="U78" s="102">
        <f t="shared" si="81"/>
        <v>15.5</v>
      </c>
      <c r="V78" s="102">
        <f t="shared" si="82"/>
        <v>18.5</v>
      </c>
      <c r="W78" s="103">
        <f t="shared" si="83"/>
        <v>21.5</v>
      </c>
      <c r="X78" s="102">
        <f>AZ78+IF($F78="범선",IF($BG$1=TRUE,INDEX(Sheet2!$H$2:'Sheet2'!$H$45,MATCH(AZ78,Sheet2!$G$2:'Sheet2'!$G$45,0),0)),IF($BH$1=TRUE,INDEX(Sheet2!$I$2:'Sheet2'!$I$45,MATCH(AZ78,Sheet2!$G$2:'Sheet2'!$G$45,0)),IF($BI$1=TRUE,INDEX(Sheet2!$H$2:'Sheet2'!$H$45,MATCH(AZ78,Sheet2!$G$2:'Sheet2'!$G$45,0)),0)))+IF($BE$1=TRUE,2,0)</f>
        <v>16</v>
      </c>
      <c r="Y78" s="102">
        <f t="shared" si="84"/>
        <v>19.5</v>
      </c>
      <c r="Z78" s="102">
        <f t="shared" si="85"/>
        <v>22.5</v>
      </c>
      <c r="AA78" s="103">
        <f t="shared" si="86"/>
        <v>25.5</v>
      </c>
      <c r="AB78" s="102">
        <f>BA78+IF($F78="범선",IF($BG$1=TRUE,INDEX(Sheet2!$H$2:'Sheet2'!$H$45,MATCH(BA78,Sheet2!$G$2:'Sheet2'!$G$45,0),0)),IF($BH$1=TRUE,INDEX(Sheet2!$I$2:'Sheet2'!$I$45,MATCH(BA78,Sheet2!$G$2:'Sheet2'!$G$45,0)),IF($BI$1=TRUE,INDEX(Sheet2!$H$2:'Sheet2'!$H$45,MATCH(BA78,Sheet2!$G$2:'Sheet2'!$G$45,0)),0)))+IF($BE$1=TRUE,2,0)</f>
        <v>21</v>
      </c>
      <c r="AC78" s="102">
        <f t="shared" si="87"/>
        <v>24.5</v>
      </c>
      <c r="AD78" s="102">
        <f t="shared" si="88"/>
        <v>27.5</v>
      </c>
      <c r="AE78" s="103">
        <f t="shared" si="89"/>
        <v>30.5</v>
      </c>
      <c r="AF78" s="102">
        <f>BB78+IF($F78="범선",IF($BG$1=TRUE,INDEX(Sheet2!$H$2:'Sheet2'!$H$45,MATCH(BB78,Sheet2!$G$2:'Sheet2'!$G$45,0),0)),IF($BH$1=TRUE,INDEX(Sheet2!$I$2:'Sheet2'!$I$45,MATCH(BB78,Sheet2!$G$2:'Sheet2'!$G$45,0)),IF($BI$1=TRUE,INDEX(Sheet2!$H$2:'Sheet2'!$H$45,MATCH(BB78,Sheet2!$G$2:'Sheet2'!$G$45,0)),0)))+IF($BE$1=TRUE,2,0)</f>
        <v>26.5</v>
      </c>
      <c r="AG78" s="102">
        <f t="shared" si="90"/>
        <v>30</v>
      </c>
      <c r="AH78" s="102">
        <f t="shared" si="91"/>
        <v>33</v>
      </c>
      <c r="AI78" s="103">
        <f t="shared" si="92"/>
        <v>36</v>
      </c>
      <c r="AJ78" s="107"/>
      <c r="AK78" s="108">
        <v>250</v>
      </c>
      <c r="AL78" s="108">
        <v>360</v>
      </c>
      <c r="AM78" s="108">
        <v>11</v>
      </c>
      <c r="AN78" s="109">
        <v>12</v>
      </c>
      <c r="AO78" s="109">
        <v>35</v>
      </c>
      <c r="AP78" s="110">
        <v>67</v>
      </c>
      <c r="AQ78" s="110">
        <v>32</v>
      </c>
      <c r="AR78" s="110">
        <v>40</v>
      </c>
      <c r="AS78" s="110">
        <v>843</v>
      </c>
      <c r="AT78" s="110">
        <v>3</v>
      </c>
      <c r="AU78" s="110">
        <f t="shared" si="93"/>
        <v>950</v>
      </c>
      <c r="AV78" s="110">
        <f t="shared" si="94"/>
        <v>712</v>
      </c>
      <c r="AW78" s="110">
        <f t="shared" si="95"/>
        <v>1187</v>
      </c>
      <c r="AX78" s="110">
        <f t="shared" si="96"/>
        <v>1</v>
      </c>
      <c r="AY78" s="110">
        <f t="shared" si="97"/>
        <v>2</v>
      </c>
      <c r="AZ78" s="110">
        <f t="shared" si="98"/>
        <v>5</v>
      </c>
      <c r="BA78" s="110">
        <f t="shared" si="99"/>
        <v>9</v>
      </c>
      <c r="BB78" s="110">
        <f t="shared" si="100"/>
        <v>13</v>
      </c>
    </row>
    <row r="79" spans="1:54" s="5" customFormat="1">
      <c r="A79" s="334"/>
      <c r="B79" s="89" t="s">
        <v>28</v>
      </c>
      <c r="C79" s="119" t="s">
        <v>235</v>
      </c>
      <c r="D79" s="26" t="s">
        <v>1</v>
      </c>
      <c r="E79" s="26" t="s">
        <v>0</v>
      </c>
      <c r="F79" s="27" t="s">
        <v>18</v>
      </c>
      <c r="G79" s="28" t="s">
        <v>10</v>
      </c>
      <c r="H79" s="91">
        <f>ROUNDDOWN(AK79*1.05,0)+INDEX(Sheet2!$B$2:'Sheet2'!$B$5,MATCH(G79,Sheet2!$A$2:'Sheet2'!$A$5,0),0)+34*AT79-ROUNDUP(IF($BC$1=TRUE,AV79,AW79)/10,0)+A79</f>
        <v>119</v>
      </c>
      <c r="I79" s="231">
        <f>ROUNDDOWN(AL79*1.05,0)+INDEX(Sheet2!$B$2:'Sheet2'!$B$5,MATCH(G79,Sheet2!$A$2:'Sheet2'!$A$5,0),0)+34*AT79-ROUNDUP(IF($BC$1=TRUE,AV79,AW79)/10,0)+A79</f>
        <v>249</v>
      </c>
      <c r="J79" s="30">
        <f t="shared" si="73"/>
        <v>368</v>
      </c>
      <c r="K79" s="137">
        <f>AW79-ROUNDDOWN(AR79/2,0)-ROUNDDOWN(MAX(AQ79*1.2,AP79*0.5),0)+INDEX(Sheet2!$C$2:'Sheet2'!$C$5,MATCH(G79,Sheet2!$A$2:'Sheet2'!$A$5,0),0)</f>
        <v>1175</v>
      </c>
      <c r="L79" s="25">
        <f t="shared" si="74"/>
        <v>651</v>
      </c>
      <c r="M79" s="83">
        <f t="shared" si="75"/>
        <v>6</v>
      </c>
      <c r="N79" s="83">
        <f t="shared" si="76"/>
        <v>23</v>
      </c>
      <c r="O79" s="92">
        <f t="shared" si="77"/>
        <v>606</v>
      </c>
      <c r="P79" s="31">
        <f>AX79+IF($F79="범선",IF($BG$1=TRUE,INDEX(Sheet2!$H$2:'Sheet2'!$H$45,MATCH(AX79,Sheet2!$G$2:'Sheet2'!$G$45,0),0)),IF($BH$1=TRUE,INDEX(Sheet2!$I$2:'Sheet2'!$I$45,MATCH(AX79,Sheet2!$G$2:'Sheet2'!$G$45,0)),IF($BI$1=TRUE,INDEX(Sheet2!$H$2:'Sheet2'!$H$45,MATCH(AX79,Sheet2!$G$2:'Sheet2'!$G$45,0)),0)))+IF($BE$1=TRUE,2,0)</f>
        <v>6.5</v>
      </c>
      <c r="Q79" s="26">
        <f t="shared" si="78"/>
        <v>9.5</v>
      </c>
      <c r="R79" s="26">
        <f t="shared" si="79"/>
        <v>12.5</v>
      </c>
      <c r="S79" s="28">
        <f t="shared" si="80"/>
        <v>15.5</v>
      </c>
      <c r="T79" s="26">
        <f>AY79+IF($F79="범선",IF($BG$1=TRUE,INDEX(Sheet2!$H$2:'Sheet2'!$H$45,MATCH(AY79,Sheet2!$G$2:'Sheet2'!$G$45,0),0)),IF($BH$1=TRUE,INDEX(Sheet2!$I$2:'Sheet2'!$I$45,MATCH(AY79,Sheet2!$G$2:'Sheet2'!$G$45,0)),IF($BI$1=TRUE,INDEX(Sheet2!$H$2:'Sheet2'!$H$45,MATCH(AY79,Sheet2!$G$2:'Sheet2'!$G$45,0)),0)))+IF($BE$1=TRUE,2,0)</f>
        <v>8</v>
      </c>
      <c r="U79" s="26">
        <f t="shared" si="81"/>
        <v>11.5</v>
      </c>
      <c r="V79" s="26">
        <f t="shared" si="82"/>
        <v>14.5</v>
      </c>
      <c r="W79" s="28">
        <f t="shared" si="83"/>
        <v>17.5</v>
      </c>
      <c r="X79" s="26">
        <f>AZ79+IF($F79="범선",IF($BG$1=TRUE,INDEX(Sheet2!$H$2:'Sheet2'!$H$45,MATCH(AZ79,Sheet2!$G$2:'Sheet2'!$G$45,0),0)),IF($BH$1=TRUE,INDEX(Sheet2!$I$2:'Sheet2'!$I$45,MATCH(AZ79,Sheet2!$G$2:'Sheet2'!$G$45,0)),IF($BI$1=TRUE,INDEX(Sheet2!$H$2:'Sheet2'!$H$45,MATCH(AZ79,Sheet2!$G$2:'Sheet2'!$G$45,0)),0)))+IF($BE$1=TRUE,2,0)</f>
        <v>13</v>
      </c>
      <c r="Y79" s="26">
        <f t="shared" si="84"/>
        <v>16.5</v>
      </c>
      <c r="Z79" s="26">
        <f t="shared" si="85"/>
        <v>19.5</v>
      </c>
      <c r="AA79" s="28">
        <f t="shared" si="86"/>
        <v>22.5</v>
      </c>
      <c r="AB79" s="26">
        <f>BA79+IF($F79="범선",IF($BG$1=TRUE,INDEX(Sheet2!$H$2:'Sheet2'!$H$45,MATCH(BA79,Sheet2!$G$2:'Sheet2'!$G$45,0),0)),IF($BH$1=TRUE,INDEX(Sheet2!$I$2:'Sheet2'!$I$45,MATCH(BA79,Sheet2!$G$2:'Sheet2'!$G$45,0)),IF($BI$1=TRUE,INDEX(Sheet2!$H$2:'Sheet2'!$H$45,MATCH(BA79,Sheet2!$G$2:'Sheet2'!$G$45,0)),0)))+IF($BE$1=TRUE,2,0)</f>
        <v>18.5</v>
      </c>
      <c r="AC79" s="26">
        <f t="shared" si="87"/>
        <v>22</v>
      </c>
      <c r="AD79" s="26">
        <f t="shared" si="88"/>
        <v>25</v>
      </c>
      <c r="AE79" s="28">
        <f t="shared" si="89"/>
        <v>28</v>
      </c>
      <c r="AF79" s="26">
        <f>BB79+IF($F79="범선",IF($BG$1=TRUE,INDEX(Sheet2!$H$2:'Sheet2'!$H$45,MATCH(BB79,Sheet2!$G$2:'Sheet2'!$G$45,0),0)),IF($BH$1=TRUE,INDEX(Sheet2!$I$2:'Sheet2'!$I$45,MATCH(BB79,Sheet2!$G$2:'Sheet2'!$G$45,0)),IF($BI$1=TRUE,INDEX(Sheet2!$H$2:'Sheet2'!$H$45,MATCH(BB79,Sheet2!$G$2:'Sheet2'!$G$45,0)),0)))+IF($BE$1=TRUE,2,0)</f>
        <v>22.5</v>
      </c>
      <c r="AG79" s="26">
        <f t="shared" si="90"/>
        <v>26</v>
      </c>
      <c r="AH79" s="26">
        <f t="shared" si="91"/>
        <v>29</v>
      </c>
      <c r="AI79" s="28">
        <f t="shared" si="92"/>
        <v>32</v>
      </c>
      <c r="AJ79" s="95"/>
      <c r="AK79" s="96">
        <v>61</v>
      </c>
      <c r="AL79" s="96">
        <v>185</v>
      </c>
      <c r="AM79" s="96">
        <v>11</v>
      </c>
      <c r="AN79" s="83">
        <v>6</v>
      </c>
      <c r="AO79" s="83">
        <v>23</v>
      </c>
      <c r="AP79" s="13">
        <v>65</v>
      </c>
      <c r="AQ79" s="13">
        <v>32</v>
      </c>
      <c r="AR79" s="13">
        <v>38</v>
      </c>
      <c r="AS79" s="13">
        <v>842</v>
      </c>
      <c r="AT79" s="13">
        <v>1</v>
      </c>
      <c r="AU79" s="5">
        <f t="shared" si="93"/>
        <v>945</v>
      </c>
      <c r="AV79" s="5">
        <f t="shared" si="94"/>
        <v>708</v>
      </c>
      <c r="AW79" s="5">
        <f t="shared" si="95"/>
        <v>1181</v>
      </c>
      <c r="AX79" s="5">
        <f t="shared" si="96"/>
        <v>-2</v>
      </c>
      <c r="AY79" s="5">
        <f t="shared" si="97"/>
        <v>-1</v>
      </c>
      <c r="AZ79" s="5">
        <f t="shared" si="98"/>
        <v>3</v>
      </c>
      <c r="BA79" s="5">
        <f t="shared" si="99"/>
        <v>7</v>
      </c>
      <c r="BB79" s="5">
        <f t="shared" si="100"/>
        <v>10</v>
      </c>
    </row>
    <row r="80" spans="1:54" s="5" customFormat="1">
      <c r="A80" s="334"/>
      <c r="B80" s="89" t="s">
        <v>28</v>
      </c>
      <c r="C80" s="119" t="s">
        <v>86</v>
      </c>
      <c r="D80" s="26" t="s">
        <v>1</v>
      </c>
      <c r="E80" s="26" t="s">
        <v>41</v>
      </c>
      <c r="F80" s="27" t="s">
        <v>18</v>
      </c>
      <c r="G80" s="28" t="s">
        <v>10</v>
      </c>
      <c r="H80" s="91">
        <f>ROUNDDOWN(AK80*1.05,0)+INDEX(Sheet2!$B$2:'Sheet2'!$B$5,MATCH(G80,Sheet2!$A$2:'Sheet2'!$A$5,0),0)+34*AT80-ROUNDUP(IF($BC$1=TRUE,AV80,AW80)/10,0)+A80</f>
        <v>387</v>
      </c>
      <c r="I80" s="231">
        <f>ROUNDDOWN(AL80*1.05,0)+INDEX(Sheet2!$B$2:'Sheet2'!$B$5,MATCH(G80,Sheet2!$A$2:'Sheet2'!$A$5,0),0)+34*AT80-ROUNDUP(IF($BC$1=TRUE,AV80,AW80)/10,0)+A80</f>
        <v>309</v>
      </c>
      <c r="J80" s="30">
        <f t="shared" si="73"/>
        <v>696</v>
      </c>
      <c r="K80" s="137">
        <f>AW80-ROUNDDOWN(AR80/2,0)-ROUNDDOWN(MAX(AQ80*1.2,AP80*0.5),0)+INDEX(Sheet2!$C$2:'Sheet2'!$C$5,MATCH(G80,Sheet2!$A$2:'Sheet2'!$A$5,0),0)</f>
        <v>1174</v>
      </c>
      <c r="L80" s="25">
        <f t="shared" si="74"/>
        <v>635</v>
      </c>
      <c r="M80" s="83">
        <f t="shared" si="75"/>
        <v>7</v>
      </c>
      <c r="N80" s="83">
        <f t="shared" si="76"/>
        <v>33</v>
      </c>
      <c r="O80" s="92">
        <f t="shared" si="77"/>
        <v>1470</v>
      </c>
      <c r="P80" s="31">
        <f>AX80+IF($F80="범선",IF($BG$1=TRUE,INDEX(Sheet2!$H$2:'Sheet2'!$H$45,MATCH(AX80,Sheet2!$G$2:'Sheet2'!$G$45,0),0)),IF($BH$1=TRUE,INDEX(Sheet2!$I$2:'Sheet2'!$I$45,MATCH(AX80,Sheet2!$G$2:'Sheet2'!$G$45,0)),IF($BI$1=TRUE,INDEX(Sheet2!$H$2:'Sheet2'!$H$45,MATCH(AX80,Sheet2!$G$2:'Sheet2'!$G$45,0)),0)))+IF($BE$1=TRUE,2,0)</f>
        <v>8</v>
      </c>
      <c r="Q80" s="26">
        <f t="shared" si="78"/>
        <v>11</v>
      </c>
      <c r="R80" s="26">
        <f t="shared" si="79"/>
        <v>14</v>
      </c>
      <c r="S80" s="28">
        <f t="shared" si="80"/>
        <v>17</v>
      </c>
      <c r="T80" s="26">
        <f>AY80+IF($F80="범선",IF($BG$1=TRUE,INDEX(Sheet2!$H$2:'Sheet2'!$H$45,MATCH(AY80,Sheet2!$G$2:'Sheet2'!$G$45,0),0)),IF($BH$1=TRUE,INDEX(Sheet2!$I$2:'Sheet2'!$I$45,MATCH(AY80,Sheet2!$G$2:'Sheet2'!$G$45,0)),IF($BI$1=TRUE,INDEX(Sheet2!$H$2:'Sheet2'!$H$45,MATCH(AY80,Sheet2!$G$2:'Sheet2'!$G$45,0)),0)))+IF($BE$1=TRUE,2,0)</f>
        <v>9</v>
      </c>
      <c r="U80" s="26">
        <f t="shared" si="81"/>
        <v>12.5</v>
      </c>
      <c r="V80" s="26">
        <f t="shared" si="82"/>
        <v>15.5</v>
      </c>
      <c r="W80" s="28">
        <f t="shared" si="83"/>
        <v>18.5</v>
      </c>
      <c r="X80" s="26">
        <f>AZ80+IF($F80="범선",IF($BG$1=TRUE,INDEX(Sheet2!$H$2:'Sheet2'!$H$45,MATCH(AZ80,Sheet2!$G$2:'Sheet2'!$G$45,0),0)),IF($BH$1=TRUE,INDEX(Sheet2!$I$2:'Sheet2'!$I$45,MATCH(AZ80,Sheet2!$G$2:'Sheet2'!$G$45,0)),IF($BI$1=TRUE,INDEX(Sheet2!$H$2:'Sheet2'!$H$45,MATCH(AZ80,Sheet2!$G$2:'Sheet2'!$G$45,0)),0)))+IF($BE$1=TRUE,2,0)</f>
        <v>14.5</v>
      </c>
      <c r="Y80" s="26">
        <f t="shared" si="84"/>
        <v>18</v>
      </c>
      <c r="Z80" s="26">
        <f t="shared" si="85"/>
        <v>21</v>
      </c>
      <c r="AA80" s="28">
        <f t="shared" si="86"/>
        <v>24</v>
      </c>
      <c r="AB80" s="26">
        <f>BA80+IF($F80="범선",IF($BG$1=TRUE,INDEX(Sheet2!$H$2:'Sheet2'!$H$45,MATCH(BA80,Sheet2!$G$2:'Sheet2'!$G$45,0),0)),IF($BH$1=TRUE,INDEX(Sheet2!$I$2:'Sheet2'!$I$45,MATCH(BA80,Sheet2!$G$2:'Sheet2'!$G$45,0)),IF($BI$1=TRUE,INDEX(Sheet2!$H$2:'Sheet2'!$H$45,MATCH(BA80,Sheet2!$G$2:'Sheet2'!$G$45,0)),0)))+IF($BE$1=TRUE,2,0)</f>
        <v>20</v>
      </c>
      <c r="AC80" s="26">
        <f t="shared" si="87"/>
        <v>23.5</v>
      </c>
      <c r="AD80" s="26">
        <f t="shared" si="88"/>
        <v>26.5</v>
      </c>
      <c r="AE80" s="28">
        <f t="shared" si="89"/>
        <v>29.5</v>
      </c>
      <c r="AF80" s="26">
        <f>BB80+IF($F80="범선",IF($BG$1=TRUE,INDEX(Sheet2!$H$2:'Sheet2'!$H$45,MATCH(BB80,Sheet2!$G$2:'Sheet2'!$G$45,0),0)),IF($BH$1=TRUE,INDEX(Sheet2!$I$2:'Sheet2'!$I$45,MATCH(BB80,Sheet2!$G$2:'Sheet2'!$G$45,0)),IF($BI$1=TRUE,INDEX(Sheet2!$H$2:'Sheet2'!$H$45,MATCH(BB80,Sheet2!$G$2:'Sheet2'!$G$45,0)),0)))+IF($BE$1=TRUE,2,0)</f>
        <v>24</v>
      </c>
      <c r="AG80" s="26">
        <f t="shared" si="90"/>
        <v>27.5</v>
      </c>
      <c r="AH80" s="26">
        <f t="shared" si="91"/>
        <v>30.5</v>
      </c>
      <c r="AI80" s="28">
        <f t="shared" si="92"/>
        <v>33.5</v>
      </c>
      <c r="AJ80" s="95"/>
      <c r="AK80" s="97">
        <v>255</v>
      </c>
      <c r="AL80" s="97">
        <v>180</v>
      </c>
      <c r="AM80" s="97">
        <v>8</v>
      </c>
      <c r="AN80" s="83">
        <v>7</v>
      </c>
      <c r="AO80" s="83">
        <v>33</v>
      </c>
      <c r="AP80" s="5">
        <v>98</v>
      </c>
      <c r="AQ80" s="5">
        <v>55</v>
      </c>
      <c r="AR80" s="5">
        <v>62</v>
      </c>
      <c r="AS80" s="5">
        <v>816</v>
      </c>
      <c r="AT80" s="5">
        <v>3</v>
      </c>
      <c r="AU80" s="5">
        <f t="shared" si="93"/>
        <v>976</v>
      </c>
      <c r="AV80" s="5">
        <f t="shared" si="94"/>
        <v>732</v>
      </c>
      <c r="AW80" s="5">
        <f t="shared" si="95"/>
        <v>1220</v>
      </c>
      <c r="AX80" s="5">
        <f t="shared" si="96"/>
        <v>-1</v>
      </c>
      <c r="AY80" s="5">
        <f t="shared" si="97"/>
        <v>0</v>
      </c>
      <c r="AZ80" s="5">
        <f t="shared" si="98"/>
        <v>4</v>
      </c>
      <c r="BA80" s="5">
        <f t="shared" si="99"/>
        <v>8</v>
      </c>
      <c r="BB80" s="5">
        <f t="shared" si="100"/>
        <v>11</v>
      </c>
    </row>
    <row r="81" spans="1:54" s="5" customFormat="1">
      <c r="A81" s="381"/>
      <c r="B81" s="377" t="s">
        <v>28</v>
      </c>
      <c r="C81" s="542" t="s">
        <v>242</v>
      </c>
      <c r="D81" s="49" t="s">
        <v>1</v>
      </c>
      <c r="E81" s="49" t="s">
        <v>0</v>
      </c>
      <c r="F81" s="50" t="s">
        <v>18</v>
      </c>
      <c r="G81" s="51" t="s">
        <v>10</v>
      </c>
      <c r="H81" s="286">
        <f>ROUNDDOWN(AK81*1.05,0)+INDEX(Sheet2!$B$2:'Sheet2'!$B$5,MATCH(G81,Sheet2!$A$2:'Sheet2'!$A$5,0),0)+34*AT81-ROUNDUP(IF($BC$1=TRUE,AV81,AW81)/10,0)+A81</f>
        <v>418</v>
      </c>
      <c r="I81" s="296">
        <f>ROUNDDOWN(AL81*1.05,0)+INDEX(Sheet2!$B$2:'Sheet2'!$B$5,MATCH(G81,Sheet2!$A$2:'Sheet2'!$A$5,0),0)+34*AT81-ROUNDUP(IF($BC$1=TRUE,AV81,AW81)/10,0)+A81</f>
        <v>513</v>
      </c>
      <c r="J81" s="40">
        <f t="shared" si="73"/>
        <v>931</v>
      </c>
      <c r="K81" s="205">
        <f>AW81-ROUNDDOWN(AR81/2,0)-ROUNDDOWN(MAX(AQ81*1.2,AP81*0.5),0)+INDEX(Sheet2!$C$2:'Sheet2'!$C$5,MATCH(G81,Sheet2!$A$2:'Sheet2'!$A$5,0),0)</f>
        <v>1173</v>
      </c>
      <c r="L81" s="48">
        <f t="shared" si="74"/>
        <v>657</v>
      </c>
      <c r="M81" s="201">
        <f t="shared" si="75"/>
        <v>11</v>
      </c>
      <c r="N81" s="201">
        <f t="shared" si="76"/>
        <v>16</v>
      </c>
      <c r="O81" s="202">
        <f t="shared" si="77"/>
        <v>1767</v>
      </c>
      <c r="P81" s="53">
        <f>AX81+IF($F81="범선",IF($BG$1=TRUE,INDEX(Sheet2!$H$2:'Sheet2'!$H$45,MATCH(AX81,Sheet2!$G$2:'Sheet2'!$G$45,0),0)),IF($BH$1=TRUE,INDEX(Sheet2!$I$2:'Sheet2'!$I$45,MATCH(AX81,Sheet2!$G$2:'Sheet2'!$G$45,0)),IF($BI$1=TRUE,INDEX(Sheet2!$H$2:'Sheet2'!$H$45,MATCH(AX81,Sheet2!$G$2:'Sheet2'!$G$45,0)),0)))+IF($BE$1=TRUE,2,0)</f>
        <v>5</v>
      </c>
      <c r="Q81" s="49">
        <f t="shared" si="78"/>
        <v>8</v>
      </c>
      <c r="R81" s="49">
        <f t="shared" si="79"/>
        <v>11</v>
      </c>
      <c r="S81" s="51">
        <f t="shared" si="80"/>
        <v>14</v>
      </c>
      <c r="T81" s="49">
        <f>AY81+IF($F81="범선",IF($BG$1=TRUE,INDEX(Sheet2!$H$2:'Sheet2'!$H$45,MATCH(AY81,Sheet2!$G$2:'Sheet2'!$G$45,0),0)),IF($BH$1=TRUE,INDEX(Sheet2!$I$2:'Sheet2'!$I$45,MATCH(AY81,Sheet2!$G$2:'Sheet2'!$G$45,0)),IF($BI$1=TRUE,INDEX(Sheet2!$H$2:'Sheet2'!$H$45,MATCH(AY81,Sheet2!$G$2:'Sheet2'!$G$45,0)),0)))+IF($BE$1=TRUE,2,0)</f>
        <v>6.5</v>
      </c>
      <c r="U81" s="49">
        <f t="shared" si="81"/>
        <v>10</v>
      </c>
      <c r="V81" s="49">
        <f t="shared" si="82"/>
        <v>13</v>
      </c>
      <c r="W81" s="51">
        <f t="shared" si="83"/>
        <v>16</v>
      </c>
      <c r="X81" s="49">
        <f>AZ81+IF($F81="범선",IF($BG$1=TRUE,INDEX(Sheet2!$H$2:'Sheet2'!$H$45,MATCH(AZ81,Sheet2!$G$2:'Sheet2'!$G$45,0),0)),IF($BH$1=TRUE,INDEX(Sheet2!$I$2:'Sheet2'!$I$45,MATCH(AZ81,Sheet2!$G$2:'Sheet2'!$G$45,0)),IF($BI$1=TRUE,INDEX(Sheet2!$H$2:'Sheet2'!$H$45,MATCH(AZ81,Sheet2!$G$2:'Sheet2'!$G$45,0)),0)))+IF($BE$1=TRUE,2,0)</f>
        <v>12</v>
      </c>
      <c r="Y81" s="49">
        <f t="shared" si="84"/>
        <v>15.5</v>
      </c>
      <c r="Z81" s="49">
        <f t="shared" si="85"/>
        <v>18.5</v>
      </c>
      <c r="AA81" s="51">
        <f t="shared" si="86"/>
        <v>21.5</v>
      </c>
      <c r="AB81" s="49">
        <f>BA81+IF($F81="범선",IF($BG$1=TRUE,INDEX(Sheet2!$H$2:'Sheet2'!$H$45,MATCH(BA81,Sheet2!$G$2:'Sheet2'!$G$45,0),0)),IF($BH$1=TRUE,INDEX(Sheet2!$I$2:'Sheet2'!$I$45,MATCH(BA81,Sheet2!$G$2:'Sheet2'!$G$45,0)),IF($BI$1=TRUE,INDEX(Sheet2!$H$2:'Sheet2'!$H$45,MATCH(BA81,Sheet2!$G$2:'Sheet2'!$G$45,0)),0)))+IF($BE$1=TRUE,2,0)</f>
        <v>16</v>
      </c>
      <c r="AC81" s="49">
        <f t="shared" si="87"/>
        <v>19.5</v>
      </c>
      <c r="AD81" s="49">
        <f t="shared" si="88"/>
        <v>22.5</v>
      </c>
      <c r="AE81" s="51">
        <f t="shared" si="89"/>
        <v>25.5</v>
      </c>
      <c r="AF81" s="49">
        <f>BB81+IF($F81="범선",IF($BG$1=TRUE,INDEX(Sheet2!$H$2:'Sheet2'!$H$45,MATCH(BB81,Sheet2!$G$2:'Sheet2'!$G$45,0),0)),IF($BH$1=TRUE,INDEX(Sheet2!$I$2:'Sheet2'!$I$45,MATCH(BB81,Sheet2!$G$2:'Sheet2'!$G$45,0)),IF($BI$1=TRUE,INDEX(Sheet2!$H$2:'Sheet2'!$H$45,MATCH(BB81,Sheet2!$G$2:'Sheet2'!$G$45,0)),0)))+IF($BE$1=TRUE,2,0)</f>
        <v>21</v>
      </c>
      <c r="AG81" s="49">
        <f t="shared" si="90"/>
        <v>24.5</v>
      </c>
      <c r="AH81" s="49">
        <f t="shared" si="91"/>
        <v>27.5</v>
      </c>
      <c r="AI81" s="51">
        <f t="shared" si="92"/>
        <v>30.5</v>
      </c>
      <c r="AJ81" s="95"/>
      <c r="AK81" s="97">
        <v>215</v>
      </c>
      <c r="AL81" s="97">
        <v>305</v>
      </c>
      <c r="AM81" s="97">
        <v>10</v>
      </c>
      <c r="AN81" s="83">
        <v>11</v>
      </c>
      <c r="AO81" s="83">
        <v>16</v>
      </c>
      <c r="AP81" s="5">
        <v>60</v>
      </c>
      <c r="AQ81" s="5">
        <v>21</v>
      </c>
      <c r="AR81" s="5">
        <v>20</v>
      </c>
      <c r="AS81" s="5">
        <v>850</v>
      </c>
      <c r="AT81" s="5">
        <v>5</v>
      </c>
      <c r="AU81" s="5">
        <f t="shared" si="93"/>
        <v>930</v>
      </c>
      <c r="AV81" s="5">
        <f t="shared" si="94"/>
        <v>697</v>
      </c>
      <c r="AW81" s="5">
        <f t="shared" si="95"/>
        <v>1162</v>
      </c>
      <c r="AX81" s="5">
        <f t="shared" si="96"/>
        <v>-3</v>
      </c>
      <c r="AY81" s="5">
        <f t="shared" si="97"/>
        <v>-2</v>
      </c>
      <c r="AZ81" s="5">
        <f t="shared" si="98"/>
        <v>2</v>
      </c>
      <c r="BA81" s="5">
        <f t="shared" si="99"/>
        <v>5</v>
      </c>
      <c r="BB81" s="5">
        <f t="shared" si="100"/>
        <v>9</v>
      </c>
    </row>
    <row r="82" spans="1:54" s="5" customFormat="1">
      <c r="A82" s="333"/>
      <c r="B82" s="344" t="s">
        <v>100</v>
      </c>
      <c r="C82" s="190" t="s">
        <v>235</v>
      </c>
      <c r="D82" s="43" t="s">
        <v>1</v>
      </c>
      <c r="E82" s="43" t="s">
        <v>0</v>
      </c>
      <c r="F82" s="44" t="s">
        <v>18</v>
      </c>
      <c r="G82" s="45" t="s">
        <v>10</v>
      </c>
      <c r="H82" s="280">
        <f>ROUNDDOWN(AK82*1.05,0)+INDEX(Sheet2!$B$2:'Sheet2'!$B$5,MATCH(G82,Sheet2!$A$2:'Sheet2'!$A$5,0),0)+34*AT82-ROUNDUP(IF($BC$1=TRUE,AV82,AW82)/10,0)+A82</f>
        <v>122</v>
      </c>
      <c r="I82" s="290">
        <f>ROUNDDOWN(AL82*1.05,0)+INDEX(Sheet2!$B$2:'Sheet2'!$B$5,MATCH(G82,Sheet2!$A$2:'Sheet2'!$A$5,0),0)+34*AT82-ROUNDUP(IF($BC$1=TRUE,AV82,AW82)/10,0)+A82</f>
        <v>254</v>
      </c>
      <c r="J82" s="46">
        <f t="shared" si="73"/>
        <v>376</v>
      </c>
      <c r="K82" s="171">
        <f>AW82-ROUNDDOWN(AR82/2,0)-ROUNDDOWN(MAX(AQ82*1.2,AP82*0.5),0)+INDEX(Sheet2!$C$2:'Sheet2'!$C$5,MATCH(G82,Sheet2!$A$2:'Sheet2'!$A$5,0),0)</f>
        <v>1169</v>
      </c>
      <c r="L82" s="42">
        <f t="shared" si="74"/>
        <v>648</v>
      </c>
      <c r="M82" s="191">
        <f t="shared" si="75"/>
        <v>6</v>
      </c>
      <c r="N82" s="191">
        <f t="shared" si="76"/>
        <v>23</v>
      </c>
      <c r="O82" s="140">
        <f t="shared" si="77"/>
        <v>620</v>
      </c>
      <c r="P82" s="47">
        <f>AX82+IF($F82="범선",IF($BG$1=TRUE,INDEX(Sheet2!$H$2:'Sheet2'!$H$45,MATCH(AX82,Sheet2!$G$2:'Sheet2'!$G$45,0),0)),IF($BH$1=TRUE,INDEX(Sheet2!$I$2:'Sheet2'!$I$45,MATCH(AX82,Sheet2!$G$2:'Sheet2'!$G$45,0)),IF($BI$1=TRUE,INDEX(Sheet2!$H$2:'Sheet2'!$H$45,MATCH(AX82,Sheet2!$G$2:'Sheet2'!$G$45,0)),0)))+IF($BE$1=TRUE,2,0)</f>
        <v>6.5</v>
      </c>
      <c r="Q82" s="43">
        <f t="shared" si="78"/>
        <v>9.5</v>
      </c>
      <c r="R82" s="43">
        <f t="shared" si="79"/>
        <v>12.5</v>
      </c>
      <c r="S82" s="45">
        <f t="shared" si="80"/>
        <v>15.5</v>
      </c>
      <c r="T82" s="43">
        <f>AY82+IF($F82="범선",IF($BG$1=TRUE,INDEX(Sheet2!$H$2:'Sheet2'!$H$45,MATCH(AY82,Sheet2!$G$2:'Sheet2'!$G$45,0),0)),IF($BH$1=TRUE,INDEX(Sheet2!$I$2:'Sheet2'!$I$45,MATCH(AY82,Sheet2!$G$2:'Sheet2'!$G$45,0)),IF($BI$1=TRUE,INDEX(Sheet2!$H$2:'Sheet2'!$H$45,MATCH(AY82,Sheet2!$G$2:'Sheet2'!$G$45,0)),0)))+IF($BE$1=TRUE,2,0)</f>
        <v>8</v>
      </c>
      <c r="U82" s="43">
        <f t="shared" si="81"/>
        <v>11.5</v>
      </c>
      <c r="V82" s="43">
        <f t="shared" si="82"/>
        <v>14.5</v>
      </c>
      <c r="W82" s="45">
        <f t="shared" si="83"/>
        <v>17.5</v>
      </c>
      <c r="X82" s="43">
        <f>AZ82+IF($F82="범선",IF($BG$1=TRUE,INDEX(Sheet2!$H$2:'Sheet2'!$H$45,MATCH(AZ82,Sheet2!$G$2:'Sheet2'!$G$45,0),0)),IF($BH$1=TRUE,INDEX(Sheet2!$I$2:'Sheet2'!$I$45,MATCH(AZ82,Sheet2!$G$2:'Sheet2'!$G$45,0)),IF($BI$1=TRUE,INDEX(Sheet2!$H$2:'Sheet2'!$H$45,MATCH(AZ82,Sheet2!$G$2:'Sheet2'!$G$45,0)),0)))+IF($BE$1=TRUE,2,0)</f>
        <v>13</v>
      </c>
      <c r="Y82" s="43">
        <f t="shared" si="84"/>
        <v>16.5</v>
      </c>
      <c r="Z82" s="43">
        <f t="shared" si="85"/>
        <v>19.5</v>
      </c>
      <c r="AA82" s="45">
        <f t="shared" si="86"/>
        <v>22.5</v>
      </c>
      <c r="AB82" s="43">
        <f>BA82+IF($F82="범선",IF($BG$1=TRUE,INDEX(Sheet2!$H$2:'Sheet2'!$H$45,MATCH(BA82,Sheet2!$G$2:'Sheet2'!$G$45,0),0)),IF($BH$1=TRUE,INDEX(Sheet2!$I$2:'Sheet2'!$I$45,MATCH(BA82,Sheet2!$G$2:'Sheet2'!$G$45,0)),IF($BI$1=TRUE,INDEX(Sheet2!$H$2:'Sheet2'!$H$45,MATCH(BA82,Sheet2!$G$2:'Sheet2'!$G$45,0)),0)))+IF($BE$1=TRUE,2,0)</f>
        <v>18.5</v>
      </c>
      <c r="AC82" s="43">
        <f t="shared" si="87"/>
        <v>22</v>
      </c>
      <c r="AD82" s="43">
        <f t="shared" si="88"/>
        <v>25</v>
      </c>
      <c r="AE82" s="45">
        <f t="shared" si="89"/>
        <v>28</v>
      </c>
      <c r="AF82" s="43">
        <f>BB82+IF($F82="범선",IF($BG$1=TRUE,INDEX(Sheet2!$H$2:'Sheet2'!$H$45,MATCH(BB82,Sheet2!$G$2:'Sheet2'!$G$45,0),0)),IF($BH$1=TRUE,INDEX(Sheet2!$I$2:'Sheet2'!$I$45,MATCH(BB82,Sheet2!$G$2:'Sheet2'!$G$45,0)),IF($BI$1=TRUE,INDEX(Sheet2!$H$2:'Sheet2'!$H$45,MATCH(BB82,Sheet2!$G$2:'Sheet2'!$G$45,0)),0)))+IF($BE$1=TRUE,2,0)</f>
        <v>22.5</v>
      </c>
      <c r="AG82" s="43">
        <f t="shared" si="90"/>
        <v>26</v>
      </c>
      <c r="AH82" s="43">
        <f t="shared" si="91"/>
        <v>29</v>
      </c>
      <c r="AI82" s="45">
        <f t="shared" si="92"/>
        <v>32</v>
      </c>
      <c r="AJ82" s="95"/>
      <c r="AK82" s="97">
        <v>63</v>
      </c>
      <c r="AL82" s="97">
        <v>189</v>
      </c>
      <c r="AM82" s="97">
        <v>11</v>
      </c>
      <c r="AN82" s="83">
        <v>6</v>
      </c>
      <c r="AO82" s="83">
        <v>23</v>
      </c>
      <c r="AP82" s="13">
        <v>65</v>
      </c>
      <c r="AQ82" s="13">
        <v>32</v>
      </c>
      <c r="AR82" s="13">
        <v>38</v>
      </c>
      <c r="AS82" s="13">
        <v>837</v>
      </c>
      <c r="AT82" s="13">
        <v>1</v>
      </c>
      <c r="AU82" s="5">
        <f t="shared" si="93"/>
        <v>940</v>
      </c>
      <c r="AV82" s="5">
        <f t="shared" si="94"/>
        <v>705</v>
      </c>
      <c r="AW82" s="5">
        <f t="shared" si="95"/>
        <v>1175</v>
      </c>
      <c r="AX82" s="5">
        <f t="shared" si="96"/>
        <v>-2</v>
      </c>
      <c r="AY82" s="5">
        <f t="shared" si="97"/>
        <v>-1</v>
      </c>
      <c r="AZ82" s="5">
        <f t="shared" si="98"/>
        <v>3</v>
      </c>
      <c r="BA82" s="5">
        <f t="shared" si="99"/>
        <v>7</v>
      </c>
      <c r="BB82" s="5">
        <f t="shared" si="100"/>
        <v>10</v>
      </c>
    </row>
    <row r="83" spans="1:54" s="5" customFormat="1">
      <c r="A83" s="380"/>
      <c r="B83" s="276"/>
      <c r="C83" s="120" t="s">
        <v>101</v>
      </c>
      <c r="D83" s="102" t="s">
        <v>25</v>
      </c>
      <c r="E83" s="102" t="s">
        <v>41</v>
      </c>
      <c r="F83" s="111" t="s">
        <v>18</v>
      </c>
      <c r="G83" s="103" t="s">
        <v>10</v>
      </c>
      <c r="H83" s="289">
        <f>ROUNDDOWN(AK83*1.05,0)+INDEX(Sheet2!$B$2:'Sheet2'!$B$5,MATCH(G83,Sheet2!$A$2:'Sheet2'!$A$5,0),0)+34*AT83-ROUNDUP(IF($BC$1=TRUE,AV83,AW83)/10,0)+A83</f>
        <v>396</v>
      </c>
      <c r="I83" s="299">
        <f>ROUNDDOWN(AL83*1.05,0)+INDEX(Sheet2!$B$2:'Sheet2'!$B$5,MATCH(G83,Sheet2!$A$2:'Sheet2'!$A$5,0),0)+34*AT83-ROUNDUP(IF($BC$1=TRUE,AV83,AW83)/10,0)+A83</f>
        <v>506</v>
      </c>
      <c r="J83" s="104">
        <f t="shared" si="73"/>
        <v>902</v>
      </c>
      <c r="K83" s="137">
        <f>AW83-ROUNDDOWN(AR83/2,0)-ROUNDDOWN(MAX(AQ83*1.2,AP83*0.5),0)+INDEX(Sheet2!$C$2:'Sheet2'!$C$5,MATCH(G83,Sheet2!$A$2:'Sheet2'!$A$5,0),0)</f>
        <v>1166</v>
      </c>
      <c r="L83" s="101">
        <f t="shared" si="74"/>
        <v>640</v>
      </c>
      <c r="M83" s="109">
        <f t="shared" si="75"/>
        <v>12</v>
      </c>
      <c r="N83" s="109">
        <f t="shared" si="76"/>
        <v>32</v>
      </c>
      <c r="O83" s="105">
        <f t="shared" si="77"/>
        <v>1694</v>
      </c>
      <c r="P83" s="106">
        <f>AX83+IF($F83="범선",IF($BG$1=TRUE,INDEX(Sheet2!$H$2:'Sheet2'!$H$45,MATCH(AX83,Sheet2!$G$2:'Sheet2'!$G$45,0),0)),IF($BH$1=TRUE,INDEX(Sheet2!$I$2:'Sheet2'!$I$45,MATCH(AX83,Sheet2!$G$2:'Sheet2'!$G$45,0)),IF($BI$1=TRUE,INDEX(Sheet2!$H$2:'Sheet2'!$H$45,MATCH(AX83,Sheet2!$G$2:'Sheet2'!$G$45,0)),0)))+IF($BE$1=TRUE,2,0)</f>
        <v>9</v>
      </c>
      <c r="Q83" s="102">
        <f t="shared" si="78"/>
        <v>12</v>
      </c>
      <c r="R83" s="102">
        <f t="shared" si="79"/>
        <v>15</v>
      </c>
      <c r="S83" s="103">
        <f t="shared" si="80"/>
        <v>18</v>
      </c>
      <c r="T83" s="102">
        <f>AY83+IF($F83="범선",IF($BG$1=TRUE,INDEX(Sheet2!$H$2:'Sheet2'!$H$45,MATCH(AY83,Sheet2!$G$2:'Sheet2'!$G$45,0),0)),IF($BH$1=TRUE,INDEX(Sheet2!$I$2:'Sheet2'!$I$45,MATCH(AY83,Sheet2!$G$2:'Sheet2'!$G$45,0)),IF($BI$1=TRUE,INDEX(Sheet2!$H$2:'Sheet2'!$H$45,MATCH(AY83,Sheet2!$G$2:'Sheet2'!$G$45,0)),0)))+IF($BE$1=TRUE,2,0)</f>
        <v>10.5</v>
      </c>
      <c r="U83" s="102">
        <f t="shared" si="81"/>
        <v>14</v>
      </c>
      <c r="V83" s="102">
        <f t="shared" si="82"/>
        <v>17</v>
      </c>
      <c r="W83" s="103">
        <f t="shared" si="83"/>
        <v>20</v>
      </c>
      <c r="X83" s="102">
        <f>AZ83+IF($F83="범선",IF($BG$1=TRUE,INDEX(Sheet2!$H$2:'Sheet2'!$H$45,MATCH(AZ83,Sheet2!$G$2:'Sheet2'!$G$45,0),0)),IF($BH$1=TRUE,INDEX(Sheet2!$I$2:'Sheet2'!$I$45,MATCH(AZ83,Sheet2!$G$2:'Sheet2'!$G$45,0)),IF($BI$1=TRUE,INDEX(Sheet2!$H$2:'Sheet2'!$H$45,MATCH(AZ83,Sheet2!$G$2:'Sheet2'!$G$45,0)),0)))+IF($BE$1=TRUE,2,0)</f>
        <v>16</v>
      </c>
      <c r="Y83" s="102">
        <f t="shared" si="84"/>
        <v>19.5</v>
      </c>
      <c r="Z83" s="102">
        <f t="shared" si="85"/>
        <v>22.5</v>
      </c>
      <c r="AA83" s="103">
        <f t="shared" si="86"/>
        <v>25.5</v>
      </c>
      <c r="AB83" s="102">
        <f>BA83+IF($F83="범선",IF($BG$1=TRUE,INDEX(Sheet2!$H$2:'Sheet2'!$H$45,MATCH(BA83,Sheet2!$G$2:'Sheet2'!$G$45,0),0)),IF($BH$1=TRUE,INDEX(Sheet2!$I$2:'Sheet2'!$I$45,MATCH(BA83,Sheet2!$G$2:'Sheet2'!$G$45,0)),IF($BI$1=TRUE,INDEX(Sheet2!$H$2:'Sheet2'!$H$45,MATCH(BA83,Sheet2!$G$2:'Sheet2'!$G$45,0)),0)))+IF($BE$1=TRUE,2,0)</f>
        <v>20</v>
      </c>
      <c r="AC83" s="102">
        <f t="shared" si="87"/>
        <v>23.5</v>
      </c>
      <c r="AD83" s="102">
        <f t="shared" si="88"/>
        <v>26.5</v>
      </c>
      <c r="AE83" s="103">
        <f t="shared" si="89"/>
        <v>29.5</v>
      </c>
      <c r="AF83" s="102">
        <f>BB83+IF($F83="범선",IF($BG$1=TRUE,INDEX(Sheet2!$H$2:'Sheet2'!$H$45,MATCH(BB83,Sheet2!$G$2:'Sheet2'!$G$45,0),0)),IF($BH$1=TRUE,INDEX(Sheet2!$I$2:'Sheet2'!$I$45,MATCH(BB83,Sheet2!$G$2:'Sheet2'!$G$45,0)),IF($BI$1=TRUE,INDEX(Sheet2!$H$2:'Sheet2'!$H$45,MATCH(BB83,Sheet2!$G$2:'Sheet2'!$G$45,0)),0)))+IF($BE$1=TRUE,2,0)</f>
        <v>25</v>
      </c>
      <c r="AG83" s="102">
        <f t="shared" si="90"/>
        <v>28.5</v>
      </c>
      <c r="AH83" s="102">
        <f t="shared" si="91"/>
        <v>31.5</v>
      </c>
      <c r="AI83" s="103">
        <f t="shared" si="92"/>
        <v>34.5</v>
      </c>
      <c r="AJ83" s="107"/>
      <c r="AK83" s="108">
        <v>260</v>
      </c>
      <c r="AL83" s="108">
        <v>365</v>
      </c>
      <c r="AM83" s="108">
        <v>11</v>
      </c>
      <c r="AN83" s="109">
        <v>12</v>
      </c>
      <c r="AO83" s="109">
        <v>32</v>
      </c>
      <c r="AP83" s="110">
        <v>67</v>
      </c>
      <c r="AQ83" s="110">
        <v>40</v>
      </c>
      <c r="AR83" s="110">
        <v>48</v>
      </c>
      <c r="AS83" s="110">
        <v>835</v>
      </c>
      <c r="AT83" s="110">
        <v>3</v>
      </c>
      <c r="AU83" s="110">
        <f t="shared" si="93"/>
        <v>950</v>
      </c>
      <c r="AV83" s="110">
        <f t="shared" si="94"/>
        <v>712</v>
      </c>
      <c r="AW83" s="110">
        <f t="shared" si="95"/>
        <v>1187</v>
      </c>
      <c r="AX83" s="110">
        <f t="shared" si="96"/>
        <v>0</v>
      </c>
      <c r="AY83" s="110">
        <f t="shared" si="97"/>
        <v>1</v>
      </c>
      <c r="AZ83" s="110">
        <f t="shared" si="98"/>
        <v>5</v>
      </c>
      <c r="BA83" s="110">
        <f t="shared" si="99"/>
        <v>8</v>
      </c>
      <c r="BB83" s="110">
        <f t="shared" si="100"/>
        <v>12</v>
      </c>
    </row>
    <row r="84" spans="1:54" s="5" customFormat="1">
      <c r="A84" s="334"/>
      <c r="B84" s="89" t="s">
        <v>45</v>
      </c>
      <c r="C84" s="119" t="s">
        <v>101</v>
      </c>
      <c r="D84" s="26" t="s">
        <v>1</v>
      </c>
      <c r="E84" s="26" t="s">
        <v>41</v>
      </c>
      <c r="F84" s="27" t="s">
        <v>18</v>
      </c>
      <c r="G84" s="28" t="s">
        <v>10</v>
      </c>
      <c r="H84" s="91">
        <f>ROUNDDOWN(AK84*1.05,0)+INDEX(Sheet2!$B$2:'Sheet2'!$B$5,MATCH(G84,Sheet2!$A$2:'Sheet2'!$A$5,0),0)+34*AT84-ROUNDUP(IF($BC$1=TRUE,AV84,AW84)/10,0)+A84</f>
        <v>396</v>
      </c>
      <c r="I84" s="231">
        <f>ROUNDDOWN(AL84*1.05,0)+INDEX(Sheet2!$B$2:'Sheet2'!$B$5,MATCH(G84,Sheet2!$A$2:'Sheet2'!$A$5,0),0)+34*AT84-ROUNDUP(IF($BC$1=TRUE,AV84,AW84)/10,0)+A84</f>
        <v>506</v>
      </c>
      <c r="J84" s="30">
        <f t="shared" si="73"/>
        <v>902</v>
      </c>
      <c r="K84" s="137">
        <f>AW84-ROUNDDOWN(AR84/2,0)-ROUNDDOWN(MAX(AQ84*1.2,AP84*0.5),0)+INDEX(Sheet2!$C$2:'Sheet2'!$C$5,MATCH(G84,Sheet2!$A$2:'Sheet2'!$A$5,0),0)</f>
        <v>1161</v>
      </c>
      <c r="L84" s="25">
        <f t="shared" si="74"/>
        <v>635</v>
      </c>
      <c r="M84" s="83">
        <f t="shared" si="75"/>
        <v>12</v>
      </c>
      <c r="N84" s="83">
        <f t="shared" si="76"/>
        <v>40</v>
      </c>
      <c r="O84" s="92">
        <f t="shared" si="77"/>
        <v>1694</v>
      </c>
      <c r="P84" s="31">
        <f>AX84+IF($F84="범선",IF($BG$1=TRUE,INDEX(Sheet2!$H$2:'Sheet2'!$H$45,MATCH(AX84,Sheet2!$G$2:'Sheet2'!$G$45,0),0)),IF($BH$1=TRUE,INDEX(Sheet2!$I$2:'Sheet2'!$I$45,MATCH(AX84,Sheet2!$G$2:'Sheet2'!$G$45,0)),IF($BI$1=TRUE,INDEX(Sheet2!$H$2:'Sheet2'!$H$45,MATCH(AX84,Sheet2!$G$2:'Sheet2'!$G$45,0)),0)))+IF($BE$1=TRUE,2,0)</f>
        <v>12</v>
      </c>
      <c r="Q84" s="26">
        <f t="shared" si="78"/>
        <v>15</v>
      </c>
      <c r="R84" s="26">
        <f t="shared" si="79"/>
        <v>18</v>
      </c>
      <c r="S84" s="28">
        <f t="shared" si="80"/>
        <v>21</v>
      </c>
      <c r="T84" s="26">
        <f>AY84+IF($F84="범선",IF($BG$1=TRUE,INDEX(Sheet2!$H$2:'Sheet2'!$H$45,MATCH(AY84,Sheet2!$G$2:'Sheet2'!$G$45,0),0)),IF($BH$1=TRUE,INDEX(Sheet2!$I$2:'Sheet2'!$I$45,MATCH(AY84,Sheet2!$G$2:'Sheet2'!$G$45,0)),IF($BI$1=TRUE,INDEX(Sheet2!$H$2:'Sheet2'!$H$45,MATCH(AY84,Sheet2!$G$2:'Sheet2'!$G$45,0)),0)))+IF($BE$1=TRUE,2,0)</f>
        <v>13</v>
      </c>
      <c r="U84" s="26">
        <f t="shared" si="81"/>
        <v>16.5</v>
      </c>
      <c r="V84" s="26">
        <f t="shared" si="82"/>
        <v>19.5</v>
      </c>
      <c r="W84" s="28">
        <f t="shared" si="83"/>
        <v>22.5</v>
      </c>
      <c r="X84" s="26">
        <f>AZ84+IF($F84="범선",IF($BG$1=TRUE,INDEX(Sheet2!$H$2:'Sheet2'!$H$45,MATCH(AZ84,Sheet2!$G$2:'Sheet2'!$G$45,0),0)),IF($BH$1=TRUE,INDEX(Sheet2!$I$2:'Sheet2'!$I$45,MATCH(AZ84,Sheet2!$G$2:'Sheet2'!$G$45,0)),IF($BI$1=TRUE,INDEX(Sheet2!$H$2:'Sheet2'!$H$45,MATCH(AZ84,Sheet2!$G$2:'Sheet2'!$G$45,0)),0)))+IF($BE$1=TRUE,2,0)</f>
        <v>17</v>
      </c>
      <c r="Y84" s="26">
        <f t="shared" si="84"/>
        <v>20.5</v>
      </c>
      <c r="Z84" s="26">
        <f t="shared" si="85"/>
        <v>23.5</v>
      </c>
      <c r="AA84" s="28">
        <f t="shared" si="86"/>
        <v>26.5</v>
      </c>
      <c r="AB84" s="26">
        <f>BA84+IF($F84="범선",IF($BG$1=TRUE,INDEX(Sheet2!$H$2:'Sheet2'!$H$45,MATCH(BA84,Sheet2!$G$2:'Sheet2'!$G$45,0),0)),IF($BH$1=TRUE,INDEX(Sheet2!$I$2:'Sheet2'!$I$45,MATCH(BA84,Sheet2!$G$2:'Sheet2'!$G$45,0)),IF($BI$1=TRUE,INDEX(Sheet2!$H$2:'Sheet2'!$H$45,MATCH(BA84,Sheet2!$G$2:'Sheet2'!$G$45,0)),0)))+IF($BE$1=TRUE,2,0)</f>
        <v>22.5</v>
      </c>
      <c r="AC84" s="26">
        <f t="shared" si="87"/>
        <v>26</v>
      </c>
      <c r="AD84" s="26">
        <f t="shared" si="88"/>
        <v>29</v>
      </c>
      <c r="AE84" s="28">
        <f t="shared" si="89"/>
        <v>32</v>
      </c>
      <c r="AF84" s="26">
        <f>BB84+IF($F84="범선",IF($BG$1=TRUE,INDEX(Sheet2!$H$2:'Sheet2'!$H$45,MATCH(BB84,Sheet2!$G$2:'Sheet2'!$G$45,0),0)),IF($BH$1=TRUE,INDEX(Sheet2!$I$2:'Sheet2'!$I$45,MATCH(BB84,Sheet2!$G$2:'Sheet2'!$G$45,0)),IF($BI$1=TRUE,INDEX(Sheet2!$H$2:'Sheet2'!$H$45,MATCH(BB84,Sheet2!$G$2:'Sheet2'!$G$45,0)),0)))+IF($BE$1=TRUE,2,0)</f>
        <v>28</v>
      </c>
      <c r="AG84" s="26">
        <f t="shared" si="90"/>
        <v>31.5</v>
      </c>
      <c r="AH84" s="26">
        <f t="shared" si="91"/>
        <v>34.5</v>
      </c>
      <c r="AI84" s="28">
        <f t="shared" si="92"/>
        <v>37.5</v>
      </c>
      <c r="AJ84" s="95"/>
      <c r="AK84" s="97">
        <v>260</v>
      </c>
      <c r="AL84" s="97">
        <v>365</v>
      </c>
      <c r="AM84" s="97">
        <v>11</v>
      </c>
      <c r="AN84" s="83">
        <v>12</v>
      </c>
      <c r="AO84" s="83">
        <v>40</v>
      </c>
      <c r="AP84" s="5">
        <v>80</v>
      </c>
      <c r="AQ84" s="5">
        <v>40</v>
      </c>
      <c r="AR84" s="5">
        <v>58</v>
      </c>
      <c r="AS84" s="5">
        <v>812</v>
      </c>
      <c r="AT84" s="5">
        <v>3</v>
      </c>
      <c r="AU84" s="5">
        <f t="shared" si="93"/>
        <v>950</v>
      </c>
      <c r="AV84" s="5">
        <f t="shared" si="94"/>
        <v>712</v>
      </c>
      <c r="AW84" s="5">
        <f t="shared" si="95"/>
        <v>1187</v>
      </c>
      <c r="AX84" s="5">
        <f t="shared" si="96"/>
        <v>2</v>
      </c>
      <c r="AY84" s="5">
        <f t="shared" si="97"/>
        <v>3</v>
      </c>
      <c r="AZ84" s="5">
        <f t="shared" si="98"/>
        <v>6</v>
      </c>
      <c r="BA84" s="5">
        <f t="shared" si="99"/>
        <v>10</v>
      </c>
      <c r="BB84" s="5">
        <f t="shared" si="100"/>
        <v>14</v>
      </c>
    </row>
    <row r="85" spans="1:54" s="5" customFormat="1">
      <c r="A85" s="405"/>
      <c r="B85" s="406" t="s">
        <v>67</v>
      </c>
      <c r="C85" s="415" t="s">
        <v>91</v>
      </c>
      <c r="D85" s="38" t="s">
        <v>1</v>
      </c>
      <c r="E85" s="38" t="s">
        <v>0</v>
      </c>
      <c r="F85" s="407" t="s">
        <v>18</v>
      </c>
      <c r="G85" s="39" t="s">
        <v>10</v>
      </c>
      <c r="H85" s="286">
        <f>ROUNDDOWN(AK85*1.05,0)+INDEX(Sheet2!$B$2:'Sheet2'!$B$5,MATCH(G85,Sheet2!$A$2:'Sheet2'!$A$5,0),0)+34*AT85-ROUNDUP(IF($BC$1=TRUE,AV85,AW85)/10,0)+A85</f>
        <v>378</v>
      </c>
      <c r="I85" s="296">
        <f>ROUNDDOWN(AL85*1.05,0)+INDEX(Sheet2!$B$2:'Sheet2'!$B$5,MATCH(G85,Sheet2!$A$2:'Sheet2'!$A$5,0),0)+34*AT85-ROUNDUP(IF($BC$1=TRUE,AV85,AW85)/10,0)+A85</f>
        <v>514</v>
      </c>
      <c r="J85" s="40">
        <f t="shared" si="73"/>
        <v>892</v>
      </c>
      <c r="K85" s="597">
        <f>AW85-ROUNDDOWN(AR85/2,0)-ROUNDDOWN(MAX(AQ85*1.2,AP85*0.5),0)+INDEX(Sheet2!$C$2:'Sheet2'!$C$5,MATCH(G85,Sheet2!$A$2:'Sheet2'!$A$5,0),0)</f>
        <v>1157</v>
      </c>
      <c r="L85" s="37">
        <f t="shared" si="74"/>
        <v>643</v>
      </c>
      <c r="M85" s="427">
        <f t="shared" si="75"/>
        <v>10</v>
      </c>
      <c r="N85" s="427">
        <f t="shared" si="76"/>
        <v>23</v>
      </c>
      <c r="O85" s="93">
        <f t="shared" si="77"/>
        <v>1648</v>
      </c>
      <c r="P85" s="41">
        <f>AX85+IF($F85="범선",IF($BG$1=TRUE,INDEX(Sheet2!$H$2:'Sheet2'!$H$45,MATCH(AX85,Sheet2!$G$2:'Sheet2'!$G$45,0),0)),IF($BH$1=TRUE,INDEX(Sheet2!$I$2:'Sheet2'!$I$45,MATCH(AX85,Sheet2!$G$2:'Sheet2'!$G$45,0)),IF($BI$1=TRUE,INDEX(Sheet2!$H$2:'Sheet2'!$H$45,MATCH(AX85,Sheet2!$G$2:'Sheet2'!$G$45,0)),0)))+IF($BE$1=TRUE,2,0)</f>
        <v>6.5</v>
      </c>
      <c r="Q85" s="38">
        <f t="shared" si="78"/>
        <v>9.5</v>
      </c>
      <c r="R85" s="38">
        <f t="shared" si="79"/>
        <v>12.5</v>
      </c>
      <c r="S85" s="39">
        <f t="shared" si="80"/>
        <v>15.5</v>
      </c>
      <c r="T85" s="38">
        <f>AY85+IF($F85="범선",IF($BG$1=TRUE,INDEX(Sheet2!$H$2:'Sheet2'!$H$45,MATCH(AY85,Sheet2!$G$2:'Sheet2'!$G$45,0),0)),IF($BH$1=TRUE,INDEX(Sheet2!$I$2:'Sheet2'!$I$45,MATCH(AY85,Sheet2!$G$2:'Sheet2'!$G$45,0)),IF($BI$1=TRUE,INDEX(Sheet2!$H$2:'Sheet2'!$H$45,MATCH(AY85,Sheet2!$G$2:'Sheet2'!$G$45,0)),0)))+IF($BE$1=TRUE,2,0)</f>
        <v>8</v>
      </c>
      <c r="U85" s="38">
        <f t="shared" si="81"/>
        <v>11.5</v>
      </c>
      <c r="V85" s="38">
        <f t="shared" si="82"/>
        <v>14.5</v>
      </c>
      <c r="W85" s="39">
        <f t="shared" si="83"/>
        <v>17.5</v>
      </c>
      <c r="X85" s="38">
        <f>AZ85+IF($F85="범선",IF($BG$1=TRUE,INDEX(Sheet2!$H$2:'Sheet2'!$H$45,MATCH(AZ85,Sheet2!$G$2:'Sheet2'!$G$45,0),0)),IF($BH$1=TRUE,INDEX(Sheet2!$I$2:'Sheet2'!$I$45,MATCH(AZ85,Sheet2!$G$2:'Sheet2'!$G$45,0)),IF($BI$1=TRUE,INDEX(Sheet2!$H$2:'Sheet2'!$H$45,MATCH(AZ85,Sheet2!$G$2:'Sheet2'!$G$45,0)),0)))+IF($BE$1=TRUE,2,0)</f>
        <v>13</v>
      </c>
      <c r="Y85" s="38">
        <f t="shared" si="84"/>
        <v>16.5</v>
      </c>
      <c r="Z85" s="38">
        <f t="shared" si="85"/>
        <v>19.5</v>
      </c>
      <c r="AA85" s="39">
        <f t="shared" si="86"/>
        <v>22.5</v>
      </c>
      <c r="AB85" s="38">
        <f>BA85+IF($F85="범선",IF($BG$1=TRUE,INDEX(Sheet2!$H$2:'Sheet2'!$H$45,MATCH(BA85,Sheet2!$G$2:'Sheet2'!$G$45,0),0)),IF($BH$1=TRUE,INDEX(Sheet2!$I$2:'Sheet2'!$I$45,MATCH(BA85,Sheet2!$G$2:'Sheet2'!$G$45,0)),IF($BI$1=TRUE,INDEX(Sheet2!$H$2:'Sheet2'!$H$45,MATCH(BA85,Sheet2!$G$2:'Sheet2'!$G$45,0)),0)))+IF($BE$1=TRUE,2,0)</f>
        <v>18.5</v>
      </c>
      <c r="AC85" s="38">
        <f t="shared" si="87"/>
        <v>22</v>
      </c>
      <c r="AD85" s="38">
        <f t="shared" si="88"/>
        <v>25</v>
      </c>
      <c r="AE85" s="39">
        <f t="shared" si="89"/>
        <v>28</v>
      </c>
      <c r="AF85" s="38">
        <f>BB85+IF($F85="범선",IF($BG$1=TRUE,INDEX(Sheet2!$H$2:'Sheet2'!$H$45,MATCH(BB85,Sheet2!$G$2:'Sheet2'!$G$45,0),0)),IF($BH$1=TRUE,INDEX(Sheet2!$I$2:'Sheet2'!$I$45,MATCH(BB85,Sheet2!$G$2:'Sheet2'!$G$45,0)),IF($BI$1=TRUE,INDEX(Sheet2!$H$2:'Sheet2'!$H$45,MATCH(BB85,Sheet2!$G$2:'Sheet2'!$G$45,0)),0)))+IF($BE$1=TRUE,2,0)</f>
        <v>22.5</v>
      </c>
      <c r="AG85" s="38">
        <f t="shared" si="90"/>
        <v>26</v>
      </c>
      <c r="AH85" s="38">
        <f t="shared" si="91"/>
        <v>29</v>
      </c>
      <c r="AI85" s="39">
        <f t="shared" si="92"/>
        <v>32</v>
      </c>
      <c r="AJ85" s="95"/>
      <c r="AK85" s="97">
        <v>240</v>
      </c>
      <c r="AL85" s="97">
        <v>370</v>
      </c>
      <c r="AM85" s="97">
        <v>8</v>
      </c>
      <c r="AN85" s="83">
        <v>10</v>
      </c>
      <c r="AO85" s="83">
        <v>23</v>
      </c>
      <c r="AP85" s="5">
        <v>65</v>
      </c>
      <c r="AQ85" s="5">
        <v>32</v>
      </c>
      <c r="AR85" s="5">
        <v>24</v>
      </c>
      <c r="AS85" s="5">
        <v>836</v>
      </c>
      <c r="AT85" s="5">
        <v>3</v>
      </c>
      <c r="AU85" s="5">
        <f t="shared" si="93"/>
        <v>925</v>
      </c>
      <c r="AV85" s="5">
        <f t="shared" si="94"/>
        <v>693</v>
      </c>
      <c r="AW85" s="5">
        <f t="shared" si="95"/>
        <v>1156</v>
      </c>
      <c r="AX85" s="5">
        <f t="shared" si="96"/>
        <v>-2</v>
      </c>
      <c r="AY85" s="5">
        <f t="shared" si="97"/>
        <v>-1</v>
      </c>
      <c r="AZ85" s="5">
        <f t="shared" si="98"/>
        <v>3</v>
      </c>
      <c r="BA85" s="5">
        <f t="shared" si="99"/>
        <v>7</v>
      </c>
      <c r="BB85" s="5">
        <f t="shared" si="100"/>
        <v>10</v>
      </c>
    </row>
    <row r="86" spans="1:54" s="5" customFormat="1">
      <c r="A86" s="1224"/>
      <c r="B86" s="1225"/>
      <c r="C86" s="1226" t="s">
        <v>91</v>
      </c>
      <c r="D86" s="1227" t="s">
        <v>1</v>
      </c>
      <c r="E86" s="1227" t="s">
        <v>41</v>
      </c>
      <c r="F86" s="1257" t="s">
        <v>18</v>
      </c>
      <c r="G86" s="1228" t="s">
        <v>10</v>
      </c>
      <c r="H86" s="1230">
        <f>ROUNDDOWN(AK86*1.05,0)+INDEX(Sheet2!$B$2:'Sheet2'!$B$5,MATCH(G86,Sheet2!$A$2:'Sheet2'!$A$5,0),0)+34*AT86-ROUNDUP(IF($BC$1=TRUE,AV86,AW86)/10,0)+A86</f>
        <v>367</v>
      </c>
      <c r="I86" s="1232">
        <f>ROUNDDOWN(AL86*1.05,0)+INDEX(Sheet2!$B$2:'Sheet2'!$B$5,MATCH(G86,Sheet2!$A$2:'Sheet2'!$A$5,0),0)+34*AT86-ROUNDUP(IF($BC$1=TRUE,AV86,AW86)/10,0)+A86</f>
        <v>509</v>
      </c>
      <c r="J86" s="1234">
        <f t="shared" si="73"/>
        <v>876</v>
      </c>
      <c r="K86" s="171">
        <f>AW86-ROUNDDOWN(AR86/2,0)-ROUNDDOWN(MAX(AQ86*1.2,AP86*0.5),0)+INDEX(Sheet2!$C$2:'Sheet2'!$C$5,MATCH(G86,Sheet2!$A$2:'Sheet2'!$A$5,0),0)</f>
        <v>1157</v>
      </c>
      <c r="L86" s="1239">
        <f t="shared" si="74"/>
        <v>643</v>
      </c>
      <c r="M86" s="1243">
        <f t="shared" si="75"/>
        <v>10</v>
      </c>
      <c r="N86" s="1243">
        <f t="shared" si="76"/>
        <v>21</v>
      </c>
      <c r="O86" s="1247">
        <f t="shared" si="77"/>
        <v>1610</v>
      </c>
      <c r="P86" s="1249">
        <f>AX86+IF($F86="범선",IF($BG$1=TRUE,INDEX(Sheet2!$H$2:'Sheet2'!$H$45,MATCH(AX86,Sheet2!$G$2:'Sheet2'!$G$45,0),0)),IF($BH$1=TRUE,INDEX(Sheet2!$I$2:'Sheet2'!$I$45,MATCH(AX86,Sheet2!$G$2:'Sheet2'!$G$45,0)),IF($BI$1=TRUE,INDEX(Sheet2!$H$2:'Sheet2'!$H$45,MATCH(AX86,Sheet2!$G$2:'Sheet2'!$G$45,0)),0)))+IF($BE$1=TRUE,2,0)</f>
        <v>6.5</v>
      </c>
      <c r="Q86" s="1227">
        <f t="shared" si="78"/>
        <v>9.5</v>
      </c>
      <c r="R86" s="1227">
        <f t="shared" si="79"/>
        <v>12.5</v>
      </c>
      <c r="S86" s="1228">
        <f t="shared" si="80"/>
        <v>15.5</v>
      </c>
      <c r="T86" s="1227">
        <f>AY86+IF($F86="범선",IF($BG$1=TRUE,INDEX(Sheet2!$H$2:'Sheet2'!$H$45,MATCH(AY86,Sheet2!$G$2:'Sheet2'!$G$45,0),0)),IF($BH$1=TRUE,INDEX(Sheet2!$I$2:'Sheet2'!$I$45,MATCH(AY86,Sheet2!$G$2:'Sheet2'!$G$45,0)),IF($BI$1=TRUE,INDEX(Sheet2!$H$2:'Sheet2'!$H$45,MATCH(AY86,Sheet2!$G$2:'Sheet2'!$G$45,0)),0)))+IF($BE$1=TRUE,2,0)</f>
        <v>8</v>
      </c>
      <c r="U86" s="1227">
        <f t="shared" si="81"/>
        <v>11.5</v>
      </c>
      <c r="V86" s="1227">
        <f t="shared" si="82"/>
        <v>14.5</v>
      </c>
      <c r="W86" s="1228">
        <f t="shared" si="83"/>
        <v>17.5</v>
      </c>
      <c r="X86" s="1227">
        <f>AZ86+IF($F86="범선",IF($BG$1=TRUE,INDEX(Sheet2!$H$2:'Sheet2'!$H$45,MATCH(AZ86,Sheet2!$G$2:'Sheet2'!$G$45,0),0)),IF($BH$1=TRUE,INDEX(Sheet2!$I$2:'Sheet2'!$I$45,MATCH(AZ86,Sheet2!$G$2:'Sheet2'!$G$45,0)),IF($BI$1=TRUE,INDEX(Sheet2!$H$2:'Sheet2'!$H$45,MATCH(AZ86,Sheet2!$G$2:'Sheet2'!$G$45,0)),0)))+IF($BE$1=TRUE,2,0)</f>
        <v>13</v>
      </c>
      <c r="Y86" s="1227">
        <f t="shared" si="84"/>
        <v>16.5</v>
      </c>
      <c r="Z86" s="1227">
        <f t="shared" si="85"/>
        <v>19.5</v>
      </c>
      <c r="AA86" s="1228">
        <f t="shared" si="86"/>
        <v>22.5</v>
      </c>
      <c r="AB86" s="1227">
        <f>BA86+IF($F86="범선",IF($BG$1=TRUE,INDEX(Sheet2!$H$2:'Sheet2'!$H$45,MATCH(BA86,Sheet2!$G$2:'Sheet2'!$G$45,0),0)),IF($BH$1=TRUE,INDEX(Sheet2!$I$2:'Sheet2'!$I$45,MATCH(BA86,Sheet2!$G$2:'Sheet2'!$G$45,0)),IF($BI$1=TRUE,INDEX(Sheet2!$H$2:'Sheet2'!$H$45,MATCH(BA86,Sheet2!$G$2:'Sheet2'!$G$45,0)),0)))+IF($BE$1=TRUE,2,0)</f>
        <v>17</v>
      </c>
      <c r="AC86" s="1227">
        <f t="shared" si="87"/>
        <v>20.5</v>
      </c>
      <c r="AD86" s="1227">
        <f t="shared" si="88"/>
        <v>23.5</v>
      </c>
      <c r="AE86" s="1228">
        <f t="shared" si="89"/>
        <v>26.5</v>
      </c>
      <c r="AF86" s="1227">
        <f>BB86+IF($F86="범선",IF($BG$1=TRUE,INDEX(Sheet2!$H$2:'Sheet2'!$H$45,MATCH(BB86,Sheet2!$G$2:'Sheet2'!$G$45,0),0)),IF($BH$1=TRUE,INDEX(Sheet2!$I$2:'Sheet2'!$I$45,MATCH(BB86,Sheet2!$G$2:'Sheet2'!$G$45,0)),IF($BI$1=TRUE,INDEX(Sheet2!$H$2:'Sheet2'!$H$45,MATCH(BB86,Sheet2!$G$2:'Sheet2'!$G$45,0)),0)))+IF($BE$1=TRUE,2,0)</f>
        <v>22.5</v>
      </c>
      <c r="AG86" s="1227">
        <f t="shared" si="90"/>
        <v>26</v>
      </c>
      <c r="AH86" s="1227">
        <f t="shared" si="91"/>
        <v>29</v>
      </c>
      <c r="AI86" s="1228">
        <f t="shared" si="92"/>
        <v>32</v>
      </c>
      <c r="AJ86" s="107"/>
      <c r="AK86" s="108">
        <v>230</v>
      </c>
      <c r="AL86" s="108">
        <v>365</v>
      </c>
      <c r="AM86" s="108">
        <v>8</v>
      </c>
      <c r="AN86" s="109">
        <v>10</v>
      </c>
      <c r="AO86" s="109">
        <v>21</v>
      </c>
      <c r="AP86" s="110">
        <v>65</v>
      </c>
      <c r="AQ86" s="110">
        <v>32</v>
      </c>
      <c r="AR86" s="110">
        <v>24</v>
      </c>
      <c r="AS86" s="110">
        <v>836</v>
      </c>
      <c r="AT86" s="110">
        <v>3</v>
      </c>
      <c r="AU86" s="110">
        <f t="shared" si="93"/>
        <v>925</v>
      </c>
      <c r="AV86" s="110">
        <f t="shared" si="94"/>
        <v>693</v>
      </c>
      <c r="AW86" s="110">
        <f t="shared" si="95"/>
        <v>1156</v>
      </c>
      <c r="AX86" s="110">
        <f t="shared" si="96"/>
        <v>-2</v>
      </c>
      <c r="AY86" s="110">
        <f t="shared" si="97"/>
        <v>-1</v>
      </c>
      <c r="AZ86" s="110">
        <f t="shared" si="98"/>
        <v>3</v>
      </c>
      <c r="BA86" s="110">
        <f t="shared" si="99"/>
        <v>6</v>
      </c>
      <c r="BB86" s="110">
        <f t="shared" si="100"/>
        <v>10</v>
      </c>
    </row>
    <row r="87" spans="1:54" s="5" customFormat="1">
      <c r="A87" s="381">
        <v>20</v>
      </c>
      <c r="B87" s="377" t="s">
        <v>43</v>
      </c>
      <c r="C87" s="203" t="s">
        <v>106</v>
      </c>
      <c r="D87" s="49" t="s">
        <v>1</v>
      </c>
      <c r="E87" s="49" t="s">
        <v>0</v>
      </c>
      <c r="F87" s="50" t="s">
        <v>18</v>
      </c>
      <c r="G87" s="51" t="s">
        <v>10</v>
      </c>
      <c r="H87" s="284">
        <f>ROUNDDOWN(AK87*1.05,0)+INDEX(Sheet2!$B$2:'Sheet2'!$B$5,MATCH(G87,Sheet2!$A$2:'Sheet2'!$A$5,0),0)+34*AT87-ROUNDUP(IF($BC$1=TRUE,AV87,AW87)/10,0)+A87</f>
        <v>431</v>
      </c>
      <c r="I87" s="294">
        <f>ROUNDDOWN(AL87*1.05,0)+INDEX(Sheet2!$B$2:'Sheet2'!$B$5,MATCH(G87,Sheet2!$A$2:'Sheet2'!$A$5,0),0)+34*AT87-ROUNDUP(IF($BC$1=TRUE,AV87,AW87)/10,0)+A87</f>
        <v>526</v>
      </c>
      <c r="J87" s="52">
        <f t="shared" si="73"/>
        <v>957</v>
      </c>
      <c r="K87" s="205">
        <f>AW87-ROUNDDOWN(AR87/2,0)-ROUNDDOWN(MAX(AQ87*1.2,AP87*0.5),0)+INDEX(Sheet2!$C$2:'Sheet2'!$C$5,MATCH(G87,Sheet2!$A$2:'Sheet2'!$A$5,0),0)</f>
        <v>1156</v>
      </c>
      <c r="L87" s="48">
        <f t="shared" si="74"/>
        <v>630</v>
      </c>
      <c r="M87" s="201">
        <f t="shared" si="75"/>
        <v>15</v>
      </c>
      <c r="N87" s="201">
        <f t="shared" si="76"/>
        <v>41</v>
      </c>
      <c r="O87" s="202">
        <f t="shared" si="77"/>
        <v>1819</v>
      </c>
      <c r="P87" s="53">
        <f>AX87+IF($F87="범선",IF($BG$1=TRUE,INDEX(Sheet2!$H$2:'Sheet2'!$H$45,MATCH(AX87,Sheet2!$G$2:'Sheet2'!$G$45,0),0)),IF($BH$1=TRUE,INDEX(Sheet2!$I$2:'Sheet2'!$I$45,MATCH(AX87,Sheet2!$G$2:'Sheet2'!$G$45,0)),IF($BI$1=TRUE,INDEX(Sheet2!$H$2:'Sheet2'!$H$45,MATCH(AX87,Sheet2!$G$2:'Sheet2'!$G$45,0)),0)))+IF($BE$1=TRUE,2,0)</f>
        <v>12</v>
      </c>
      <c r="Q87" s="49">
        <f t="shared" si="78"/>
        <v>15</v>
      </c>
      <c r="R87" s="49">
        <f t="shared" si="79"/>
        <v>18</v>
      </c>
      <c r="S87" s="51">
        <f t="shared" si="80"/>
        <v>21</v>
      </c>
      <c r="T87" s="49">
        <f>AY87+IF($F87="범선",IF($BG$1=TRUE,INDEX(Sheet2!$H$2:'Sheet2'!$H$45,MATCH(AY87,Sheet2!$G$2:'Sheet2'!$G$45,0),0)),IF($BH$1=TRUE,INDEX(Sheet2!$I$2:'Sheet2'!$I$45,MATCH(AY87,Sheet2!$G$2:'Sheet2'!$G$45,0)),IF($BI$1=TRUE,INDEX(Sheet2!$H$2:'Sheet2'!$H$45,MATCH(AY87,Sheet2!$G$2:'Sheet2'!$G$45,0)),0)))+IF($BE$1=TRUE,2,0)</f>
        <v>13</v>
      </c>
      <c r="U87" s="49">
        <f t="shared" si="81"/>
        <v>16.5</v>
      </c>
      <c r="V87" s="49">
        <f t="shared" si="82"/>
        <v>19.5</v>
      </c>
      <c r="W87" s="51">
        <f t="shared" si="83"/>
        <v>22.5</v>
      </c>
      <c r="X87" s="49">
        <f>AZ87+IF($F87="범선",IF($BG$1=TRUE,INDEX(Sheet2!$H$2:'Sheet2'!$H$45,MATCH(AZ87,Sheet2!$G$2:'Sheet2'!$G$45,0),0)),IF($BH$1=TRUE,INDEX(Sheet2!$I$2:'Sheet2'!$I$45,MATCH(AZ87,Sheet2!$G$2:'Sheet2'!$G$45,0)),IF($BI$1=TRUE,INDEX(Sheet2!$H$2:'Sheet2'!$H$45,MATCH(AZ87,Sheet2!$G$2:'Sheet2'!$G$45,0)),0)))+IF($BE$1=TRUE,2,0)</f>
        <v>18.5</v>
      </c>
      <c r="Y87" s="49">
        <f t="shared" si="84"/>
        <v>22</v>
      </c>
      <c r="Z87" s="49">
        <f t="shared" si="85"/>
        <v>25</v>
      </c>
      <c r="AA87" s="51">
        <f t="shared" si="86"/>
        <v>28</v>
      </c>
      <c r="AB87" s="49">
        <f>BA87+IF($F87="범선",IF($BG$1=TRUE,INDEX(Sheet2!$H$2:'Sheet2'!$H$45,MATCH(BA87,Sheet2!$G$2:'Sheet2'!$G$45,0),0)),IF($BH$1=TRUE,INDEX(Sheet2!$I$2:'Sheet2'!$I$45,MATCH(BA87,Sheet2!$G$2:'Sheet2'!$G$45,0)),IF($BI$1=TRUE,INDEX(Sheet2!$H$2:'Sheet2'!$H$45,MATCH(BA87,Sheet2!$G$2:'Sheet2'!$G$45,0)),0)))+IF($BE$1=TRUE,2,0)</f>
        <v>22.5</v>
      </c>
      <c r="AC87" s="49">
        <f t="shared" si="87"/>
        <v>26</v>
      </c>
      <c r="AD87" s="49">
        <f t="shared" si="88"/>
        <v>29</v>
      </c>
      <c r="AE87" s="51">
        <f t="shared" si="89"/>
        <v>32</v>
      </c>
      <c r="AF87" s="49">
        <f>BB87+IF($F87="범선",IF($BG$1=TRUE,INDEX(Sheet2!$H$2:'Sheet2'!$H$45,MATCH(BB87,Sheet2!$G$2:'Sheet2'!$G$45,0),0)),IF($BH$1=TRUE,INDEX(Sheet2!$I$2:'Sheet2'!$I$45,MATCH(BB87,Sheet2!$G$2:'Sheet2'!$G$45,0)),IF($BI$1=TRUE,INDEX(Sheet2!$H$2:'Sheet2'!$H$45,MATCH(BB87,Sheet2!$G$2:'Sheet2'!$G$45,0)),0)))+IF($BE$1=TRUE,2,0)</f>
        <v>28</v>
      </c>
      <c r="AG87" s="49">
        <f t="shared" si="90"/>
        <v>31.5</v>
      </c>
      <c r="AH87" s="49">
        <f t="shared" si="91"/>
        <v>34.5</v>
      </c>
      <c r="AI87" s="51">
        <f t="shared" si="92"/>
        <v>37.5</v>
      </c>
      <c r="AJ87" s="95"/>
      <c r="AK87" s="97">
        <v>275</v>
      </c>
      <c r="AL87" s="97">
        <v>365</v>
      </c>
      <c r="AM87" s="97">
        <v>16</v>
      </c>
      <c r="AN87" s="83">
        <v>15</v>
      </c>
      <c r="AO87" s="83">
        <v>41</v>
      </c>
      <c r="AP87" s="5">
        <v>70</v>
      </c>
      <c r="AQ87" s="5">
        <v>35</v>
      </c>
      <c r="AR87" s="5">
        <v>80</v>
      </c>
      <c r="AS87" s="5">
        <v>800</v>
      </c>
      <c r="AT87" s="5">
        <v>3</v>
      </c>
      <c r="AU87" s="5">
        <f t="shared" si="93"/>
        <v>950</v>
      </c>
      <c r="AV87" s="5">
        <f t="shared" si="94"/>
        <v>712</v>
      </c>
      <c r="AW87" s="5">
        <f t="shared" si="95"/>
        <v>1187</v>
      </c>
      <c r="AX87" s="5">
        <f t="shared" si="96"/>
        <v>2</v>
      </c>
      <c r="AY87" s="5">
        <f t="shared" si="97"/>
        <v>3</v>
      </c>
      <c r="AZ87" s="5">
        <f t="shared" si="98"/>
        <v>7</v>
      </c>
      <c r="BA87" s="5">
        <f t="shared" si="99"/>
        <v>10</v>
      </c>
      <c r="BB87" s="5">
        <f t="shared" si="100"/>
        <v>14</v>
      </c>
    </row>
    <row r="88" spans="1:54" s="5" customFormat="1">
      <c r="A88" s="368"/>
      <c r="B88" s="90"/>
      <c r="C88" s="122" t="s">
        <v>96</v>
      </c>
      <c r="D88" s="20" t="s">
        <v>25</v>
      </c>
      <c r="E88" s="20" t="s">
        <v>41</v>
      </c>
      <c r="F88" s="21" t="s">
        <v>18</v>
      </c>
      <c r="G88" s="22" t="s">
        <v>10</v>
      </c>
      <c r="H88" s="318">
        <f>ROUNDDOWN(AK88*1.05,0)+INDEX(Sheet2!$B$2:'Sheet2'!$B$5,MATCH(G88,Sheet2!$A$2:'Sheet2'!$A$5,0),0)+34*AT88-ROUNDUP(IF($BC$1=TRUE,AV88,AW88)/10,0)+A88</f>
        <v>386</v>
      </c>
      <c r="I88" s="319">
        <f>ROUNDDOWN(AL88*1.05,0)+INDEX(Sheet2!$B$2:'Sheet2'!$B$5,MATCH(G88,Sheet2!$A$2:'Sheet2'!$A$5,0),0)+34*AT88-ROUNDUP(IF($BC$1=TRUE,AV88,AW88)/10,0)+A88</f>
        <v>407</v>
      </c>
      <c r="J88" s="23">
        <f t="shared" si="73"/>
        <v>793</v>
      </c>
      <c r="K88" s="602">
        <f>AW88-ROUNDDOWN(AR88/2,0)-ROUNDDOWN(MAX(AQ88*1.2,AP88*0.5),0)+INDEX(Sheet2!$C$2:'Sheet2'!$C$5,MATCH(G88,Sheet2!$A$2:'Sheet2'!$A$5,0),0)</f>
        <v>1153</v>
      </c>
      <c r="L88" s="19">
        <f t="shared" si="74"/>
        <v>632</v>
      </c>
      <c r="M88" s="99">
        <f t="shared" si="75"/>
        <v>12</v>
      </c>
      <c r="N88" s="99">
        <f t="shared" si="76"/>
        <v>38</v>
      </c>
      <c r="O88" s="187">
        <f t="shared" si="77"/>
        <v>1565</v>
      </c>
      <c r="P88" s="24">
        <f>AX88+IF($F88="범선",IF($BG$1=TRUE,INDEX(Sheet2!$H$2:'Sheet2'!$H$45,MATCH(AX88,Sheet2!$G$2:'Sheet2'!$G$45,0),0)),IF($BH$1=TRUE,INDEX(Sheet2!$I$2:'Sheet2'!$I$45,MATCH(AX88,Sheet2!$G$2:'Sheet2'!$G$45,0)),IF($BI$1=TRUE,INDEX(Sheet2!$H$2:'Sheet2'!$H$45,MATCH(AX88,Sheet2!$G$2:'Sheet2'!$G$45,0)),0)))+IF($BE$1=TRUE,2,0)</f>
        <v>10.5</v>
      </c>
      <c r="Q88" s="20">
        <f t="shared" si="78"/>
        <v>13.5</v>
      </c>
      <c r="R88" s="20">
        <f t="shared" si="79"/>
        <v>16.5</v>
      </c>
      <c r="S88" s="22">
        <f t="shared" si="80"/>
        <v>19.5</v>
      </c>
      <c r="T88" s="20">
        <f>AY88+IF($F88="범선",IF($BG$1=TRUE,INDEX(Sheet2!$H$2:'Sheet2'!$H$45,MATCH(AY88,Sheet2!$G$2:'Sheet2'!$G$45,0),0)),IF($BH$1=TRUE,INDEX(Sheet2!$I$2:'Sheet2'!$I$45,MATCH(AY88,Sheet2!$G$2:'Sheet2'!$G$45,0)),IF($BI$1=TRUE,INDEX(Sheet2!$H$2:'Sheet2'!$H$45,MATCH(AY88,Sheet2!$G$2:'Sheet2'!$G$45,0)),0)))+IF($BE$1=TRUE,2,0)</f>
        <v>12</v>
      </c>
      <c r="U88" s="20">
        <f t="shared" si="81"/>
        <v>15.5</v>
      </c>
      <c r="V88" s="20">
        <f t="shared" si="82"/>
        <v>18.5</v>
      </c>
      <c r="W88" s="22">
        <f t="shared" si="83"/>
        <v>21.5</v>
      </c>
      <c r="X88" s="20">
        <f>AZ88+IF($F88="범선",IF($BG$1=TRUE,INDEX(Sheet2!$H$2:'Sheet2'!$H$45,MATCH(AZ88,Sheet2!$G$2:'Sheet2'!$G$45,0),0)),IF($BH$1=TRUE,INDEX(Sheet2!$I$2:'Sheet2'!$I$45,MATCH(AZ88,Sheet2!$G$2:'Sheet2'!$G$45,0)),IF($BI$1=TRUE,INDEX(Sheet2!$H$2:'Sheet2'!$H$45,MATCH(AZ88,Sheet2!$G$2:'Sheet2'!$G$45,0)),0)))+IF($BE$1=TRUE,2,0)</f>
        <v>17</v>
      </c>
      <c r="Y88" s="20">
        <f t="shared" si="84"/>
        <v>20.5</v>
      </c>
      <c r="Z88" s="20">
        <f t="shared" si="85"/>
        <v>23.5</v>
      </c>
      <c r="AA88" s="22">
        <f t="shared" si="86"/>
        <v>26.5</v>
      </c>
      <c r="AB88" s="20">
        <f>BA88+IF($F88="범선",IF($BG$1=TRUE,INDEX(Sheet2!$H$2:'Sheet2'!$H$45,MATCH(BA88,Sheet2!$G$2:'Sheet2'!$G$45,0),0)),IF($BH$1=TRUE,INDEX(Sheet2!$I$2:'Sheet2'!$I$45,MATCH(BA88,Sheet2!$G$2:'Sheet2'!$G$45,0)),IF($BI$1=TRUE,INDEX(Sheet2!$H$2:'Sheet2'!$H$45,MATCH(BA88,Sheet2!$G$2:'Sheet2'!$G$45,0)),0)))+IF($BE$1=TRUE,2,0)</f>
        <v>22.5</v>
      </c>
      <c r="AC88" s="20">
        <f t="shared" si="87"/>
        <v>26</v>
      </c>
      <c r="AD88" s="20">
        <f t="shared" si="88"/>
        <v>29</v>
      </c>
      <c r="AE88" s="22">
        <f t="shared" si="89"/>
        <v>32</v>
      </c>
      <c r="AF88" s="20">
        <f>BB88+IF($F88="범선",IF($BG$1=TRUE,INDEX(Sheet2!$H$2:'Sheet2'!$H$45,MATCH(BB88,Sheet2!$G$2:'Sheet2'!$G$45,0),0)),IF($BH$1=TRUE,INDEX(Sheet2!$I$2:'Sheet2'!$I$45,MATCH(BB88,Sheet2!$G$2:'Sheet2'!$G$45,0)),IF($BI$1=TRUE,INDEX(Sheet2!$H$2:'Sheet2'!$H$45,MATCH(BB88,Sheet2!$G$2:'Sheet2'!$G$45,0)),0)))+IF($BE$1=TRUE,2,0)</f>
        <v>26.5</v>
      </c>
      <c r="AG88" s="20">
        <f t="shared" si="90"/>
        <v>30</v>
      </c>
      <c r="AH88" s="20">
        <f t="shared" si="91"/>
        <v>33</v>
      </c>
      <c r="AI88" s="22">
        <f t="shared" si="92"/>
        <v>36</v>
      </c>
      <c r="AJ88" s="95"/>
      <c r="AK88" s="97">
        <v>250</v>
      </c>
      <c r="AL88" s="97">
        <v>270</v>
      </c>
      <c r="AM88" s="97">
        <v>9</v>
      </c>
      <c r="AN88" s="83">
        <v>12</v>
      </c>
      <c r="AO88" s="83">
        <v>38</v>
      </c>
      <c r="AP88" s="5">
        <v>80</v>
      </c>
      <c r="AQ88" s="5">
        <v>40</v>
      </c>
      <c r="AR88" s="5">
        <v>50</v>
      </c>
      <c r="AS88" s="5">
        <v>810</v>
      </c>
      <c r="AT88" s="5">
        <v>3</v>
      </c>
      <c r="AU88" s="5">
        <f t="shared" si="93"/>
        <v>940</v>
      </c>
      <c r="AV88" s="5">
        <f t="shared" si="94"/>
        <v>705</v>
      </c>
      <c r="AW88" s="5">
        <f t="shared" si="95"/>
        <v>1175</v>
      </c>
      <c r="AX88" s="5">
        <f t="shared" si="96"/>
        <v>1</v>
      </c>
      <c r="AY88" s="5">
        <f t="shared" si="97"/>
        <v>2</v>
      </c>
      <c r="AZ88" s="5">
        <f t="shared" si="98"/>
        <v>6</v>
      </c>
      <c r="BA88" s="5">
        <f t="shared" si="99"/>
        <v>10</v>
      </c>
      <c r="BB88" s="5">
        <f t="shared" si="100"/>
        <v>13</v>
      </c>
    </row>
    <row r="89" spans="1:54" s="5" customFormat="1">
      <c r="A89" s="334"/>
      <c r="B89" s="89" t="s">
        <v>43</v>
      </c>
      <c r="C89" s="119" t="s">
        <v>96</v>
      </c>
      <c r="D89" s="26" t="s">
        <v>1</v>
      </c>
      <c r="E89" s="26" t="s">
        <v>41</v>
      </c>
      <c r="F89" s="27" t="s">
        <v>18</v>
      </c>
      <c r="G89" s="28" t="s">
        <v>10</v>
      </c>
      <c r="H89" s="91">
        <f>ROUNDDOWN(AK89*1.05,0)+INDEX(Sheet2!$B$2:'Sheet2'!$B$5,MATCH(G89,Sheet2!$A$2:'Sheet2'!$A$5,0),0)+34*AT89-ROUNDUP(IF($BC$1=TRUE,AV89,AW89)/10,0)+A89</f>
        <v>402</v>
      </c>
      <c r="I89" s="231">
        <f>ROUNDDOWN(AL89*1.05,0)+INDEX(Sheet2!$B$2:'Sheet2'!$B$5,MATCH(G89,Sheet2!$A$2:'Sheet2'!$A$5,0),0)+34*AT89-ROUNDUP(IF($BC$1=TRUE,AV89,AW89)/10,0)+A89</f>
        <v>407</v>
      </c>
      <c r="J89" s="30">
        <f t="shared" si="73"/>
        <v>809</v>
      </c>
      <c r="K89" s="137">
        <f>AW89-ROUNDDOWN(AR89/2,0)-ROUNDDOWN(MAX(AQ89*1.2,AP89*0.5),0)+INDEX(Sheet2!$C$2:'Sheet2'!$C$5,MATCH(G89,Sheet2!$A$2:'Sheet2'!$A$5,0),0)</f>
        <v>1151</v>
      </c>
      <c r="L89" s="25">
        <f t="shared" si="74"/>
        <v>630</v>
      </c>
      <c r="M89" s="83">
        <f t="shared" si="75"/>
        <v>15</v>
      </c>
      <c r="N89" s="83">
        <f t="shared" si="76"/>
        <v>40</v>
      </c>
      <c r="O89" s="92">
        <f t="shared" si="77"/>
        <v>1613</v>
      </c>
      <c r="P89" s="31">
        <f>AX89+IF($F89="범선",IF($BG$1=TRUE,INDEX(Sheet2!$H$2:'Sheet2'!$H$45,MATCH(AX89,Sheet2!$G$2:'Sheet2'!$G$45,0),0)),IF($BH$1=TRUE,INDEX(Sheet2!$I$2:'Sheet2'!$I$45,MATCH(AX89,Sheet2!$G$2:'Sheet2'!$G$45,0)),IF($BI$1=TRUE,INDEX(Sheet2!$H$2:'Sheet2'!$H$45,MATCH(AX89,Sheet2!$G$2:'Sheet2'!$G$45,0)),0)))+IF($BE$1=TRUE,2,0)</f>
        <v>12</v>
      </c>
      <c r="Q89" s="26">
        <f t="shared" si="78"/>
        <v>15</v>
      </c>
      <c r="R89" s="26">
        <f t="shared" si="79"/>
        <v>18</v>
      </c>
      <c r="S89" s="28">
        <f t="shared" si="80"/>
        <v>21</v>
      </c>
      <c r="T89" s="26">
        <f>AY89+IF($F89="범선",IF($BG$1=TRUE,INDEX(Sheet2!$H$2:'Sheet2'!$H$45,MATCH(AY89,Sheet2!$G$2:'Sheet2'!$G$45,0),0)),IF($BH$1=TRUE,INDEX(Sheet2!$I$2:'Sheet2'!$I$45,MATCH(AY89,Sheet2!$G$2:'Sheet2'!$G$45,0)),IF($BI$1=TRUE,INDEX(Sheet2!$H$2:'Sheet2'!$H$45,MATCH(AY89,Sheet2!$G$2:'Sheet2'!$G$45,0)),0)))+IF($BE$1=TRUE,2,0)</f>
        <v>13</v>
      </c>
      <c r="U89" s="26">
        <f t="shared" si="81"/>
        <v>16.5</v>
      </c>
      <c r="V89" s="26">
        <f t="shared" si="82"/>
        <v>19.5</v>
      </c>
      <c r="W89" s="28">
        <f t="shared" si="83"/>
        <v>22.5</v>
      </c>
      <c r="X89" s="26">
        <f>AZ89+IF($F89="범선",IF($BG$1=TRUE,INDEX(Sheet2!$H$2:'Sheet2'!$H$45,MATCH(AZ89,Sheet2!$G$2:'Sheet2'!$G$45,0),0)),IF($BH$1=TRUE,INDEX(Sheet2!$I$2:'Sheet2'!$I$45,MATCH(AZ89,Sheet2!$G$2:'Sheet2'!$G$45,0)),IF($BI$1=TRUE,INDEX(Sheet2!$H$2:'Sheet2'!$H$45,MATCH(AZ89,Sheet2!$G$2:'Sheet2'!$G$45,0)),0)))+IF($BE$1=TRUE,2,0)</f>
        <v>17</v>
      </c>
      <c r="Y89" s="26">
        <f t="shared" si="84"/>
        <v>20.5</v>
      </c>
      <c r="Z89" s="26">
        <f t="shared" si="85"/>
        <v>23.5</v>
      </c>
      <c r="AA89" s="28">
        <f t="shared" si="86"/>
        <v>26.5</v>
      </c>
      <c r="AB89" s="26">
        <f>BA89+IF($F89="범선",IF($BG$1=TRUE,INDEX(Sheet2!$H$2:'Sheet2'!$H$45,MATCH(BA89,Sheet2!$G$2:'Sheet2'!$G$45,0),0)),IF($BH$1=TRUE,INDEX(Sheet2!$I$2:'Sheet2'!$I$45,MATCH(BA89,Sheet2!$G$2:'Sheet2'!$G$45,0)),IF($BI$1=TRUE,INDEX(Sheet2!$H$2:'Sheet2'!$H$45,MATCH(BA89,Sheet2!$G$2:'Sheet2'!$G$45,0)),0)))+IF($BE$1=TRUE,2,0)</f>
        <v>22.5</v>
      </c>
      <c r="AC89" s="26">
        <f t="shared" si="87"/>
        <v>26</v>
      </c>
      <c r="AD89" s="26">
        <f t="shared" si="88"/>
        <v>29</v>
      </c>
      <c r="AE89" s="28">
        <f t="shared" si="89"/>
        <v>32</v>
      </c>
      <c r="AF89" s="26">
        <f>BB89+IF($F89="범선",IF($BG$1=TRUE,INDEX(Sheet2!$H$2:'Sheet2'!$H$45,MATCH(BB89,Sheet2!$G$2:'Sheet2'!$G$45,0),0)),IF($BH$1=TRUE,INDEX(Sheet2!$I$2:'Sheet2'!$I$45,MATCH(BB89,Sheet2!$G$2:'Sheet2'!$G$45,0)),IF($BI$1=TRUE,INDEX(Sheet2!$H$2:'Sheet2'!$H$45,MATCH(BB89,Sheet2!$G$2:'Sheet2'!$G$45,0)),0)))+IF($BE$1=TRUE,2,0)</f>
        <v>28</v>
      </c>
      <c r="AG89" s="26">
        <f t="shared" si="90"/>
        <v>31.5</v>
      </c>
      <c r="AH89" s="26">
        <f t="shared" si="91"/>
        <v>34.5</v>
      </c>
      <c r="AI89" s="28">
        <f t="shared" si="92"/>
        <v>37.5</v>
      </c>
      <c r="AJ89" s="95"/>
      <c r="AK89" s="97">
        <v>265</v>
      </c>
      <c r="AL89" s="97">
        <v>270</v>
      </c>
      <c r="AM89" s="97">
        <v>11</v>
      </c>
      <c r="AN89" s="83">
        <v>15</v>
      </c>
      <c r="AO89" s="83">
        <v>40</v>
      </c>
      <c r="AP89" s="5">
        <v>100</v>
      </c>
      <c r="AQ89" s="5">
        <v>40</v>
      </c>
      <c r="AR89" s="5">
        <v>50</v>
      </c>
      <c r="AS89" s="5">
        <v>790</v>
      </c>
      <c r="AT89" s="5">
        <v>3</v>
      </c>
      <c r="AU89" s="5">
        <f t="shared" si="93"/>
        <v>940</v>
      </c>
      <c r="AV89" s="5">
        <f t="shared" si="94"/>
        <v>705</v>
      </c>
      <c r="AW89" s="5">
        <f t="shared" si="95"/>
        <v>1175</v>
      </c>
      <c r="AX89" s="5">
        <f t="shared" si="96"/>
        <v>2</v>
      </c>
      <c r="AY89" s="5">
        <f t="shared" si="97"/>
        <v>3</v>
      </c>
      <c r="AZ89" s="5">
        <f t="shared" si="98"/>
        <v>6</v>
      </c>
      <c r="BA89" s="5">
        <f t="shared" si="99"/>
        <v>10</v>
      </c>
      <c r="BB89" s="5">
        <f t="shared" si="100"/>
        <v>14</v>
      </c>
    </row>
    <row r="90" spans="1:54" s="5" customFormat="1">
      <c r="A90" s="334"/>
      <c r="B90" s="89" t="s">
        <v>45</v>
      </c>
      <c r="C90" s="119" t="s">
        <v>96</v>
      </c>
      <c r="D90" s="26" t="s">
        <v>1</v>
      </c>
      <c r="E90" s="26" t="s">
        <v>0</v>
      </c>
      <c r="F90" s="26" t="s">
        <v>18</v>
      </c>
      <c r="G90" s="28" t="s">
        <v>12</v>
      </c>
      <c r="H90" s="91">
        <f>ROUNDDOWN(AK90*1.05,0)+INDEX(Sheet2!$B$2:'Sheet2'!$B$5,MATCH(G90,Sheet2!$A$2:'Sheet2'!$A$5,0),0)+34*AT90-ROUNDUP(IF($BC$1=TRUE,AV90,AW90)/10,0)+A90</f>
        <v>386</v>
      </c>
      <c r="I90" s="231">
        <f>ROUNDDOWN(AL90*1.05,0)+INDEX(Sheet2!$B$2:'Sheet2'!$B$5,MATCH(G90,Sheet2!$A$2:'Sheet2'!$A$5,0),0)+34*AT90-ROUNDUP(IF($BC$1=TRUE,AV90,AW90)/10,0)+A90</f>
        <v>407</v>
      </c>
      <c r="J90" s="30">
        <f t="shared" si="73"/>
        <v>793</v>
      </c>
      <c r="K90" s="137">
        <f>AW90-ROUNDDOWN(AR90/2,0)-ROUNDDOWN(MAX(AQ90*1.2,AP90*0.5),0)+INDEX(Sheet2!$C$2:'Sheet2'!$C$5,MATCH(G90,Sheet2!$A$2:'Sheet2'!$A$5,0),0)</f>
        <v>1147</v>
      </c>
      <c r="L90" s="25">
        <f t="shared" si="74"/>
        <v>628</v>
      </c>
      <c r="M90" s="83">
        <f t="shared" si="75"/>
        <v>12</v>
      </c>
      <c r="N90" s="83">
        <f t="shared" si="76"/>
        <v>41</v>
      </c>
      <c r="O90" s="92">
        <f t="shared" si="77"/>
        <v>1565</v>
      </c>
      <c r="P90" s="31">
        <f>AX90+IF($F90="범선",IF($BG$1=TRUE,INDEX(Sheet2!$H$2:'Sheet2'!$H$45,MATCH(AX90,Sheet2!$G$2:'Sheet2'!$G$45,0),0)),IF($BH$1=TRUE,INDEX(Sheet2!$I$2:'Sheet2'!$I$45,MATCH(AX90,Sheet2!$G$2:'Sheet2'!$G$45,0)),IF($BI$1=TRUE,INDEX(Sheet2!$H$2:'Sheet2'!$H$45,MATCH(AX90,Sheet2!$G$2:'Sheet2'!$G$45,0)),0)))+IF($BE$1=TRUE,2,0)</f>
        <v>12</v>
      </c>
      <c r="Q90" s="26">
        <f t="shared" si="78"/>
        <v>15</v>
      </c>
      <c r="R90" s="26">
        <f t="shared" si="79"/>
        <v>18</v>
      </c>
      <c r="S90" s="28">
        <f t="shared" si="80"/>
        <v>21</v>
      </c>
      <c r="T90" s="26">
        <f>AY90+IF($F90="범선",IF($BG$1=TRUE,INDEX(Sheet2!$H$2:'Sheet2'!$H$45,MATCH(AY90,Sheet2!$G$2:'Sheet2'!$G$45,0),0)),IF($BH$1=TRUE,INDEX(Sheet2!$I$2:'Sheet2'!$I$45,MATCH(AY90,Sheet2!$G$2:'Sheet2'!$G$45,0)),IF($BI$1=TRUE,INDEX(Sheet2!$H$2:'Sheet2'!$H$45,MATCH(AY90,Sheet2!$G$2:'Sheet2'!$G$45,0)),0)))+IF($BE$1=TRUE,2,0)</f>
        <v>13</v>
      </c>
      <c r="U90" s="26">
        <f t="shared" si="81"/>
        <v>16.5</v>
      </c>
      <c r="V90" s="26">
        <f t="shared" si="82"/>
        <v>19.5</v>
      </c>
      <c r="W90" s="28">
        <f t="shared" si="83"/>
        <v>22.5</v>
      </c>
      <c r="X90" s="26">
        <f>AZ90+IF($F90="범선",IF($BG$1=TRUE,INDEX(Sheet2!$H$2:'Sheet2'!$H$45,MATCH(AZ90,Sheet2!$G$2:'Sheet2'!$G$45,0),0)),IF($BH$1=TRUE,INDEX(Sheet2!$I$2:'Sheet2'!$I$45,MATCH(AZ90,Sheet2!$G$2:'Sheet2'!$G$45,0)),IF($BI$1=TRUE,INDEX(Sheet2!$H$2:'Sheet2'!$H$45,MATCH(AZ90,Sheet2!$G$2:'Sheet2'!$G$45,0)),0)))+IF($BE$1=TRUE,2,0)</f>
        <v>18.5</v>
      </c>
      <c r="Y90" s="26">
        <f t="shared" si="84"/>
        <v>22</v>
      </c>
      <c r="Z90" s="26">
        <f t="shared" si="85"/>
        <v>25</v>
      </c>
      <c r="AA90" s="28">
        <f t="shared" si="86"/>
        <v>28</v>
      </c>
      <c r="AB90" s="26">
        <f>BA90+IF($F90="범선",IF($BG$1=TRUE,INDEX(Sheet2!$H$2:'Sheet2'!$H$45,MATCH(BA90,Sheet2!$G$2:'Sheet2'!$G$45,0),0)),IF($BH$1=TRUE,INDEX(Sheet2!$I$2:'Sheet2'!$I$45,MATCH(BA90,Sheet2!$G$2:'Sheet2'!$G$45,0)),IF($BI$1=TRUE,INDEX(Sheet2!$H$2:'Sheet2'!$H$45,MATCH(BA90,Sheet2!$G$2:'Sheet2'!$G$45,0)),0)))+IF($BE$1=TRUE,2,0)</f>
        <v>22.5</v>
      </c>
      <c r="AC90" s="26">
        <f t="shared" si="87"/>
        <v>26</v>
      </c>
      <c r="AD90" s="26">
        <f t="shared" si="88"/>
        <v>29</v>
      </c>
      <c r="AE90" s="28">
        <f t="shared" si="89"/>
        <v>32</v>
      </c>
      <c r="AF90" s="26">
        <f>BB90+IF($F90="범선",IF($BG$1=TRUE,INDEX(Sheet2!$H$2:'Sheet2'!$H$45,MATCH(BB90,Sheet2!$G$2:'Sheet2'!$G$45,0),0)),IF($BH$1=TRUE,INDEX(Sheet2!$I$2:'Sheet2'!$I$45,MATCH(BB90,Sheet2!$G$2:'Sheet2'!$G$45,0)),IF($BI$1=TRUE,INDEX(Sheet2!$H$2:'Sheet2'!$H$45,MATCH(BB90,Sheet2!$G$2:'Sheet2'!$G$45,0)),0)))+IF($BE$1=TRUE,2,0)</f>
        <v>28</v>
      </c>
      <c r="AG90" s="26">
        <f t="shared" si="90"/>
        <v>31.5</v>
      </c>
      <c r="AH90" s="26">
        <f t="shared" si="91"/>
        <v>34.5</v>
      </c>
      <c r="AI90" s="28">
        <f t="shared" si="92"/>
        <v>37.5</v>
      </c>
      <c r="AJ90" s="95"/>
      <c r="AK90" s="97">
        <v>250</v>
      </c>
      <c r="AL90" s="97">
        <v>270</v>
      </c>
      <c r="AM90" s="97">
        <v>10</v>
      </c>
      <c r="AN90" s="83">
        <v>12</v>
      </c>
      <c r="AO90" s="83">
        <v>41</v>
      </c>
      <c r="AP90" s="5">
        <v>100</v>
      </c>
      <c r="AQ90" s="5">
        <v>40</v>
      </c>
      <c r="AR90" s="5">
        <v>54</v>
      </c>
      <c r="AS90" s="5">
        <v>786</v>
      </c>
      <c r="AT90" s="5">
        <v>3</v>
      </c>
      <c r="AU90" s="5">
        <f t="shared" si="93"/>
        <v>940</v>
      </c>
      <c r="AV90" s="5">
        <f t="shared" si="94"/>
        <v>705</v>
      </c>
      <c r="AW90" s="5">
        <f t="shared" si="95"/>
        <v>1175</v>
      </c>
      <c r="AX90" s="5">
        <f t="shared" si="96"/>
        <v>2</v>
      </c>
      <c r="AY90" s="5">
        <f t="shared" si="97"/>
        <v>3</v>
      </c>
      <c r="AZ90" s="5">
        <f t="shared" si="98"/>
        <v>7</v>
      </c>
      <c r="BA90" s="5">
        <f t="shared" si="99"/>
        <v>10</v>
      </c>
      <c r="BB90" s="5">
        <f t="shared" si="100"/>
        <v>14</v>
      </c>
    </row>
    <row r="91" spans="1:54" s="5" customFormat="1">
      <c r="A91" s="334"/>
      <c r="B91" s="89" t="s">
        <v>88</v>
      </c>
      <c r="C91" s="119" t="s">
        <v>87</v>
      </c>
      <c r="D91" s="26" t="s">
        <v>1</v>
      </c>
      <c r="E91" s="26" t="s">
        <v>0</v>
      </c>
      <c r="F91" s="26" t="s">
        <v>18</v>
      </c>
      <c r="G91" s="28" t="s">
        <v>10</v>
      </c>
      <c r="H91" s="91">
        <f>ROUNDDOWN(AK91*1.05,0)+INDEX(Sheet2!$B$2:'Sheet2'!$B$5,MATCH(G91,Sheet2!$A$2:'Sheet2'!$A$5,0),0)+34*AT91-ROUNDUP(IF($BC$1=TRUE,AV91,AW91)/10,0)+A91</f>
        <v>478</v>
      </c>
      <c r="I91" s="231">
        <f>ROUNDDOWN(AL91*1.05,0)+INDEX(Sheet2!$B$2:'Sheet2'!$B$5,MATCH(G91,Sheet2!$A$2:'Sheet2'!$A$5,0),0)+34*AT91-ROUNDUP(IF($BC$1=TRUE,AV91,AW91)/10,0)+A91</f>
        <v>567</v>
      </c>
      <c r="J91" s="30">
        <f t="shared" si="73"/>
        <v>1045</v>
      </c>
      <c r="K91" s="137">
        <f>AW91-ROUNDDOWN(AR91/2,0)-ROUNDDOWN(MAX(AQ91*1.2,AP91*0.5),0)+INDEX(Sheet2!$C$2:'Sheet2'!$C$5,MATCH(G91,Sheet2!$A$2:'Sheet2'!$A$5,0),0)</f>
        <v>1145</v>
      </c>
      <c r="L91" s="25">
        <f t="shared" si="74"/>
        <v>637</v>
      </c>
      <c r="M91" s="83">
        <f t="shared" si="75"/>
        <v>10</v>
      </c>
      <c r="N91" s="83">
        <f t="shared" si="76"/>
        <v>22</v>
      </c>
      <c r="O91" s="92">
        <f t="shared" si="77"/>
        <v>2001</v>
      </c>
      <c r="P91" s="31">
        <f>AX91+IF($F91="범선",IF($BG$1=TRUE,INDEX(Sheet2!$H$2:'Sheet2'!$H$45,MATCH(AX91,Sheet2!$G$2:'Sheet2'!$G$45,0),0)),IF($BH$1=TRUE,INDEX(Sheet2!$I$2:'Sheet2'!$I$45,MATCH(AX91,Sheet2!$G$2:'Sheet2'!$G$45,0)),IF($BI$1=TRUE,INDEX(Sheet2!$H$2:'Sheet2'!$H$45,MATCH(AX91,Sheet2!$G$2:'Sheet2'!$G$45,0)),0)))+IF($BE$1=TRUE,2,0)</f>
        <v>6.5</v>
      </c>
      <c r="Q91" s="26">
        <f t="shared" si="78"/>
        <v>9.5</v>
      </c>
      <c r="R91" s="26">
        <f t="shared" si="79"/>
        <v>12.5</v>
      </c>
      <c r="S91" s="28">
        <f t="shared" si="80"/>
        <v>15.5</v>
      </c>
      <c r="T91" s="26">
        <f>AY91+IF($F91="범선",IF($BG$1=TRUE,INDEX(Sheet2!$H$2:'Sheet2'!$H$45,MATCH(AY91,Sheet2!$G$2:'Sheet2'!$G$45,0),0)),IF($BH$1=TRUE,INDEX(Sheet2!$I$2:'Sheet2'!$I$45,MATCH(AY91,Sheet2!$G$2:'Sheet2'!$G$45,0)),IF($BI$1=TRUE,INDEX(Sheet2!$H$2:'Sheet2'!$H$45,MATCH(AY91,Sheet2!$G$2:'Sheet2'!$G$45,0)),0)))+IF($BE$1=TRUE,2,0)</f>
        <v>8</v>
      </c>
      <c r="U91" s="26">
        <f t="shared" si="81"/>
        <v>11.5</v>
      </c>
      <c r="V91" s="26">
        <f t="shared" si="82"/>
        <v>14.5</v>
      </c>
      <c r="W91" s="28">
        <f t="shared" si="83"/>
        <v>17.5</v>
      </c>
      <c r="X91" s="26">
        <f>AZ91+IF($F91="범선",IF($BG$1=TRUE,INDEX(Sheet2!$H$2:'Sheet2'!$H$45,MATCH(AZ91,Sheet2!$G$2:'Sheet2'!$G$45,0),0)),IF($BH$1=TRUE,INDEX(Sheet2!$I$2:'Sheet2'!$I$45,MATCH(AZ91,Sheet2!$G$2:'Sheet2'!$G$45,0)),IF($BI$1=TRUE,INDEX(Sheet2!$H$2:'Sheet2'!$H$45,MATCH(AZ91,Sheet2!$G$2:'Sheet2'!$G$45,0)),0)))+IF($BE$1=TRUE,2,0)</f>
        <v>13</v>
      </c>
      <c r="Y91" s="26">
        <f t="shared" si="84"/>
        <v>16.5</v>
      </c>
      <c r="Z91" s="26">
        <f t="shared" si="85"/>
        <v>19.5</v>
      </c>
      <c r="AA91" s="28">
        <f t="shared" si="86"/>
        <v>22.5</v>
      </c>
      <c r="AB91" s="26">
        <f>BA91+IF($F91="범선",IF($BG$1=TRUE,INDEX(Sheet2!$H$2:'Sheet2'!$H$45,MATCH(BA91,Sheet2!$G$2:'Sheet2'!$G$45,0),0)),IF($BH$1=TRUE,INDEX(Sheet2!$I$2:'Sheet2'!$I$45,MATCH(BA91,Sheet2!$G$2:'Sheet2'!$G$45,0)),IF($BI$1=TRUE,INDEX(Sheet2!$H$2:'Sheet2'!$H$45,MATCH(BA91,Sheet2!$G$2:'Sheet2'!$G$45,0)),0)))+IF($BE$1=TRUE,2,0)</f>
        <v>17</v>
      </c>
      <c r="AC91" s="26">
        <f t="shared" si="87"/>
        <v>20.5</v>
      </c>
      <c r="AD91" s="26">
        <f t="shared" si="88"/>
        <v>23.5</v>
      </c>
      <c r="AE91" s="28">
        <f t="shared" si="89"/>
        <v>26.5</v>
      </c>
      <c r="AF91" s="26">
        <f>BB91+IF($F91="범선",IF($BG$1=TRUE,INDEX(Sheet2!$H$2:'Sheet2'!$H$45,MATCH(BB91,Sheet2!$G$2:'Sheet2'!$G$45,0),0)),IF($BH$1=TRUE,INDEX(Sheet2!$I$2:'Sheet2'!$I$45,MATCH(BB91,Sheet2!$G$2:'Sheet2'!$G$45,0)),IF($BI$1=TRUE,INDEX(Sheet2!$H$2:'Sheet2'!$H$45,MATCH(BB91,Sheet2!$G$2:'Sheet2'!$G$45,0)),0)))+IF($BE$1=TRUE,2,0)</f>
        <v>22.5</v>
      </c>
      <c r="AG91" s="26">
        <f t="shared" si="90"/>
        <v>26</v>
      </c>
      <c r="AH91" s="26">
        <f t="shared" si="91"/>
        <v>29</v>
      </c>
      <c r="AI91" s="28">
        <f t="shared" si="92"/>
        <v>32</v>
      </c>
      <c r="AJ91" s="95"/>
      <c r="AK91" s="97">
        <v>270</v>
      </c>
      <c r="AL91" s="97">
        <v>355</v>
      </c>
      <c r="AM91" s="97">
        <v>12</v>
      </c>
      <c r="AN91" s="83">
        <v>10</v>
      </c>
      <c r="AO91" s="83">
        <v>22</v>
      </c>
      <c r="AP91" s="5">
        <v>75</v>
      </c>
      <c r="AQ91" s="5">
        <v>32</v>
      </c>
      <c r="AR91" s="5">
        <v>22</v>
      </c>
      <c r="AS91" s="5">
        <v>818</v>
      </c>
      <c r="AT91" s="5">
        <v>5</v>
      </c>
      <c r="AU91" s="5">
        <f t="shared" si="93"/>
        <v>915</v>
      </c>
      <c r="AV91" s="5">
        <f t="shared" si="94"/>
        <v>686</v>
      </c>
      <c r="AW91" s="5">
        <f t="shared" si="95"/>
        <v>1143</v>
      </c>
      <c r="AX91" s="5">
        <f t="shared" si="96"/>
        <v>-2</v>
      </c>
      <c r="AY91" s="5">
        <f t="shared" si="97"/>
        <v>-1</v>
      </c>
      <c r="AZ91" s="5">
        <f t="shared" si="98"/>
        <v>3</v>
      </c>
      <c r="BA91" s="5">
        <f t="shared" si="99"/>
        <v>6</v>
      </c>
      <c r="BB91" s="5">
        <f t="shared" si="100"/>
        <v>10</v>
      </c>
    </row>
    <row r="92" spans="1:54" s="5" customFormat="1">
      <c r="A92" s="334"/>
      <c r="B92" s="89" t="s">
        <v>40</v>
      </c>
      <c r="C92" s="119" t="s">
        <v>93</v>
      </c>
      <c r="D92" s="26" t="s">
        <v>1</v>
      </c>
      <c r="E92" s="26" t="s">
        <v>0</v>
      </c>
      <c r="F92" s="27" t="s">
        <v>18</v>
      </c>
      <c r="G92" s="28" t="s">
        <v>10</v>
      </c>
      <c r="H92" s="91">
        <f>ROUNDDOWN(AK92*1.05,0)+INDEX(Sheet2!$B$2:'Sheet2'!$B$5,MATCH(G92,Sheet2!$A$2:'Sheet2'!$A$5,0),0)+34*AT92-ROUNDUP(IF($BC$1=TRUE,AV92,AW92)/10,0)+A92</f>
        <v>395</v>
      </c>
      <c r="I92" s="231">
        <f>ROUNDDOWN(AL92*1.05,0)+INDEX(Sheet2!$B$2:'Sheet2'!$B$5,MATCH(G92,Sheet2!$A$2:'Sheet2'!$A$5,0),0)+34*AT92-ROUNDUP(IF($BC$1=TRUE,AV92,AW92)/10,0)+A92</f>
        <v>500</v>
      </c>
      <c r="J92" s="30">
        <f t="shared" si="73"/>
        <v>895</v>
      </c>
      <c r="K92" s="137">
        <f>AW92-ROUNDDOWN(AR92/2,0)-ROUNDDOWN(MAX(AQ92*1.2,AP92*0.5),0)+INDEX(Sheet2!$C$2:'Sheet2'!$C$5,MATCH(G92,Sheet2!$A$2:'Sheet2'!$A$5,0),0)</f>
        <v>1142</v>
      </c>
      <c r="L92" s="25">
        <f t="shared" si="74"/>
        <v>626</v>
      </c>
      <c r="M92" s="83">
        <f t="shared" si="75"/>
        <v>13</v>
      </c>
      <c r="N92" s="83">
        <f t="shared" si="76"/>
        <v>35</v>
      </c>
      <c r="O92" s="92">
        <f t="shared" si="77"/>
        <v>1685</v>
      </c>
      <c r="P92" s="31">
        <f>AX92+IF($F92="범선",IF($BG$1=TRUE,INDEX(Sheet2!$H$2:'Sheet2'!$H$45,MATCH(AX92,Sheet2!$G$2:'Sheet2'!$G$45,0),0)),IF($BH$1=TRUE,INDEX(Sheet2!$I$2:'Sheet2'!$I$45,MATCH(AX92,Sheet2!$G$2:'Sheet2'!$G$45,0)),IF($BI$1=TRUE,INDEX(Sheet2!$H$2:'Sheet2'!$H$45,MATCH(AX92,Sheet2!$G$2:'Sheet2'!$G$45,0)),0)))+IF($BE$1=TRUE,2,0)</f>
        <v>10.5</v>
      </c>
      <c r="Q92" s="26">
        <f t="shared" si="78"/>
        <v>13.5</v>
      </c>
      <c r="R92" s="26">
        <f t="shared" si="79"/>
        <v>16.5</v>
      </c>
      <c r="S92" s="28">
        <f t="shared" si="80"/>
        <v>19.5</v>
      </c>
      <c r="T92" s="26">
        <f>AY92+IF($F92="범선",IF($BG$1=TRUE,INDEX(Sheet2!$H$2:'Sheet2'!$H$45,MATCH(AY92,Sheet2!$G$2:'Sheet2'!$G$45,0),0)),IF($BH$1=TRUE,INDEX(Sheet2!$I$2:'Sheet2'!$I$45,MATCH(AY92,Sheet2!$G$2:'Sheet2'!$G$45,0)),IF($BI$1=TRUE,INDEX(Sheet2!$H$2:'Sheet2'!$H$45,MATCH(AY92,Sheet2!$G$2:'Sheet2'!$G$45,0)),0)))+IF($BE$1=TRUE,2,0)</f>
        <v>12</v>
      </c>
      <c r="U92" s="26">
        <f t="shared" si="81"/>
        <v>15.5</v>
      </c>
      <c r="V92" s="26">
        <f t="shared" si="82"/>
        <v>18.5</v>
      </c>
      <c r="W92" s="28">
        <f t="shared" si="83"/>
        <v>21.5</v>
      </c>
      <c r="X92" s="26">
        <f>AZ92+IF($F92="범선",IF($BG$1=TRUE,INDEX(Sheet2!$H$2:'Sheet2'!$H$45,MATCH(AZ92,Sheet2!$G$2:'Sheet2'!$G$45,0),0)),IF($BH$1=TRUE,INDEX(Sheet2!$I$2:'Sheet2'!$I$45,MATCH(AZ92,Sheet2!$G$2:'Sheet2'!$G$45,0)),IF($BI$1=TRUE,INDEX(Sheet2!$H$2:'Sheet2'!$H$45,MATCH(AZ92,Sheet2!$G$2:'Sheet2'!$G$45,0)),0)))+IF($BE$1=TRUE,2,0)</f>
        <v>16</v>
      </c>
      <c r="Y92" s="26">
        <f t="shared" si="84"/>
        <v>19.5</v>
      </c>
      <c r="Z92" s="26">
        <f t="shared" si="85"/>
        <v>22.5</v>
      </c>
      <c r="AA92" s="28">
        <f t="shared" si="86"/>
        <v>25.5</v>
      </c>
      <c r="AB92" s="26">
        <f>BA92+IF($F92="범선",IF($BG$1=TRUE,INDEX(Sheet2!$H$2:'Sheet2'!$H$45,MATCH(BA92,Sheet2!$G$2:'Sheet2'!$G$45,0),0)),IF($BH$1=TRUE,INDEX(Sheet2!$I$2:'Sheet2'!$I$45,MATCH(BA92,Sheet2!$G$2:'Sheet2'!$G$45,0)),IF($BI$1=TRUE,INDEX(Sheet2!$H$2:'Sheet2'!$H$45,MATCH(BA92,Sheet2!$G$2:'Sheet2'!$G$45,0)),0)))+IF($BE$1=TRUE,2,0)</f>
        <v>21</v>
      </c>
      <c r="AC92" s="26">
        <f t="shared" si="87"/>
        <v>24.5</v>
      </c>
      <c r="AD92" s="26">
        <f t="shared" si="88"/>
        <v>27.5</v>
      </c>
      <c r="AE92" s="28">
        <f t="shared" si="89"/>
        <v>30.5</v>
      </c>
      <c r="AF92" s="26">
        <f>BB92+IF($F92="범선",IF($BG$1=TRUE,INDEX(Sheet2!$H$2:'Sheet2'!$H$45,MATCH(BB92,Sheet2!$G$2:'Sheet2'!$G$45,0),0)),IF($BH$1=TRUE,INDEX(Sheet2!$I$2:'Sheet2'!$I$45,MATCH(BB92,Sheet2!$G$2:'Sheet2'!$G$45,0)),IF($BI$1=TRUE,INDEX(Sheet2!$H$2:'Sheet2'!$H$45,MATCH(BB92,Sheet2!$G$2:'Sheet2'!$G$45,0)),0)))+IF($BE$1=TRUE,2,0)</f>
        <v>26.5</v>
      </c>
      <c r="AG92" s="26">
        <f t="shared" si="90"/>
        <v>30</v>
      </c>
      <c r="AH92" s="26">
        <f t="shared" si="91"/>
        <v>33</v>
      </c>
      <c r="AI92" s="28">
        <f t="shared" si="92"/>
        <v>36</v>
      </c>
      <c r="AJ92" s="95"/>
      <c r="AK92" s="97">
        <v>225</v>
      </c>
      <c r="AL92" s="97">
        <v>325</v>
      </c>
      <c r="AM92" s="97">
        <v>10</v>
      </c>
      <c r="AN92" s="83">
        <v>13</v>
      </c>
      <c r="AO92" s="83">
        <v>35</v>
      </c>
      <c r="AP92" s="5">
        <v>70</v>
      </c>
      <c r="AQ92" s="5">
        <v>33</v>
      </c>
      <c r="AR92" s="5">
        <v>65</v>
      </c>
      <c r="AS92" s="5">
        <v>795</v>
      </c>
      <c r="AT92" s="5">
        <v>4</v>
      </c>
      <c r="AU92" s="5">
        <f t="shared" si="93"/>
        <v>930</v>
      </c>
      <c r="AV92" s="5">
        <f t="shared" si="94"/>
        <v>697</v>
      </c>
      <c r="AW92" s="5">
        <f t="shared" si="95"/>
        <v>1162</v>
      </c>
      <c r="AX92" s="5">
        <f t="shared" si="96"/>
        <v>1</v>
      </c>
      <c r="AY92" s="5">
        <f t="shared" si="97"/>
        <v>2</v>
      </c>
      <c r="AZ92" s="5">
        <f t="shared" si="98"/>
        <v>5</v>
      </c>
      <c r="BA92" s="5">
        <f t="shared" si="99"/>
        <v>9</v>
      </c>
      <c r="BB92" s="5">
        <f t="shared" si="100"/>
        <v>13</v>
      </c>
    </row>
    <row r="93" spans="1:54" s="5" customFormat="1">
      <c r="A93" s="380"/>
      <c r="B93" s="276"/>
      <c r="C93" s="120" t="s">
        <v>87</v>
      </c>
      <c r="D93" s="102" t="s">
        <v>25</v>
      </c>
      <c r="E93" s="102" t="s">
        <v>0</v>
      </c>
      <c r="F93" s="111" t="s">
        <v>18</v>
      </c>
      <c r="G93" s="103" t="s">
        <v>10</v>
      </c>
      <c r="H93" s="289">
        <f>ROUNDDOWN(AK93*1.05,0)+INDEX(Sheet2!$B$2:'Sheet2'!$B$5,MATCH(G93,Sheet2!$A$2:'Sheet2'!$A$5,0),0)+34*AT93-ROUNDUP(IF($BC$1=TRUE,AV93,AW93)/10,0)+A93</f>
        <v>441</v>
      </c>
      <c r="I93" s="299">
        <f>ROUNDDOWN(AL93*1.05,0)+INDEX(Sheet2!$B$2:'Sheet2'!$B$5,MATCH(G93,Sheet2!$A$2:'Sheet2'!$A$5,0),0)+34*AT93-ROUNDUP(IF($BC$1=TRUE,AV93,AW93)/10,0)+A93</f>
        <v>567</v>
      </c>
      <c r="J93" s="104">
        <f t="shared" si="73"/>
        <v>1008</v>
      </c>
      <c r="K93" s="1120">
        <f>AW93-ROUNDDOWN(AR93/2,0)-ROUNDDOWN(MAX(AQ93*1.2,AP93*0.5),0)+INDEX(Sheet2!$C$2:'Sheet2'!$C$5,MATCH(G93,Sheet2!$A$2:'Sheet2'!$A$5,0),0)</f>
        <v>1141</v>
      </c>
      <c r="L93" s="101">
        <f t="shared" si="74"/>
        <v>633</v>
      </c>
      <c r="M93" s="109">
        <f t="shared" si="75"/>
        <v>10</v>
      </c>
      <c r="N93" s="109">
        <f t="shared" si="76"/>
        <v>22</v>
      </c>
      <c r="O93" s="105">
        <f t="shared" si="77"/>
        <v>1890</v>
      </c>
      <c r="P93" s="31">
        <f>AX93+IF($F93="범선",IF($BG$1=TRUE,INDEX(Sheet2!$H$2:'Sheet2'!$H$45,MATCH(AX93,Sheet2!$G$2:'Sheet2'!$G$45,0),0)),IF($BH$1=TRUE,INDEX(Sheet2!$I$2:'Sheet2'!$I$45,MATCH(AX93,Sheet2!$G$2:'Sheet2'!$G$45,0)),IF($BI$1=TRUE,INDEX(Sheet2!$H$2:'Sheet2'!$H$45,MATCH(AX93,Sheet2!$G$2:'Sheet2'!$G$45,0)),0)))+IF($BE$1=TRUE,2,0)</f>
        <v>6.5</v>
      </c>
      <c r="Q93" s="26">
        <f t="shared" si="78"/>
        <v>9.5</v>
      </c>
      <c r="R93" s="26">
        <f t="shared" si="79"/>
        <v>12.5</v>
      </c>
      <c r="S93" s="28">
        <f t="shared" si="80"/>
        <v>15.5</v>
      </c>
      <c r="T93" s="26">
        <f>AY93+IF($F93="범선",IF($BG$1=TRUE,INDEX(Sheet2!$H$2:'Sheet2'!$H$45,MATCH(AY93,Sheet2!$G$2:'Sheet2'!$G$45,0),0)),IF($BH$1=TRUE,INDEX(Sheet2!$I$2:'Sheet2'!$I$45,MATCH(AY93,Sheet2!$G$2:'Sheet2'!$G$45,0)),IF($BI$1=TRUE,INDEX(Sheet2!$H$2:'Sheet2'!$H$45,MATCH(AY93,Sheet2!$G$2:'Sheet2'!$G$45,0)),0)))+IF($BE$1=TRUE,2,0)</f>
        <v>8</v>
      </c>
      <c r="U93" s="26">
        <f t="shared" si="81"/>
        <v>11.5</v>
      </c>
      <c r="V93" s="26">
        <f t="shared" si="82"/>
        <v>14.5</v>
      </c>
      <c r="W93" s="28">
        <f t="shared" si="83"/>
        <v>17.5</v>
      </c>
      <c r="X93" s="26">
        <f>AZ93+IF($F93="범선",IF($BG$1=TRUE,INDEX(Sheet2!$H$2:'Sheet2'!$H$45,MATCH(AZ93,Sheet2!$G$2:'Sheet2'!$G$45,0),0)),IF($BH$1=TRUE,INDEX(Sheet2!$I$2:'Sheet2'!$I$45,MATCH(AZ93,Sheet2!$G$2:'Sheet2'!$G$45,0)),IF($BI$1=TRUE,INDEX(Sheet2!$H$2:'Sheet2'!$H$45,MATCH(AZ93,Sheet2!$G$2:'Sheet2'!$G$45,0)),0)))+IF($BE$1=TRUE,2,0)</f>
        <v>13</v>
      </c>
      <c r="Y93" s="26">
        <f t="shared" si="84"/>
        <v>16.5</v>
      </c>
      <c r="Z93" s="26">
        <f t="shared" si="85"/>
        <v>19.5</v>
      </c>
      <c r="AA93" s="28">
        <f t="shared" si="86"/>
        <v>22.5</v>
      </c>
      <c r="AB93" s="26">
        <f>BA93+IF($F93="범선",IF($BG$1=TRUE,INDEX(Sheet2!$H$2:'Sheet2'!$H$45,MATCH(BA93,Sheet2!$G$2:'Sheet2'!$G$45,0),0)),IF($BH$1=TRUE,INDEX(Sheet2!$I$2:'Sheet2'!$I$45,MATCH(BA93,Sheet2!$G$2:'Sheet2'!$G$45,0)),IF($BI$1=TRUE,INDEX(Sheet2!$H$2:'Sheet2'!$H$45,MATCH(BA93,Sheet2!$G$2:'Sheet2'!$G$45,0)),0)))+IF($BE$1=TRUE,2,0)</f>
        <v>17</v>
      </c>
      <c r="AC93" s="26">
        <f t="shared" si="87"/>
        <v>20.5</v>
      </c>
      <c r="AD93" s="26">
        <f t="shared" si="88"/>
        <v>23.5</v>
      </c>
      <c r="AE93" s="28">
        <f t="shared" si="89"/>
        <v>26.5</v>
      </c>
      <c r="AF93" s="26">
        <f>BB93+IF($F93="범선",IF($BG$1=TRUE,INDEX(Sheet2!$H$2:'Sheet2'!$H$45,MATCH(BB93,Sheet2!$G$2:'Sheet2'!$G$45,0),0)),IF($BH$1=TRUE,INDEX(Sheet2!$I$2:'Sheet2'!$I$45,MATCH(BB93,Sheet2!$G$2:'Sheet2'!$G$45,0)),IF($BI$1=TRUE,INDEX(Sheet2!$H$2:'Sheet2'!$H$45,MATCH(BB93,Sheet2!$G$2:'Sheet2'!$G$45,0)),0)))+IF($BE$1=TRUE,2,0)</f>
        <v>22.5</v>
      </c>
      <c r="AG93" s="26">
        <f t="shared" si="90"/>
        <v>26</v>
      </c>
      <c r="AH93" s="26">
        <f t="shared" si="91"/>
        <v>29</v>
      </c>
      <c r="AI93" s="28">
        <f t="shared" si="92"/>
        <v>32</v>
      </c>
      <c r="AJ93" s="95"/>
      <c r="AK93" s="97">
        <v>235</v>
      </c>
      <c r="AL93" s="97">
        <v>355</v>
      </c>
      <c r="AM93" s="97">
        <v>7</v>
      </c>
      <c r="AN93" s="83">
        <v>10</v>
      </c>
      <c r="AO93" s="83">
        <v>22</v>
      </c>
      <c r="AP93" s="5">
        <v>75</v>
      </c>
      <c r="AQ93" s="5">
        <v>35</v>
      </c>
      <c r="AR93" s="5">
        <v>22</v>
      </c>
      <c r="AS93" s="5">
        <v>818</v>
      </c>
      <c r="AT93" s="5">
        <v>5</v>
      </c>
      <c r="AU93" s="5">
        <f t="shared" si="93"/>
        <v>915</v>
      </c>
      <c r="AV93" s="5">
        <f t="shared" si="94"/>
        <v>686</v>
      </c>
      <c r="AW93" s="5">
        <f t="shared" si="95"/>
        <v>1143</v>
      </c>
      <c r="AX93" s="5">
        <f t="shared" si="96"/>
        <v>-2</v>
      </c>
      <c r="AY93" s="5">
        <f t="shared" si="97"/>
        <v>-1</v>
      </c>
      <c r="AZ93" s="5">
        <f t="shared" si="98"/>
        <v>3</v>
      </c>
      <c r="BA93" s="5">
        <f t="shared" si="99"/>
        <v>6</v>
      </c>
      <c r="BB93" s="5">
        <f t="shared" si="100"/>
        <v>10</v>
      </c>
    </row>
    <row r="94" spans="1:54" s="5" customFormat="1">
      <c r="A94" s="382"/>
      <c r="B94" s="378" t="s">
        <v>40</v>
      </c>
      <c r="C94" s="277" t="s">
        <v>87</v>
      </c>
      <c r="D94" s="112" t="s">
        <v>1</v>
      </c>
      <c r="E94" s="112" t="s">
        <v>0</v>
      </c>
      <c r="F94" s="279" t="s">
        <v>18</v>
      </c>
      <c r="G94" s="113" t="s">
        <v>10</v>
      </c>
      <c r="H94" s="288">
        <f>ROUNDDOWN(AK94*1.05,0)+INDEX(Sheet2!$B$2:'Sheet2'!$B$5,MATCH(G94,Sheet2!$A$2:'Sheet2'!$A$5,0),0)+34*AT94-ROUNDUP(IF($BC$1=TRUE,AV94,AW94)/10,0)+A94</f>
        <v>441</v>
      </c>
      <c r="I94" s="316">
        <f>ROUNDDOWN(AL94*1.05,0)+INDEX(Sheet2!$B$2:'Sheet2'!$B$5,MATCH(G94,Sheet2!$A$2:'Sheet2'!$A$5,0),0)+34*AT94-ROUNDUP(IF($BC$1=TRUE,AV94,AW94)/10,0)+A94</f>
        <v>567</v>
      </c>
      <c r="J94" s="300">
        <f t="shared" si="73"/>
        <v>1008</v>
      </c>
      <c r="K94" s="137">
        <f>AW94-ROUNDDOWN(AR94/2,0)-ROUNDDOWN(MAX(AQ94*1.2,AP94*0.5),0)+INDEX(Sheet2!$C$2:'Sheet2'!$C$5,MATCH(G94,Sheet2!$A$2:'Sheet2'!$A$5,0),0)</f>
        <v>1138</v>
      </c>
      <c r="L94" s="301">
        <f t="shared" si="74"/>
        <v>630</v>
      </c>
      <c r="M94" s="117">
        <f t="shared" si="75"/>
        <v>10</v>
      </c>
      <c r="N94" s="117">
        <f t="shared" si="76"/>
        <v>24</v>
      </c>
      <c r="O94" s="303">
        <f t="shared" si="77"/>
        <v>1890</v>
      </c>
      <c r="P94" s="114">
        <f>AX94+IF($F94="범선",IF($BG$1=TRUE,INDEX(Sheet2!$H$2:'Sheet2'!$H$45,MATCH(AX94,Sheet2!$G$2:'Sheet2'!$G$45,0),0)),IF($BH$1=TRUE,INDEX(Sheet2!$I$2:'Sheet2'!$I$45,MATCH(AX94,Sheet2!$G$2:'Sheet2'!$G$45,0)),IF($BI$1=TRUE,INDEX(Sheet2!$H$2:'Sheet2'!$H$45,MATCH(AX94,Sheet2!$G$2:'Sheet2'!$G$45,0)),0)))+IF($BE$1=TRUE,2,0)</f>
        <v>6.5</v>
      </c>
      <c r="Q94" s="112">
        <f t="shared" si="78"/>
        <v>9.5</v>
      </c>
      <c r="R94" s="112">
        <f t="shared" si="79"/>
        <v>12.5</v>
      </c>
      <c r="S94" s="113">
        <f t="shared" si="80"/>
        <v>15.5</v>
      </c>
      <c r="T94" s="112">
        <f>AY94+IF($F94="범선",IF($BG$1=TRUE,INDEX(Sheet2!$H$2:'Sheet2'!$H$45,MATCH(AY94,Sheet2!$G$2:'Sheet2'!$G$45,0),0)),IF($BH$1=TRUE,INDEX(Sheet2!$I$2:'Sheet2'!$I$45,MATCH(AY94,Sheet2!$G$2:'Sheet2'!$G$45,0)),IF($BI$1=TRUE,INDEX(Sheet2!$H$2:'Sheet2'!$H$45,MATCH(AY94,Sheet2!$G$2:'Sheet2'!$G$45,0)),0)))+IF($BE$1=TRUE,2,0)</f>
        <v>9</v>
      </c>
      <c r="U94" s="112">
        <f t="shared" si="81"/>
        <v>12.5</v>
      </c>
      <c r="V94" s="112">
        <f t="shared" si="82"/>
        <v>15.5</v>
      </c>
      <c r="W94" s="113">
        <f t="shared" si="83"/>
        <v>18.5</v>
      </c>
      <c r="X94" s="112">
        <f>AZ94+IF($F94="범선",IF($BG$1=TRUE,INDEX(Sheet2!$H$2:'Sheet2'!$H$45,MATCH(AZ94,Sheet2!$G$2:'Sheet2'!$G$45,0),0)),IF($BH$1=TRUE,INDEX(Sheet2!$I$2:'Sheet2'!$I$45,MATCH(AZ94,Sheet2!$G$2:'Sheet2'!$G$45,0)),IF($BI$1=TRUE,INDEX(Sheet2!$H$2:'Sheet2'!$H$45,MATCH(AZ94,Sheet2!$G$2:'Sheet2'!$G$45,0)),0)))+IF($BE$1=TRUE,2,0)</f>
        <v>13</v>
      </c>
      <c r="Y94" s="112">
        <f t="shared" si="84"/>
        <v>16.5</v>
      </c>
      <c r="Z94" s="112">
        <f t="shared" si="85"/>
        <v>19.5</v>
      </c>
      <c r="AA94" s="113">
        <f t="shared" si="86"/>
        <v>22.5</v>
      </c>
      <c r="AB94" s="112">
        <f>BA94+IF($F94="범선",IF($BG$1=TRUE,INDEX(Sheet2!$H$2:'Sheet2'!$H$45,MATCH(BA94,Sheet2!$G$2:'Sheet2'!$G$45,0),0)),IF($BH$1=TRUE,INDEX(Sheet2!$I$2:'Sheet2'!$I$45,MATCH(BA94,Sheet2!$G$2:'Sheet2'!$G$45,0)),IF($BI$1=TRUE,INDEX(Sheet2!$H$2:'Sheet2'!$H$45,MATCH(BA94,Sheet2!$G$2:'Sheet2'!$G$45,0)),0)))+IF($BE$1=TRUE,2,0)</f>
        <v>18.5</v>
      </c>
      <c r="AC94" s="112">
        <f t="shared" si="87"/>
        <v>22</v>
      </c>
      <c r="AD94" s="112">
        <f t="shared" si="88"/>
        <v>25</v>
      </c>
      <c r="AE94" s="113">
        <f t="shared" si="89"/>
        <v>28</v>
      </c>
      <c r="AF94" s="112">
        <f>BB94+IF($F94="범선",IF($BG$1=TRUE,INDEX(Sheet2!$H$2:'Sheet2'!$H$45,MATCH(BB94,Sheet2!$G$2:'Sheet2'!$G$45,0),0)),IF($BH$1=TRUE,INDEX(Sheet2!$I$2:'Sheet2'!$I$45,MATCH(BB94,Sheet2!$G$2:'Sheet2'!$G$45,0)),IF($BI$1=TRUE,INDEX(Sheet2!$H$2:'Sheet2'!$H$45,MATCH(BB94,Sheet2!$G$2:'Sheet2'!$G$45,0)),0)))+IF($BE$1=TRUE,2,0)</f>
        <v>22.5</v>
      </c>
      <c r="AG94" s="112">
        <f t="shared" si="90"/>
        <v>26</v>
      </c>
      <c r="AH94" s="112">
        <f t="shared" si="91"/>
        <v>29</v>
      </c>
      <c r="AI94" s="113">
        <f t="shared" si="92"/>
        <v>32</v>
      </c>
      <c r="AJ94" s="115"/>
      <c r="AK94" s="116">
        <v>235</v>
      </c>
      <c r="AL94" s="116">
        <v>355</v>
      </c>
      <c r="AM94" s="116">
        <v>7</v>
      </c>
      <c r="AN94" s="117">
        <v>10</v>
      </c>
      <c r="AO94" s="117">
        <v>24</v>
      </c>
      <c r="AP94" s="118">
        <v>90</v>
      </c>
      <c r="AQ94" s="118">
        <v>35</v>
      </c>
      <c r="AR94" s="118">
        <v>22</v>
      </c>
      <c r="AS94" s="118">
        <v>803</v>
      </c>
      <c r="AT94" s="118">
        <v>5</v>
      </c>
      <c r="AU94" s="118">
        <f t="shared" si="93"/>
        <v>915</v>
      </c>
      <c r="AV94" s="118">
        <f t="shared" si="94"/>
        <v>686</v>
      </c>
      <c r="AW94" s="118">
        <f t="shared" si="95"/>
        <v>1143</v>
      </c>
      <c r="AX94" s="118">
        <f t="shared" si="96"/>
        <v>-2</v>
      </c>
      <c r="AY94" s="118">
        <f t="shared" si="97"/>
        <v>0</v>
      </c>
      <c r="AZ94" s="118">
        <f t="shared" si="98"/>
        <v>3</v>
      </c>
      <c r="BA94" s="118">
        <f t="shared" si="99"/>
        <v>7</v>
      </c>
      <c r="BB94" s="118">
        <f t="shared" si="100"/>
        <v>10</v>
      </c>
    </row>
    <row r="95" spans="1:54" s="5" customFormat="1">
      <c r="A95" s="334"/>
      <c r="B95" s="89"/>
      <c r="C95" s="119" t="s">
        <v>93</v>
      </c>
      <c r="D95" s="26" t="s">
        <v>25</v>
      </c>
      <c r="E95" s="26" t="s">
        <v>0</v>
      </c>
      <c r="F95" s="27" t="s">
        <v>18</v>
      </c>
      <c r="G95" s="28" t="s">
        <v>10</v>
      </c>
      <c r="H95" s="91">
        <f>ROUNDDOWN(AK95*1.05,0)+INDEX(Sheet2!$B$2:'Sheet2'!$B$5,MATCH(G95,Sheet2!$A$2:'Sheet2'!$A$5,0),0)+34*AT95-ROUNDUP(IF($BC$1=TRUE,AV95,AW95)/10,0)+A95</f>
        <v>374</v>
      </c>
      <c r="I95" s="231">
        <f>ROUNDDOWN(AL95*1.05,0)+INDEX(Sheet2!$B$2:'Sheet2'!$B$5,MATCH(G95,Sheet2!$A$2:'Sheet2'!$A$5,0),0)+34*AT95-ROUNDUP(IF($BC$1=TRUE,AV95,AW95)/10,0)+A95</f>
        <v>474</v>
      </c>
      <c r="J95" s="30">
        <f t="shared" si="73"/>
        <v>848</v>
      </c>
      <c r="K95" s="137">
        <f>AW95-ROUNDDOWN(AR95/2,0)-ROUNDDOWN(MAX(AQ95*1.2,AP95*0.5),0)+INDEX(Sheet2!$C$2:'Sheet2'!$C$5,MATCH(G95,Sheet2!$A$2:'Sheet2'!$A$5,0),0)</f>
        <v>1138</v>
      </c>
      <c r="L95" s="25">
        <f t="shared" si="74"/>
        <v>622</v>
      </c>
      <c r="M95" s="83">
        <f t="shared" si="75"/>
        <v>11</v>
      </c>
      <c r="N95" s="83">
        <f t="shared" si="76"/>
        <v>35</v>
      </c>
      <c r="O95" s="92">
        <f t="shared" si="77"/>
        <v>1596</v>
      </c>
      <c r="P95" s="31">
        <f>AX95+IF($F95="범선",IF($BG$1=TRUE,INDEX(Sheet2!$H$2:'Sheet2'!$H$45,MATCH(AX95,Sheet2!$G$2:'Sheet2'!$G$45,0),0)),IF($BH$1=TRUE,INDEX(Sheet2!$I$2:'Sheet2'!$I$45,MATCH(AX95,Sheet2!$G$2:'Sheet2'!$G$45,0)),IF($BI$1=TRUE,INDEX(Sheet2!$H$2:'Sheet2'!$H$45,MATCH(AX95,Sheet2!$G$2:'Sheet2'!$G$45,0)),0)))+IF($BE$1=TRUE,2,0)</f>
        <v>10.5</v>
      </c>
      <c r="Q95" s="26">
        <f t="shared" si="78"/>
        <v>13.5</v>
      </c>
      <c r="R95" s="26">
        <f t="shared" si="79"/>
        <v>16.5</v>
      </c>
      <c r="S95" s="28">
        <f t="shared" si="80"/>
        <v>19.5</v>
      </c>
      <c r="T95" s="26">
        <f>AY95+IF($F95="범선",IF($BG$1=TRUE,INDEX(Sheet2!$H$2:'Sheet2'!$H$45,MATCH(AY95,Sheet2!$G$2:'Sheet2'!$G$45,0),0)),IF($BH$1=TRUE,INDEX(Sheet2!$I$2:'Sheet2'!$I$45,MATCH(AY95,Sheet2!$G$2:'Sheet2'!$G$45,0)),IF($BI$1=TRUE,INDEX(Sheet2!$H$2:'Sheet2'!$H$45,MATCH(AY95,Sheet2!$G$2:'Sheet2'!$G$45,0)),0)))+IF($BE$1=TRUE,2,0)</f>
        <v>12</v>
      </c>
      <c r="U95" s="26">
        <f t="shared" si="81"/>
        <v>15.5</v>
      </c>
      <c r="V95" s="26">
        <f t="shared" si="82"/>
        <v>18.5</v>
      </c>
      <c r="W95" s="28">
        <f t="shared" si="83"/>
        <v>21.5</v>
      </c>
      <c r="X95" s="26">
        <f>AZ95+IF($F95="범선",IF($BG$1=TRUE,INDEX(Sheet2!$H$2:'Sheet2'!$H$45,MATCH(AZ95,Sheet2!$G$2:'Sheet2'!$G$45,0),0)),IF($BH$1=TRUE,INDEX(Sheet2!$I$2:'Sheet2'!$I$45,MATCH(AZ95,Sheet2!$G$2:'Sheet2'!$G$45,0)),IF($BI$1=TRUE,INDEX(Sheet2!$H$2:'Sheet2'!$H$45,MATCH(AZ95,Sheet2!$G$2:'Sheet2'!$G$45,0)),0)))+IF($BE$1=TRUE,2,0)</f>
        <v>16</v>
      </c>
      <c r="Y95" s="26">
        <f t="shared" si="84"/>
        <v>19.5</v>
      </c>
      <c r="Z95" s="26">
        <f t="shared" si="85"/>
        <v>22.5</v>
      </c>
      <c r="AA95" s="28">
        <f t="shared" si="86"/>
        <v>25.5</v>
      </c>
      <c r="AB95" s="26">
        <f>BA95+IF($F95="범선",IF($BG$1=TRUE,INDEX(Sheet2!$H$2:'Sheet2'!$H$45,MATCH(BA95,Sheet2!$G$2:'Sheet2'!$G$45,0),0)),IF($BH$1=TRUE,INDEX(Sheet2!$I$2:'Sheet2'!$I$45,MATCH(BA95,Sheet2!$G$2:'Sheet2'!$G$45,0)),IF($BI$1=TRUE,INDEX(Sheet2!$H$2:'Sheet2'!$H$45,MATCH(BA95,Sheet2!$G$2:'Sheet2'!$G$45,0)),0)))+IF($BE$1=TRUE,2,0)</f>
        <v>21</v>
      </c>
      <c r="AC95" s="26">
        <f t="shared" si="87"/>
        <v>24.5</v>
      </c>
      <c r="AD95" s="26">
        <f t="shared" si="88"/>
        <v>27.5</v>
      </c>
      <c r="AE95" s="28">
        <f t="shared" si="89"/>
        <v>30.5</v>
      </c>
      <c r="AF95" s="26">
        <f>BB95+IF($F95="범선",IF($BG$1=TRUE,INDEX(Sheet2!$H$2:'Sheet2'!$H$45,MATCH(BB95,Sheet2!$G$2:'Sheet2'!$G$45,0),0)),IF($BH$1=TRUE,INDEX(Sheet2!$I$2:'Sheet2'!$I$45,MATCH(BB95,Sheet2!$G$2:'Sheet2'!$G$45,0)),IF($BI$1=TRUE,INDEX(Sheet2!$H$2:'Sheet2'!$H$45,MATCH(BB95,Sheet2!$G$2:'Sheet2'!$G$45,0)),0)))+IF($BE$1=TRUE,2,0)</f>
        <v>26.5</v>
      </c>
      <c r="AG95" s="26">
        <f t="shared" si="90"/>
        <v>30</v>
      </c>
      <c r="AH95" s="26">
        <f t="shared" si="91"/>
        <v>33</v>
      </c>
      <c r="AI95" s="28">
        <f t="shared" si="92"/>
        <v>36</v>
      </c>
      <c r="AJ95" s="95"/>
      <c r="AK95" s="97">
        <v>205</v>
      </c>
      <c r="AL95" s="97">
        <v>300</v>
      </c>
      <c r="AM95" s="97">
        <v>9</v>
      </c>
      <c r="AN95" s="83">
        <v>11</v>
      </c>
      <c r="AO95" s="83">
        <v>35</v>
      </c>
      <c r="AP95" s="5">
        <v>65</v>
      </c>
      <c r="AQ95" s="5">
        <v>36</v>
      </c>
      <c r="AR95" s="5">
        <v>65</v>
      </c>
      <c r="AS95" s="5">
        <v>800</v>
      </c>
      <c r="AT95" s="5">
        <v>4</v>
      </c>
      <c r="AU95" s="5">
        <f t="shared" si="93"/>
        <v>930</v>
      </c>
      <c r="AV95" s="5">
        <f t="shared" si="94"/>
        <v>697</v>
      </c>
      <c r="AW95" s="5">
        <f t="shared" si="95"/>
        <v>1162</v>
      </c>
      <c r="AX95" s="5">
        <f t="shared" si="96"/>
        <v>1</v>
      </c>
      <c r="AY95" s="5">
        <f t="shared" si="97"/>
        <v>2</v>
      </c>
      <c r="AZ95" s="5">
        <f t="shared" si="98"/>
        <v>5</v>
      </c>
      <c r="BA95" s="5">
        <f t="shared" si="99"/>
        <v>9</v>
      </c>
      <c r="BB95" s="5">
        <f t="shared" si="100"/>
        <v>13</v>
      </c>
    </row>
    <row r="96" spans="1:54" s="5" customFormat="1">
      <c r="A96" s="383"/>
      <c r="B96" s="379" t="s">
        <v>234</v>
      </c>
      <c r="C96" s="123" t="s">
        <v>233</v>
      </c>
      <c r="D96" s="124" t="s">
        <v>1</v>
      </c>
      <c r="E96" s="124" t="s">
        <v>0</v>
      </c>
      <c r="F96" s="125" t="s">
        <v>18</v>
      </c>
      <c r="G96" s="126" t="s">
        <v>10</v>
      </c>
      <c r="H96" s="281">
        <f>ROUNDDOWN(AK96*1.05,0)+INDEX(Sheet2!$B$2:'Sheet2'!$B$5,MATCH(G96,Sheet2!$A$2:'Sheet2'!$A$5,0),0)+34*AT96-ROUNDUP(IF($BC$1=TRUE,AV96,AW96)/10,0)+A96</f>
        <v>421</v>
      </c>
      <c r="I96" s="291">
        <f>ROUNDDOWN(AL96*1.05,0)+INDEX(Sheet2!$B$2:'Sheet2'!$B$5,MATCH(G96,Sheet2!$A$2:'Sheet2'!$A$5,0),0)+34*AT96-ROUNDUP(IF($BC$1=TRUE,AV96,AW96)/10,0)+A96</f>
        <v>176</v>
      </c>
      <c r="J96" s="127">
        <f t="shared" si="73"/>
        <v>597</v>
      </c>
      <c r="K96" s="137">
        <f>AW96-ROUNDDOWN(AR96/2,0)-ROUNDDOWN(MAX(AQ96*1.2,AP96*0.5),0)+INDEX(Sheet2!$C$2:'Sheet2'!$C$5,MATCH(G96,Sheet2!$A$2:'Sheet2'!$A$5,0),0)</f>
        <v>1136</v>
      </c>
      <c r="L96" s="128">
        <f t="shared" si="74"/>
        <v>635</v>
      </c>
      <c r="M96" s="129">
        <f t="shared" si="75"/>
        <v>10</v>
      </c>
      <c r="N96" s="129">
        <f t="shared" si="76"/>
        <v>15</v>
      </c>
      <c r="O96" s="130">
        <f t="shared" si="77"/>
        <v>1439</v>
      </c>
      <c r="P96" s="114">
        <f>AX96+IF($F96="범선",IF($BG$1=TRUE,INDEX(Sheet2!$H$2:'Sheet2'!$H$45,MATCH(AX96,Sheet2!$G$2:'Sheet2'!$G$45,0),0)),IF($BH$1=TRUE,INDEX(Sheet2!$I$2:'Sheet2'!$I$45,MATCH(AX96,Sheet2!$G$2:'Sheet2'!$G$45,0)),IF($BI$1=TRUE,INDEX(Sheet2!$H$2:'Sheet2'!$H$45,MATCH(AX96,Sheet2!$G$2:'Sheet2'!$G$45,0)),0)))+IF($BE$1=TRUE,2,0)</f>
        <v>5</v>
      </c>
      <c r="Q96" s="112">
        <f t="shared" si="78"/>
        <v>8</v>
      </c>
      <c r="R96" s="112">
        <f t="shared" si="79"/>
        <v>11</v>
      </c>
      <c r="S96" s="113">
        <f t="shared" si="80"/>
        <v>14</v>
      </c>
      <c r="T96" s="112">
        <f>AY96+IF($F96="범선",IF($BG$1=TRUE,INDEX(Sheet2!$H$2:'Sheet2'!$H$45,MATCH(AY96,Sheet2!$G$2:'Sheet2'!$G$45,0),0)),IF($BH$1=TRUE,INDEX(Sheet2!$I$2:'Sheet2'!$I$45,MATCH(AY96,Sheet2!$G$2:'Sheet2'!$G$45,0)),IF($BI$1=TRUE,INDEX(Sheet2!$H$2:'Sheet2'!$H$45,MATCH(AY96,Sheet2!$G$2:'Sheet2'!$G$45,0)),0)))+IF($BE$1=TRUE,2,0)</f>
        <v>6.5</v>
      </c>
      <c r="U96" s="112">
        <f t="shared" si="81"/>
        <v>10</v>
      </c>
      <c r="V96" s="112">
        <f t="shared" si="82"/>
        <v>13</v>
      </c>
      <c r="W96" s="113">
        <f t="shared" si="83"/>
        <v>16</v>
      </c>
      <c r="X96" s="112">
        <f>AZ96+IF($F96="범선",IF($BG$1=TRUE,INDEX(Sheet2!$H$2:'Sheet2'!$H$45,MATCH(AZ96,Sheet2!$G$2:'Sheet2'!$G$45,0),0)),IF($BH$1=TRUE,INDEX(Sheet2!$I$2:'Sheet2'!$I$45,MATCH(AZ96,Sheet2!$G$2:'Sheet2'!$G$45,0)),IF($BI$1=TRUE,INDEX(Sheet2!$H$2:'Sheet2'!$H$45,MATCH(AZ96,Sheet2!$G$2:'Sheet2'!$G$45,0)),0)))+IF($BE$1=TRUE,2,0)</f>
        <v>10.5</v>
      </c>
      <c r="Y96" s="112">
        <f t="shared" si="84"/>
        <v>14</v>
      </c>
      <c r="Z96" s="112">
        <f t="shared" si="85"/>
        <v>17</v>
      </c>
      <c r="AA96" s="113">
        <f t="shared" si="86"/>
        <v>20</v>
      </c>
      <c r="AB96" s="112">
        <f>BA96+IF($F96="범선",IF($BG$1=TRUE,INDEX(Sheet2!$H$2:'Sheet2'!$H$45,MATCH(BA96,Sheet2!$G$2:'Sheet2'!$G$45,0),0)),IF($BH$1=TRUE,INDEX(Sheet2!$I$2:'Sheet2'!$I$45,MATCH(BA96,Sheet2!$G$2:'Sheet2'!$G$45,0)),IF($BI$1=TRUE,INDEX(Sheet2!$H$2:'Sheet2'!$H$45,MATCH(BA96,Sheet2!$G$2:'Sheet2'!$G$45,0)),0)))+IF($BE$1=TRUE,2,0)</f>
        <v>16</v>
      </c>
      <c r="AC96" s="112">
        <f t="shared" si="87"/>
        <v>19.5</v>
      </c>
      <c r="AD96" s="112">
        <f t="shared" si="88"/>
        <v>22.5</v>
      </c>
      <c r="AE96" s="113">
        <f t="shared" si="89"/>
        <v>25.5</v>
      </c>
      <c r="AF96" s="112">
        <f>BB96+IF($F96="범선",IF($BG$1=TRUE,INDEX(Sheet2!$H$2:'Sheet2'!$H$45,MATCH(BB96,Sheet2!$G$2:'Sheet2'!$G$45,0),0)),IF($BH$1=TRUE,INDEX(Sheet2!$I$2:'Sheet2'!$I$45,MATCH(BB96,Sheet2!$G$2:'Sheet2'!$G$45,0)),IF($BI$1=TRUE,INDEX(Sheet2!$H$2:'Sheet2'!$H$45,MATCH(BB96,Sheet2!$G$2:'Sheet2'!$G$45,0)),0)))+IF($BE$1=TRUE,2,0)</f>
        <v>21</v>
      </c>
      <c r="AG96" s="112">
        <f t="shared" si="90"/>
        <v>24.5</v>
      </c>
      <c r="AH96" s="112">
        <f t="shared" si="91"/>
        <v>27.5</v>
      </c>
      <c r="AI96" s="113">
        <f t="shared" si="92"/>
        <v>30.5</v>
      </c>
      <c r="AJ96" s="115"/>
      <c r="AK96" s="116">
        <v>311</v>
      </c>
      <c r="AL96" s="116">
        <v>78</v>
      </c>
      <c r="AM96" s="116">
        <v>10</v>
      </c>
      <c r="AN96" s="117">
        <v>10</v>
      </c>
      <c r="AO96" s="117">
        <v>15</v>
      </c>
      <c r="AP96" s="118">
        <v>65</v>
      </c>
      <c r="AQ96" s="118">
        <v>25</v>
      </c>
      <c r="AR96" s="118">
        <v>16</v>
      </c>
      <c r="AS96" s="118">
        <v>819</v>
      </c>
      <c r="AT96" s="118">
        <v>2</v>
      </c>
      <c r="AU96" s="118">
        <f t="shared" si="93"/>
        <v>900</v>
      </c>
      <c r="AV96" s="118">
        <f t="shared" si="94"/>
        <v>675</v>
      </c>
      <c r="AW96" s="118">
        <f t="shared" si="95"/>
        <v>1125</v>
      </c>
      <c r="AX96" s="118">
        <f t="shared" si="96"/>
        <v>-3</v>
      </c>
      <c r="AY96" s="118">
        <f t="shared" si="97"/>
        <v>-2</v>
      </c>
      <c r="AZ96" s="118">
        <f t="shared" si="98"/>
        <v>1</v>
      </c>
      <c r="BA96" s="118">
        <f t="shared" si="99"/>
        <v>5</v>
      </c>
      <c r="BB96" s="118">
        <f t="shared" si="100"/>
        <v>9</v>
      </c>
    </row>
    <row r="97" spans="1:54" s="5" customFormat="1">
      <c r="A97" s="334"/>
      <c r="B97" s="89" t="s">
        <v>99</v>
      </c>
      <c r="C97" s="131" t="s">
        <v>242</v>
      </c>
      <c r="D97" s="26" t="s">
        <v>1</v>
      </c>
      <c r="E97" s="26" t="s">
        <v>41</v>
      </c>
      <c r="F97" s="26" t="s">
        <v>18</v>
      </c>
      <c r="G97" s="28" t="s">
        <v>10</v>
      </c>
      <c r="H97" s="91">
        <f>ROUNDDOWN(AK97*1.05,0)+INDEX(Sheet2!$B$2:'Sheet2'!$B$5,MATCH(G97,Sheet2!$A$2:'Sheet2'!$A$5,0),0)+34*AT97-ROUNDUP(IF($BC$1=TRUE,AV97,AW97)/10,0)+A97</f>
        <v>422</v>
      </c>
      <c r="I97" s="231">
        <f>ROUNDDOWN(AL97*1.05,0)+INDEX(Sheet2!$B$2:'Sheet2'!$B$5,MATCH(G97,Sheet2!$A$2:'Sheet2'!$A$5,0),0)+34*AT97-ROUNDUP(IF($BC$1=TRUE,AV97,AW97)/10,0)+A97</f>
        <v>512</v>
      </c>
      <c r="J97" s="30">
        <f t="shared" si="73"/>
        <v>934</v>
      </c>
      <c r="K97" s="137">
        <f>AW97-ROUNDDOWN(AR97/2,0)-ROUNDDOWN(MAX(AQ97*1.2,AP97*0.5),0)+INDEX(Sheet2!$C$2:'Sheet2'!$C$5,MATCH(G97,Sheet2!$A$2:'Sheet2'!$A$5,0),0)</f>
        <v>1133</v>
      </c>
      <c r="L97" s="25">
        <f t="shared" si="74"/>
        <v>632</v>
      </c>
      <c r="M97" s="83">
        <f t="shared" si="75"/>
        <v>11</v>
      </c>
      <c r="N97" s="83">
        <f t="shared" si="76"/>
        <v>16</v>
      </c>
      <c r="O97" s="92">
        <f t="shared" si="77"/>
        <v>1778</v>
      </c>
      <c r="P97" s="31">
        <f>AX97+IF($F97="범선",IF($BG$1=TRUE,INDEX(Sheet2!$H$2:'Sheet2'!$H$45,MATCH(AX97,Sheet2!$G$2:'Sheet2'!$G$45,0),0)),IF($BH$1=TRUE,INDEX(Sheet2!$I$2:'Sheet2'!$I$45,MATCH(AX97,Sheet2!$G$2:'Sheet2'!$G$45,0)),IF($BI$1=TRUE,INDEX(Sheet2!$H$2:'Sheet2'!$H$45,MATCH(AX97,Sheet2!$G$2:'Sheet2'!$G$45,0)),0)))+IF($BE$1=TRUE,2,0)</f>
        <v>5</v>
      </c>
      <c r="Q97" s="26">
        <f t="shared" si="78"/>
        <v>8</v>
      </c>
      <c r="R97" s="26">
        <f t="shared" si="79"/>
        <v>11</v>
      </c>
      <c r="S97" s="28">
        <f t="shared" si="80"/>
        <v>14</v>
      </c>
      <c r="T97" s="26">
        <f>AY97+IF($F97="범선",IF($BG$1=TRUE,INDEX(Sheet2!$H$2:'Sheet2'!$H$45,MATCH(AY97,Sheet2!$G$2:'Sheet2'!$G$45,0),0)),IF($BH$1=TRUE,INDEX(Sheet2!$I$2:'Sheet2'!$I$45,MATCH(AY97,Sheet2!$G$2:'Sheet2'!$G$45,0)),IF($BI$1=TRUE,INDEX(Sheet2!$H$2:'Sheet2'!$H$45,MATCH(AY97,Sheet2!$G$2:'Sheet2'!$G$45,0)),0)))+IF($BE$1=TRUE,2,0)</f>
        <v>6.5</v>
      </c>
      <c r="U97" s="26">
        <f t="shared" si="81"/>
        <v>10</v>
      </c>
      <c r="V97" s="26">
        <f t="shared" si="82"/>
        <v>13</v>
      </c>
      <c r="W97" s="28">
        <f t="shared" si="83"/>
        <v>16</v>
      </c>
      <c r="X97" s="26">
        <f>AZ97+IF($F97="범선",IF($BG$1=TRUE,INDEX(Sheet2!$H$2:'Sheet2'!$H$45,MATCH(AZ97,Sheet2!$G$2:'Sheet2'!$G$45,0),0)),IF($BH$1=TRUE,INDEX(Sheet2!$I$2:'Sheet2'!$I$45,MATCH(AZ97,Sheet2!$G$2:'Sheet2'!$G$45,0)),IF($BI$1=TRUE,INDEX(Sheet2!$H$2:'Sheet2'!$H$45,MATCH(AZ97,Sheet2!$G$2:'Sheet2'!$G$45,0)),0)))+IF($BE$1=TRUE,2,0)</f>
        <v>12</v>
      </c>
      <c r="Y97" s="26">
        <f t="shared" si="84"/>
        <v>15.5</v>
      </c>
      <c r="Z97" s="26">
        <f t="shared" si="85"/>
        <v>18.5</v>
      </c>
      <c r="AA97" s="28">
        <f t="shared" si="86"/>
        <v>21.5</v>
      </c>
      <c r="AB97" s="26">
        <f>BA97+IF($F97="범선",IF($BG$1=TRUE,INDEX(Sheet2!$H$2:'Sheet2'!$H$45,MATCH(BA97,Sheet2!$G$2:'Sheet2'!$G$45,0),0)),IF($BH$1=TRUE,INDEX(Sheet2!$I$2:'Sheet2'!$I$45,MATCH(BA97,Sheet2!$G$2:'Sheet2'!$G$45,0)),IF($BI$1=TRUE,INDEX(Sheet2!$H$2:'Sheet2'!$H$45,MATCH(BA97,Sheet2!$G$2:'Sheet2'!$G$45,0)),0)))+IF($BE$1=TRUE,2,0)</f>
        <v>16</v>
      </c>
      <c r="AC97" s="26">
        <f t="shared" si="87"/>
        <v>19.5</v>
      </c>
      <c r="AD97" s="26">
        <f t="shared" si="88"/>
        <v>22.5</v>
      </c>
      <c r="AE97" s="28">
        <f t="shared" si="89"/>
        <v>25.5</v>
      </c>
      <c r="AF97" s="26">
        <f>BB97+IF($F97="범선",IF($BG$1=TRUE,INDEX(Sheet2!$H$2:'Sheet2'!$H$45,MATCH(BB97,Sheet2!$G$2:'Sheet2'!$G$45,0),0)),IF($BH$1=TRUE,INDEX(Sheet2!$I$2:'Sheet2'!$I$45,MATCH(BB97,Sheet2!$G$2:'Sheet2'!$G$45,0)),IF($BI$1=TRUE,INDEX(Sheet2!$H$2:'Sheet2'!$H$45,MATCH(BB97,Sheet2!$G$2:'Sheet2'!$G$45,0)),0)))+IF($BE$1=TRUE,2,0)</f>
        <v>21</v>
      </c>
      <c r="AG97" s="26">
        <f t="shared" si="90"/>
        <v>24.5</v>
      </c>
      <c r="AH97" s="26">
        <f t="shared" si="91"/>
        <v>27.5</v>
      </c>
      <c r="AI97" s="28">
        <f t="shared" si="92"/>
        <v>30.5</v>
      </c>
      <c r="AJ97" s="95"/>
      <c r="AK97" s="97">
        <v>215</v>
      </c>
      <c r="AL97" s="97">
        <v>300</v>
      </c>
      <c r="AM97" s="97">
        <v>9</v>
      </c>
      <c r="AN97" s="83">
        <v>11</v>
      </c>
      <c r="AO97" s="83">
        <v>16</v>
      </c>
      <c r="AP97" s="5">
        <v>60</v>
      </c>
      <c r="AQ97" s="5">
        <v>28</v>
      </c>
      <c r="AR97" s="5">
        <v>20</v>
      </c>
      <c r="AS97" s="5">
        <v>820</v>
      </c>
      <c r="AT97" s="5">
        <v>5</v>
      </c>
      <c r="AU97" s="5">
        <f t="shared" si="93"/>
        <v>900</v>
      </c>
      <c r="AV97" s="5">
        <f t="shared" si="94"/>
        <v>675</v>
      </c>
      <c r="AW97" s="5">
        <f t="shared" si="95"/>
        <v>1125</v>
      </c>
      <c r="AX97" s="5">
        <f t="shared" si="96"/>
        <v>-3</v>
      </c>
      <c r="AY97" s="5">
        <f t="shared" si="97"/>
        <v>-2</v>
      </c>
      <c r="AZ97" s="5">
        <f t="shared" si="98"/>
        <v>2</v>
      </c>
      <c r="BA97" s="5">
        <f t="shared" si="99"/>
        <v>5</v>
      </c>
      <c r="BB97" s="5">
        <f t="shared" si="100"/>
        <v>9</v>
      </c>
    </row>
    <row r="98" spans="1:54" s="5" customFormat="1">
      <c r="A98" s="334"/>
      <c r="B98" s="89" t="s">
        <v>43</v>
      </c>
      <c r="C98" s="119" t="s">
        <v>92</v>
      </c>
      <c r="D98" s="26" t="s">
        <v>1</v>
      </c>
      <c r="E98" s="26" t="s">
        <v>0</v>
      </c>
      <c r="F98" s="27" t="s">
        <v>18</v>
      </c>
      <c r="G98" s="28" t="s">
        <v>10</v>
      </c>
      <c r="H98" s="91">
        <f>ROUNDDOWN(AK98*1.05,0)+INDEX(Sheet2!$B$2:'Sheet2'!$B$5,MATCH(G98,Sheet2!$A$2:'Sheet2'!$A$5,0),0)+34*AT98-ROUNDUP(IF($BC$1=TRUE,AV98,AW98)/10,0)+A98</f>
        <v>388</v>
      </c>
      <c r="I98" s="231">
        <f>ROUNDDOWN(AL98*1.05,0)+INDEX(Sheet2!$B$2:'Sheet2'!$B$5,MATCH(G98,Sheet2!$A$2:'Sheet2'!$A$5,0),0)+34*AT98-ROUNDUP(IF($BC$1=TRUE,AV98,AW98)/10,0)+A98</f>
        <v>504</v>
      </c>
      <c r="J98" s="30">
        <f t="shared" si="73"/>
        <v>892</v>
      </c>
      <c r="K98" s="137">
        <f>AW98-ROUNDDOWN(AR98/2,0)-ROUNDDOWN(MAX(AQ98*1.2,AP98*0.5),0)+INDEX(Sheet2!$C$2:'Sheet2'!$C$5,MATCH(G98,Sheet2!$A$2:'Sheet2'!$A$5,0),0)</f>
        <v>1133</v>
      </c>
      <c r="L98" s="25">
        <f t="shared" si="74"/>
        <v>619</v>
      </c>
      <c r="M98" s="83">
        <f t="shared" si="75"/>
        <v>12</v>
      </c>
      <c r="N98" s="83">
        <f t="shared" si="76"/>
        <v>36</v>
      </c>
      <c r="O98" s="92">
        <f t="shared" si="77"/>
        <v>1668</v>
      </c>
      <c r="P98" s="31">
        <f>AX98+IF($F98="범선",IF($BG$1=TRUE,INDEX(Sheet2!$H$2:'Sheet2'!$H$45,MATCH(AX98,Sheet2!$G$2:'Sheet2'!$G$45,0),0)),IF($BH$1=TRUE,INDEX(Sheet2!$I$2:'Sheet2'!$I$45,MATCH(AX98,Sheet2!$G$2:'Sheet2'!$G$45,0)),IF($BI$1=TRUE,INDEX(Sheet2!$H$2:'Sheet2'!$H$45,MATCH(AX98,Sheet2!$G$2:'Sheet2'!$G$45,0)),0)))+IF($BE$1=TRUE,2,0)</f>
        <v>10.5</v>
      </c>
      <c r="Q98" s="26">
        <f t="shared" si="78"/>
        <v>13.5</v>
      </c>
      <c r="R98" s="26">
        <f t="shared" si="79"/>
        <v>16.5</v>
      </c>
      <c r="S98" s="28">
        <f t="shared" si="80"/>
        <v>19.5</v>
      </c>
      <c r="T98" s="26">
        <f>AY98+IF($F98="범선",IF($BG$1=TRUE,INDEX(Sheet2!$H$2:'Sheet2'!$H$45,MATCH(AY98,Sheet2!$G$2:'Sheet2'!$G$45,0),0)),IF($BH$1=TRUE,INDEX(Sheet2!$I$2:'Sheet2'!$I$45,MATCH(AY98,Sheet2!$G$2:'Sheet2'!$G$45,0)),IF($BI$1=TRUE,INDEX(Sheet2!$H$2:'Sheet2'!$H$45,MATCH(AY98,Sheet2!$G$2:'Sheet2'!$G$45,0)),0)))+IF($BE$1=TRUE,2,0)</f>
        <v>12</v>
      </c>
      <c r="U98" s="26">
        <f t="shared" si="81"/>
        <v>15.5</v>
      </c>
      <c r="V98" s="26">
        <f t="shared" si="82"/>
        <v>18.5</v>
      </c>
      <c r="W98" s="28">
        <f t="shared" si="83"/>
        <v>21.5</v>
      </c>
      <c r="X98" s="26">
        <f>AZ98+IF($F98="범선",IF($BG$1=TRUE,INDEX(Sheet2!$H$2:'Sheet2'!$H$45,MATCH(AZ98,Sheet2!$G$2:'Sheet2'!$G$45,0),0)),IF($BH$1=TRUE,INDEX(Sheet2!$I$2:'Sheet2'!$I$45,MATCH(AZ98,Sheet2!$G$2:'Sheet2'!$G$45,0)),IF($BI$1=TRUE,INDEX(Sheet2!$H$2:'Sheet2'!$H$45,MATCH(AZ98,Sheet2!$G$2:'Sheet2'!$G$45,0)),0)))+IF($BE$1=TRUE,2,0)</f>
        <v>17</v>
      </c>
      <c r="Y98" s="26">
        <f t="shared" si="84"/>
        <v>20.5</v>
      </c>
      <c r="Z98" s="26">
        <f t="shared" si="85"/>
        <v>23.5</v>
      </c>
      <c r="AA98" s="28">
        <f t="shared" si="86"/>
        <v>26.5</v>
      </c>
      <c r="AB98" s="26">
        <f>BA98+IF($F98="범선",IF($BG$1=TRUE,INDEX(Sheet2!$H$2:'Sheet2'!$H$45,MATCH(BA98,Sheet2!$G$2:'Sheet2'!$G$45,0),0)),IF($BH$1=TRUE,INDEX(Sheet2!$I$2:'Sheet2'!$I$45,MATCH(BA98,Sheet2!$G$2:'Sheet2'!$G$45,0)),IF($BI$1=TRUE,INDEX(Sheet2!$H$2:'Sheet2'!$H$45,MATCH(BA98,Sheet2!$G$2:'Sheet2'!$G$45,0)),0)))+IF($BE$1=TRUE,2,0)</f>
        <v>21</v>
      </c>
      <c r="AC98" s="26">
        <f t="shared" si="87"/>
        <v>24.5</v>
      </c>
      <c r="AD98" s="26">
        <f t="shared" si="88"/>
        <v>27.5</v>
      </c>
      <c r="AE98" s="28">
        <f t="shared" si="89"/>
        <v>30.5</v>
      </c>
      <c r="AF98" s="26">
        <f>BB98+IF($F98="범선",IF($BG$1=TRUE,INDEX(Sheet2!$H$2:'Sheet2'!$H$45,MATCH(BB98,Sheet2!$G$2:'Sheet2'!$G$45,0),0)),IF($BH$1=TRUE,INDEX(Sheet2!$I$2:'Sheet2'!$I$45,MATCH(BB98,Sheet2!$G$2:'Sheet2'!$G$45,0)),IF($BI$1=TRUE,INDEX(Sheet2!$H$2:'Sheet2'!$H$45,MATCH(BB98,Sheet2!$G$2:'Sheet2'!$G$45,0)),0)))+IF($BE$1=TRUE,2,0)</f>
        <v>26.5</v>
      </c>
      <c r="AG98" s="26">
        <f t="shared" si="90"/>
        <v>30</v>
      </c>
      <c r="AH98" s="26">
        <f t="shared" si="91"/>
        <v>33</v>
      </c>
      <c r="AI98" s="28">
        <f t="shared" si="92"/>
        <v>36</v>
      </c>
      <c r="AJ98" s="95"/>
      <c r="AK98" s="97">
        <v>250</v>
      </c>
      <c r="AL98" s="97">
        <v>360</v>
      </c>
      <c r="AM98" s="97">
        <v>9</v>
      </c>
      <c r="AN98" s="83">
        <v>12</v>
      </c>
      <c r="AO98" s="83">
        <v>36</v>
      </c>
      <c r="AP98" s="5">
        <v>70</v>
      </c>
      <c r="AQ98" s="5">
        <v>45</v>
      </c>
      <c r="AR98" s="5">
        <v>40</v>
      </c>
      <c r="AS98" s="5">
        <v>815</v>
      </c>
      <c r="AT98" s="5">
        <v>3</v>
      </c>
      <c r="AU98" s="5">
        <f t="shared" si="93"/>
        <v>925</v>
      </c>
      <c r="AV98" s="5">
        <f t="shared" si="94"/>
        <v>693</v>
      </c>
      <c r="AW98" s="5">
        <f t="shared" si="95"/>
        <v>1156</v>
      </c>
      <c r="AX98" s="5">
        <f t="shared" si="96"/>
        <v>1</v>
      </c>
      <c r="AY98" s="5">
        <f t="shared" si="97"/>
        <v>2</v>
      </c>
      <c r="AZ98" s="5">
        <f t="shared" si="98"/>
        <v>6</v>
      </c>
      <c r="BA98" s="5">
        <f t="shared" si="99"/>
        <v>9</v>
      </c>
      <c r="BB98" s="5">
        <f t="shared" si="100"/>
        <v>13</v>
      </c>
    </row>
    <row r="99" spans="1:54" s="5" customFormat="1">
      <c r="A99" s="405"/>
      <c r="B99" s="406"/>
      <c r="C99" s="415" t="s">
        <v>92</v>
      </c>
      <c r="D99" s="38" t="s">
        <v>25</v>
      </c>
      <c r="E99" s="38" t="s">
        <v>41</v>
      </c>
      <c r="F99" s="407" t="s">
        <v>18</v>
      </c>
      <c r="G99" s="39" t="s">
        <v>10</v>
      </c>
      <c r="H99" s="286">
        <f>ROUNDDOWN(AK99*1.05,0)+INDEX(Sheet2!$B$2:'Sheet2'!$B$5,MATCH(G99,Sheet2!$A$2:'Sheet2'!$A$5,0),0)+34*AT99-ROUNDUP(IF($BC$1=TRUE,AV99,AW99)/10,0)+A99</f>
        <v>367</v>
      </c>
      <c r="I99" s="296">
        <f>ROUNDDOWN(AL99*1.05,0)+INDEX(Sheet2!$B$2:'Sheet2'!$B$5,MATCH(G99,Sheet2!$A$2:'Sheet2'!$A$5,0),0)+34*AT99-ROUNDUP(IF($BC$1=TRUE,AV99,AW99)/10,0)+A99</f>
        <v>504</v>
      </c>
      <c r="J99" s="40">
        <f t="shared" si="73"/>
        <v>871</v>
      </c>
      <c r="K99" s="597">
        <f>AW99-ROUNDDOWN(AR99/2,0)-ROUNDDOWN(MAX(AQ99*1.2,AP99*0.5),0)+INDEX(Sheet2!$C$2:'Sheet2'!$C$5,MATCH(G99,Sheet2!$A$2:'Sheet2'!$A$5,0),0)</f>
        <v>1133</v>
      </c>
      <c r="L99" s="37">
        <f t="shared" si="74"/>
        <v>619</v>
      </c>
      <c r="M99" s="427">
        <f t="shared" si="75"/>
        <v>10</v>
      </c>
      <c r="N99" s="427">
        <f t="shared" si="76"/>
        <v>36</v>
      </c>
      <c r="O99" s="93">
        <f t="shared" si="77"/>
        <v>1605</v>
      </c>
      <c r="P99" s="41">
        <f>AX99+IF($F99="범선",IF($BG$1=TRUE,INDEX(Sheet2!$H$2:'Sheet2'!$H$45,MATCH(AX99,Sheet2!$G$2:'Sheet2'!$G$45,0),0)),IF($BH$1=TRUE,INDEX(Sheet2!$I$2:'Sheet2'!$I$45,MATCH(AX99,Sheet2!$G$2:'Sheet2'!$G$45,0)),IF($BI$1=TRUE,INDEX(Sheet2!$H$2:'Sheet2'!$H$45,MATCH(AX99,Sheet2!$G$2:'Sheet2'!$G$45,0)),0)))+IF($BE$1=TRUE,2,0)</f>
        <v>10.5</v>
      </c>
      <c r="Q99" s="38">
        <f t="shared" si="78"/>
        <v>13.5</v>
      </c>
      <c r="R99" s="38">
        <f t="shared" si="79"/>
        <v>16.5</v>
      </c>
      <c r="S99" s="39">
        <f t="shared" si="80"/>
        <v>19.5</v>
      </c>
      <c r="T99" s="38">
        <f>AY99+IF($F99="범선",IF($BG$1=TRUE,INDEX(Sheet2!$H$2:'Sheet2'!$H$45,MATCH(AY99,Sheet2!$G$2:'Sheet2'!$G$45,0),0)),IF($BH$1=TRUE,INDEX(Sheet2!$I$2:'Sheet2'!$I$45,MATCH(AY99,Sheet2!$G$2:'Sheet2'!$G$45,0)),IF($BI$1=TRUE,INDEX(Sheet2!$H$2:'Sheet2'!$H$45,MATCH(AY99,Sheet2!$G$2:'Sheet2'!$G$45,0)),0)))+IF($BE$1=TRUE,2,0)</f>
        <v>12</v>
      </c>
      <c r="U99" s="38">
        <f t="shared" si="81"/>
        <v>15.5</v>
      </c>
      <c r="V99" s="38">
        <f t="shared" si="82"/>
        <v>18.5</v>
      </c>
      <c r="W99" s="39">
        <f t="shared" si="83"/>
        <v>21.5</v>
      </c>
      <c r="X99" s="38">
        <f>AZ99+IF($F99="범선",IF($BG$1=TRUE,INDEX(Sheet2!$H$2:'Sheet2'!$H$45,MATCH(AZ99,Sheet2!$G$2:'Sheet2'!$G$45,0),0)),IF($BH$1=TRUE,INDEX(Sheet2!$I$2:'Sheet2'!$I$45,MATCH(AZ99,Sheet2!$G$2:'Sheet2'!$G$45,0)),IF($BI$1=TRUE,INDEX(Sheet2!$H$2:'Sheet2'!$H$45,MATCH(AZ99,Sheet2!$G$2:'Sheet2'!$G$45,0)),0)))+IF($BE$1=TRUE,2,0)</f>
        <v>17</v>
      </c>
      <c r="Y99" s="38">
        <f t="shared" si="84"/>
        <v>20.5</v>
      </c>
      <c r="Z99" s="38">
        <f t="shared" si="85"/>
        <v>23.5</v>
      </c>
      <c r="AA99" s="39">
        <f t="shared" si="86"/>
        <v>26.5</v>
      </c>
      <c r="AB99" s="38">
        <f>BA99+IF($F99="범선",IF($BG$1=TRUE,INDEX(Sheet2!$H$2:'Sheet2'!$H$45,MATCH(BA99,Sheet2!$G$2:'Sheet2'!$G$45,0),0)),IF($BH$1=TRUE,INDEX(Sheet2!$I$2:'Sheet2'!$I$45,MATCH(BA99,Sheet2!$G$2:'Sheet2'!$G$45,0)),IF($BI$1=TRUE,INDEX(Sheet2!$H$2:'Sheet2'!$H$45,MATCH(BA99,Sheet2!$G$2:'Sheet2'!$G$45,0)),0)))+IF($BE$1=TRUE,2,0)</f>
        <v>21</v>
      </c>
      <c r="AC99" s="38">
        <f t="shared" si="87"/>
        <v>24.5</v>
      </c>
      <c r="AD99" s="38">
        <f t="shared" si="88"/>
        <v>27.5</v>
      </c>
      <c r="AE99" s="39">
        <f t="shared" si="89"/>
        <v>30.5</v>
      </c>
      <c r="AF99" s="38">
        <f>BB99+IF($F99="범선",IF($BG$1=TRUE,INDEX(Sheet2!$H$2:'Sheet2'!$H$45,MATCH(BB99,Sheet2!$G$2:'Sheet2'!$G$45,0),0)),IF($BH$1=TRUE,INDEX(Sheet2!$I$2:'Sheet2'!$I$45,MATCH(BB99,Sheet2!$G$2:'Sheet2'!$G$45,0)),IF($BI$1=TRUE,INDEX(Sheet2!$H$2:'Sheet2'!$H$45,MATCH(BB99,Sheet2!$G$2:'Sheet2'!$G$45,0)),0)))+IF($BE$1=TRUE,2,0)</f>
        <v>26.5</v>
      </c>
      <c r="AG99" s="38">
        <f t="shared" si="90"/>
        <v>30</v>
      </c>
      <c r="AH99" s="38">
        <f t="shared" si="91"/>
        <v>33</v>
      </c>
      <c r="AI99" s="39">
        <f t="shared" si="92"/>
        <v>36</v>
      </c>
      <c r="AJ99" s="95"/>
      <c r="AK99" s="97">
        <v>230</v>
      </c>
      <c r="AL99" s="97">
        <v>360</v>
      </c>
      <c r="AM99" s="97">
        <v>8</v>
      </c>
      <c r="AN99" s="83">
        <v>10</v>
      </c>
      <c r="AO99" s="83">
        <v>36</v>
      </c>
      <c r="AP99" s="5">
        <v>70</v>
      </c>
      <c r="AQ99" s="5">
        <v>45</v>
      </c>
      <c r="AR99" s="5">
        <v>40</v>
      </c>
      <c r="AS99" s="5">
        <v>815</v>
      </c>
      <c r="AT99" s="5">
        <v>3</v>
      </c>
      <c r="AU99" s="5">
        <f t="shared" si="93"/>
        <v>925</v>
      </c>
      <c r="AV99" s="5">
        <f t="shared" si="94"/>
        <v>693</v>
      </c>
      <c r="AW99" s="5">
        <f t="shared" si="95"/>
        <v>1156</v>
      </c>
      <c r="AX99" s="5">
        <f t="shared" si="96"/>
        <v>1</v>
      </c>
      <c r="AY99" s="5">
        <f t="shared" si="97"/>
        <v>2</v>
      </c>
      <c r="AZ99" s="5">
        <f t="shared" si="98"/>
        <v>6</v>
      </c>
      <c r="BA99" s="5">
        <f t="shared" si="99"/>
        <v>9</v>
      </c>
      <c r="BB99" s="5">
        <f t="shared" si="100"/>
        <v>13</v>
      </c>
    </row>
    <row r="100" spans="1:54" s="5" customFormat="1">
      <c r="A100" s="439"/>
      <c r="B100" s="440" t="s">
        <v>104</v>
      </c>
      <c r="C100" s="212" t="s">
        <v>237</v>
      </c>
      <c r="D100" s="214" t="s">
        <v>1</v>
      </c>
      <c r="E100" s="214" t="s">
        <v>0</v>
      </c>
      <c r="F100" s="500" t="s">
        <v>18</v>
      </c>
      <c r="G100" s="223" t="s">
        <v>10</v>
      </c>
      <c r="H100" s="322">
        <f>ROUNDDOWN(AK100*1.05,0)+INDEX(Sheet2!$B$2:'Sheet2'!$B$5,MATCH(G100,Sheet2!$A$2:'Sheet2'!$A$5,0),0)+34*AT100-ROUNDUP(IF($BC$1=TRUE,AV100,AW100)/10,0)+A100</f>
        <v>333</v>
      </c>
      <c r="I100" s="323">
        <f>ROUNDDOWN(AL100*1.05,0)+INDEX(Sheet2!$B$2:'Sheet2'!$B$5,MATCH(G100,Sheet2!$A$2:'Sheet2'!$A$5,0),0)+34*AT100-ROUNDUP(IF($BC$1=TRUE,AV100,AW100)/10,0)+A100</f>
        <v>213</v>
      </c>
      <c r="J100" s="232">
        <f t="shared" si="73"/>
        <v>546</v>
      </c>
      <c r="K100" s="596">
        <f>AW100-ROUNDDOWN(AR100/2,0)-ROUNDDOWN(MAX(AQ100*1.2,AP100*0.5),0)+INDEX(Sheet2!$C$2:'Sheet2'!$C$5,MATCH(G100,Sheet2!$A$2:'Sheet2'!$A$5,0),0)</f>
        <v>1130</v>
      </c>
      <c r="L100" s="247">
        <f t="shared" si="74"/>
        <v>632</v>
      </c>
      <c r="M100" s="249">
        <f t="shared" si="75"/>
        <v>4</v>
      </c>
      <c r="N100" s="249">
        <f t="shared" si="76"/>
        <v>17</v>
      </c>
      <c r="O100" s="252">
        <f t="shared" si="77"/>
        <v>1212</v>
      </c>
      <c r="P100" s="259">
        <f>AX100+IF($F100="범선",IF($BG$1=TRUE,INDEX(Sheet2!$H$2:'Sheet2'!$H$45,MATCH(AX100,Sheet2!$G$2:'Sheet2'!$G$45,0),0)),IF($BH$1=TRUE,INDEX(Sheet2!$I$2:'Sheet2'!$I$45,MATCH(AX100,Sheet2!$G$2:'Sheet2'!$G$45,0)),IF($BI$1=TRUE,INDEX(Sheet2!$H$2:'Sheet2'!$H$45,MATCH(AX100,Sheet2!$G$2:'Sheet2'!$G$45,0)),0)))+IF($BE$1=TRUE,2,0)</f>
        <v>5</v>
      </c>
      <c r="Q100" s="214">
        <f t="shared" si="78"/>
        <v>8</v>
      </c>
      <c r="R100" s="214">
        <f t="shared" si="79"/>
        <v>11</v>
      </c>
      <c r="S100" s="223">
        <f t="shared" si="80"/>
        <v>14</v>
      </c>
      <c r="T100" s="214">
        <f>AY100+IF($F100="범선",IF($BG$1=TRUE,INDEX(Sheet2!$H$2:'Sheet2'!$H$45,MATCH(AY100,Sheet2!$G$2:'Sheet2'!$G$45,0),0)),IF($BH$1=TRUE,INDEX(Sheet2!$I$2:'Sheet2'!$I$45,MATCH(AY100,Sheet2!$G$2:'Sheet2'!$G$45,0)),IF($BI$1=TRUE,INDEX(Sheet2!$H$2:'Sheet2'!$H$45,MATCH(AY100,Sheet2!$G$2:'Sheet2'!$G$45,0)),0)))+IF($BE$1=TRUE,2,0)</f>
        <v>6.5</v>
      </c>
      <c r="U100" s="214">
        <f t="shared" si="81"/>
        <v>10</v>
      </c>
      <c r="V100" s="214">
        <f t="shared" si="82"/>
        <v>13</v>
      </c>
      <c r="W100" s="223">
        <f t="shared" si="83"/>
        <v>16</v>
      </c>
      <c r="X100" s="214">
        <f>AZ100+IF($F100="범선",IF($BG$1=TRUE,INDEX(Sheet2!$H$2:'Sheet2'!$H$45,MATCH(AZ100,Sheet2!$G$2:'Sheet2'!$G$45,0),0)),IF($BH$1=TRUE,INDEX(Sheet2!$I$2:'Sheet2'!$I$45,MATCH(AZ100,Sheet2!$G$2:'Sheet2'!$G$45,0)),IF($BI$1=TRUE,INDEX(Sheet2!$H$2:'Sheet2'!$H$45,MATCH(AZ100,Sheet2!$G$2:'Sheet2'!$G$45,0)),0)))+IF($BE$1=TRUE,2,0)</f>
        <v>12</v>
      </c>
      <c r="Y100" s="214">
        <f t="shared" si="84"/>
        <v>15.5</v>
      </c>
      <c r="Z100" s="214">
        <f t="shared" si="85"/>
        <v>18.5</v>
      </c>
      <c r="AA100" s="223">
        <f t="shared" si="86"/>
        <v>21.5</v>
      </c>
      <c r="AB100" s="214">
        <f>BA100+IF($F100="범선",IF($BG$1=TRUE,INDEX(Sheet2!$H$2:'Sheet2'!$H$45,MATCH(BA100,Sheet2!$G$2:'Sheet2'!$G$45,0),0)),IF($BH$1=TRUE,INDEX(Sheet2!$I$2:'Sheet2'!$I$45,MATCH(BA100,Sheet2!$G$2:'Sheet2'!$G$45,0)),IF($BI$1=TRUE,INDEX(Sheet2!$H$2:'Sheet2'!$H$45,MATCH(BA100,Sheet2!$G$2:'Sheet2'!$G$45,0)),0)))+IF($BE$1=TRUE,2,0)</f>
        <v>16</v>
      </c>
      <c r="AC100" s="214">
        <f t="shared" si="87"/>
        <v>19.5</v>
      </c>
      <c r="AD100" s="214">
        <f t="shared" si="88"/>
        <v>22.5</v>
      </c>
      <c r="AE100" s="223">
        <f t="shared" si="89"/>
        <v>25.5</v>
      </c>
      <c r="AF100" s="214">
        <f>BB100+IF($F100="범선",IF($BG$1=TRUE,INDEX(Sheet2!$H$2:'Sheet2'!$H$45,MATCH(BB100,Sheet2!$G$2:'Sheet2'!$G$45,0),0)),IF($BH$1=TRUE,INDEX(Sheet2!$I$2:'Sheet2'!$I$45,MATCH(BB100,Sheet2!$G$2:'Sheet2'!$G$45,0)),IF($BI$1=TRUE,INDEX(Sheet2!$H$2:'Sheet2'!$H$45,MATCH(BB100,Sheet2!$G$2:'Sheet2'!$G$45,0)),0)))+IF($BE$1=TRUE,2,0)</f>
        <v>21</v>
      </c>
      <c r="AG100" s="214">
        <f t="shared" si="90"/>
        <v>24.5</v>
      </c>
      <c r="AH100" s="214">
        <f t="shared" si="91"/>
        <v>27.5</v>
      </c>
      <c r="AI100" s="223">
        <f t="shared" si="92"/>
        <v>30.5</v>
      </c>
      <c r="AJ100" s="95"/>
      <c r="AK100" s="96">
        <v>226</v>
      </c>
      <c r="AL100" s="96">
        <v>112</v>
      </c>
      <c r="AM100" s="96">
        <v>10</v>
      </c>
      <c r="AN100" s="83">
        <v>4</v>
      </c>
      <c r="AO100" s="83">
        <v>17</v>
      </c>
      <c r="AP100" s="13">
        <v>50</v>
      </c>
      <c r="AQ100" s="13">
        <v>25</v>
      </c>
      <c r="AR100" s="13">
        <v>18</v>
      </c>
      <c r="AS100" s="13">
        <v>827</v>
      </c>
      <c r="AT100" s="13">
        <v>2</v>
      </c>
      <c r="AU100" s="5">
        <f t="shared" si="93"/>
        <v>895</v>
      </c>
      <c r="AV100" s="5">
        <f t="shared" si="94"/>
        <v>671</v>
      </c>
      <c r="AW100" s="5">
        <f t="shared" si="95"/>
        <v>1118</v>
      </c>
      <c r="AX100" s="5">
        <f t="shared" si="96"/>
        <v>-3</v>
      </c>
      <c r="AY100" s="5">
        <f t="shared" si="97"/>
        <v>-2</v>
      </c>
      <c r="AZ100" s="5">
        <f t="shared" si="98"/>
        <v>2</v>
      </c>
      <c r="BA100" s="5">
        <f t="shared" si="99"/>
        <v>5</v>
      </c>
      <c r="BB100" s="5">
        <f t="shared" si="100"/>
        <v>9</v>
      </c>
    </row>
    <row r="101" spans="1:54" s="5" customFormat="1">
      <c r="A101" s="367"/>
      <c r="B101" s="437"/>
      <c r="C101" s="485" t="s">
        <v>47</v>
      </c>
      <c r="D101" s="6" t="s">
        <v>25</v>
      </c>
      <c r="E101" s="6" t="s">
        <v>41</v>
      </c>
      <c r="F101" s="7" t="s">
        <v>18</v>
      </c>
      <c r="G101" s="9" t="s">
        <v>10</v>
      </c>
      <c r="H101" s="282">
        <f>ROUNDDOWN(AK101*1.05,0)+INDEX(Sheet2!$B$2:'Sheet2'!$B$5,MATCH(G101,Sheet2!$A$2:'Sheet2'!$A$5,0),0)+34*AT101-ROUNDUP(IF($BC$1=TRUE,AV101,AW101)/10,0)+A101</f>
        <v>404</v>
      </c>
      <c r="I101" s="292">
        <f>ROUNDDOWN(AL101*1.05,0)+INDEX(Sheet2!$B$2:'Sheet2'!$B$5,MATCH(G101,Sheet2!$A$2:'Sheet2'!$A$5,0),0)+34*AT101-ROUNDUP(IF($BC$1=TRUE,AV101,AW101)/10,0)+A101</f>
        <v>525</v>
      </c>
      <c r="J101" s="15">
        <f t="shared" si="73"/>
        <v>929</v>
      </c>
      <c r="K101" s="922">
        <f>AW101-ROUNDDOWN(AR101/2,0)-ROUNDDOWN(MAX(AQ101*1.2,AP101*0.5),0)+INDEX(Sheet2!$C$2:'Sheet2'!$C$5,MATCH(G101,Sheet2!$A$2:'Sheet2'!$A$5,0),0)</f>
        <v>1128</v>
      </c>
      <c r="L101" s="8">
        <f t="shared" si="74"/>
        <v>627</v>
      </c>
      <c r="M101" s="452">
        <f t="shared" si="75"/>
        <v>9</v>
      </c>
      <c r="N101" s="452">
        <f t="shared" si="76"/>
        <v>17</v>
      </c>
      <c r="O101" s="486">
        <f t="shared" si="77"/>
        <v>1737</v>
      </c>
      <c r="P101" s="10">
        <f>AX101+IF($F101="범선",IF($BG$1=TRUE,INDEX(Sheet2!$H$2:'Sheet2'!$H$45,MATCH(AX101,Sheet2!$G$2:'Sheet2'!$G$45,0),0)),IF($BH$1=TRUE,INDEX(Sheet2!$I$2:'Sheet2'!$I$45,MATCH(AX101,Sheet2!$G$2:'Sheet2'!$G$45,0)),IF($BI$1=TRUE,INDEX(Sheet2!$H$2:'Sheet2'!$H$45,MATCH(AX101,Sheet2!$G$2:'Sheet2'!$G$45,0)),0)))+IF($BE$1=TRUE,2,0)</f>
        <v>5</v>
      </c>
      <c r="Q101" s="6">
        <f t="shared" si="78"/>
        <v>8</v>
      </c>
      <c r="R101" s="6">
        <f t="shared" si="79"/>
        <v>11</v>
      </c>
      <c r="S101" s="9">
        <f t="shared" si="80"/>
        <v>14</v>
      </c>
      <c r="T101" s="6">
        <f>AY101+IF($F101="범선",IF($BG$1=TRUE,INDEX(Sheet2!$H$2:'Sheet2'!$H$45,MATCH(AY101,Sheet2!$G$2:'Sheet2'!$G$45,0),0)),IF($BH$1=TRUE,INDEX(Sheet2!$I$2:'Sheet2'!$I$45,MATCH(AY101,Sheet2!$G$2:'Sheet2'!$G$45,0)),IF($BI$1=TRUE,INDEX(Sheet2!$H$2:'Sheet2'!$H$45,MATCH(AY101,Sheet2!$G$2:'Sheet2'!$G$45,0)),0)))+IF($BE$1=TRUE,2,0)</f>
        <v>6.5</v>
      </c>
      <c r="U101" s="6">
        <f t="shared" si="81"/>
        <v>10</v>
      </c>
      <c r="V101" s="6">
        <f t="shared" si="82"/>
        <v>13</v>
      </c>
      <c r="W101" s="9">
        <f t="shared" si="83"/>
        <v>16</v>
      </c>
      <c r="X101" s="6">
        <f>AZ101+IF($F101="범선",IF($BG$1=TRUE,INDEX(Sheet2!$H$2:'Sheet2'!$H$45,MATCH(AZ101,Sheet2!$G$2:'Sheet2'!$G$45,0),0)),IF($BH$1=TRUE,INDEX(Sheet2!$I$2:'Sheet2'!$I$45,MATCH(AZ101,Sheet2!$G$2:'Sheet2'!$G$45,0)),IF($BI$1=TRUE,INDEX(Sheet2!$H$2:'Sheet2'!$H$45,MATCH(AZ101,Sheet2!$G$2:'Sheet2'!$G$45,0)),0)))+IF($BE$1=TRUE,2,0)</f>
        <v>12</v>
      </c>
      <c r="Y101" s="6">
        <f t="shared" si="84"/>
        <v>15.5</v>
      </c>
      <c r="Z101" s="6">
        <f t="shared" si="85"/>
        <v>18.5</v>
      </c>
      <c r="AA101" s="9">
        <f t="shared" si="86"/>
        <v>21.5</v>
      </c>
      <c r="AB101" s="6">
        <f>BA101+IF($F101="범선",IF($BG$1=TRUE,INDEX(Sheet2!$H$2:'Sheet2'!$H$45,MATCH(BA101,Sheet2!$G$2:'Sheet2'!$G$45,0),0)),IF($BH$1=TRUE,INDEX(Sheet2!$I$2:'Sheet2'!$I$45,MATCH(BA101,Sheet2!$G$2:'Sheet2'!$G$45,0)),IF($BI$1=TRUE,INDEX(Sheet2!$H$2:'Sheet2'!$H$45,MATCH(BA101,Sheet2!$G$2:'Sheet2'!$G$45,0)),0)))+IF($BE$1=TRUE,2,0)</f>
        <v>16</v>
      </c>
      <c r="AC101" s="6">
        <f t="shared" si="87"/>
        <v>19.5</v>
      </c>
      <c r="AD101" s="6">
        <f t="shared" si="88"/>
        <v>22.5</v>
      </c>
      <c r="AE101" s="9">
        <f t="shared" si="89"/>
        <v>25.5</v>
      </c>
      <c r="AF101" s="6">
        <f>BB101+IF($F101="범선",IF($BG$1=TRUE,INDEX(Sheet2!$H$2:'Sheet2'!$H$45,MATCH(BB101,Sheet2!$G$2:'Sheet2'!$G$45,0),0)),IF($BH$1=TRUE,INDEX(Sheet2!$I$2:'Sheet2'!$I$45,MATCH(BB101,Sheet2!$G$2:'Sheet2'!$G$45,0)),IF($BI$1=TRUE,INDEX(Sheet2!$H$2:'Sheet2'!$H$45,MATCH(BB101,Sheet2!$G$2:'Sheet2'!$G$45,0)),0)))+IF($BE$1=TRUE,2,0)</f>
        <v>21</v>
      </c>
      <c r="AG101" s="6">
        <f t="shared" si="90"/>
        <v>24.5</v>
      </c>
      <c r="AH101" s="6">
        <f t="shared" si="91"/>
        <v>27.5</v>
      </c>
      <c r="AI101" s="9">
        <f t="shared" si="92"/>
        <v>30.5</v>
      </c>
      <c r="AJ101" s="95"/>
      <c r="AK101" s="97">
        <v>230</v>
      </c>
      <c r="AL101" s="97">
        <v>345</v>
      </c>
      <c r="AM101" s="97">
        <v>8</v>
      </c>
      <c r="AN101" s="83">
        <v>9</v>
      </c>
      <c r="AO101" s="83">
        <v>17</v>
      </c>
      <c r="AP101" s="5">
        <v>74</v>
      </c>
      <c r="AQ101" s="5">
        <v>30</v>
      </c>
      <c r="AR101" s="5">
        <v>22</v>
      </c>
      <c r="AS101" s="5">
        <v>804</v>
      </c>
      <c r="AT101" s="5">
        <v>4</v>
      </c>
      <c r="AU101" s="5">
        <f t="shared" si="93"/>
        <v>900</v>
      </c>
      <c r="AV101" s="5">
        <f t="shared" si="94"/>
        <v>675</v>
      </c>
      <c r="AW101" s="5">
        <f t="shared" si="95"/>
        <v>1125</v>
      </c>
      <c r="AX101" s="5">
        <f t="shared" si="96"/>
        <v>-3</v>
      </c>
      <c r="AY101" s="5">
        <f t="shared" si="97"/>
        <v>-2</v>
      </c>
      <c r="AZ101" s="5">
        <f t="shared" si="98"/>
        <v>2</v>
      </c>
      <c r="BA101" s="5">
        <f t="shared" si="99"/>
        <v>5</v>
      </c>
      <c r="BB101" s="5">
        <f t="shared" si="100"/>
        <v>9</v>
      </c>
    </row>
    <row r="102" spans="1:54" s="5" customFormat="1">
      <c r="A102" s="439"/>
      <c r="B102" s="440" t="s">
        <v>100</v>
      </c>
      <c r="C102" s="212" t="s">
        <v>237</v>
      </c>
      <c r="D102" s="214" t="s">
        <v>1</v>
      </c>
      <c r="E102" s="214" t="s">
        <v>0</v>
      </c>
      <c r="F102" s="500" t="s">
        <v>18</v>
      </c>
      <c r="G102" s="223" t="s">
        <v>10</v>
      </c>
      <c r="H102" s="322">
        <f>ROUNDDOWN(AK102*1.05,0)+INDEX(Sheet2!$B$2:'Sheet2'!$B$5,MATCH(G102,Sheet2!$A$2:'Sheet2'!$A$5,0),0)+34*AT102-ROUNDUP(IF($BC$1=TRUE,AV102,AW102)/10,0)+A102</f>
        <v>338</v>
      </c>
      <c r="I102" s="323">
        <f>ROUNDDOWN(AL102*1.05,0)+INDEX(Sheet2!$B$2:'Sheet2'!$B$5,MATCH(G102,Sheet2!$A$2:'Sheet2'!$A$5,0),0)+34*AT102-ROUNDUP(IF($BC$1=TRUE,AV102,AW102)/10,0)+A102</f>
        <v>216</v>
      </c>
      <c r="J102" s="232">
        <f t="shared" si="73"/>
        <v>554</v>
      </c>
      <c r="K102" s="596">
        <f>AW102-ROUNDDOWN(AR102/2,0)-ROUNDDOWN(MAX(AQ102*1.2,AP102*0.5),0)+INDEX(Sheet2!$C$2:'Sheet2'!$C$5,MATCH(G102,Sheet2!$A$2:'Sheet2'!$A$5,0),0)</f>
        <v>1124</v>
      </c>
      <c r="L102" s="247">
        <f t="shared" si="74"/>
        <v>628</v>
      </c>
      <c r="M102" s="249">
        <f t="shared" si="75"/>
        <v>4</v>
      </c>
      <c r="N102" s="249">
        <f t="shared" si="76"/>
        <v>17</v>
      </c>
      <c r="O102" s="252">
        <f t="shared" si="77"/>
        <v>1230</v>
      </c>
      <c r="P102" s="259">
        <f>AX102+IF($F102="범선",IF($BG$1=TRUE,INDEX(Sheet2!$H$2:'Sheet2'!$H$45,MATCH(AX102,Sheet2!$G$2:'Sheet2'!$G$45,0),0)),IF($BH$1=TRUE,INDEX(Sheet2!$I$2:'Sheet2'!$I$45,MATCH(AX102,Sheet2!$G$2:'Sheet2'!$G$45,0)),IF($BI$1=TRUE,INDEX(Sheet2!$H$2:'Sheet2'!$H$45,MATCH(AX102,Sheet2!$G$2:'Sheet2'!$G$45,0)),0)))+IF($BE$1=TRUE,2,0)</f>
        <v>5</v>
      </c>
      <c r="Q102" s="214">
        <f t="shared" si="78"/>
        <v>8</v>
      </c>
      <c r="R102" s="214">
        <f t="shared" si="79"/>
        <v>11</v>
      </c>
      <c r="S102" s="223">
        <f t="shared" si="80"/>
        <v>14</v>
      </c>
      <c r="T102" s="214">
        <f>AY102+IF($F102="범선",IF($BG$1=TRUE,INDEX(Sheet2!$H$2:'Sheet2'!$H$45,MATCH(AY102,Sheet2!$G$2:'Sheet2'!$G$45,0),0)),IF($BH$1=TRUE,INDEX(Sheet2!$I$2:'Sheet2'!$I$45,MATCH(AY102,Sheet2!$G$2:'Sheet2'!$G$45,0)),IF($BI$1=TRUE,INDEX(Sheet2!$H$2:'Sheet2'!$H$45,MATCH(AY102,Sheet2!$G$2:'Sheet2'!$G$45,0)),0)))+IF($BE$1=TRUE,2,0)</f>
        <v>6.5</v>
      </c>
      <c r="U102" s="214">
        <f t="shared" si="81"/>
        <v>10</v>
      </c>
      <c r="V102" s="214">
        <f t="shared" si="82"/>
        <v>13</v>
      </c>
      <c r="W102" s="223">
        <f t="shared" si="83"/>
        <v>16</v>
      </c>
      <c r="X102" s="214">
        <f>AZ102+IF($F102="범선",IF($BG$1=TRUE,INDEX(Sheet2!$H$2:'Sheet2'!$H$45,MATCH(AZ102,Sheet2!$G$2:'Sheet2'!$G$45,0),0)),IF($BH$1=TRUE,INDEX(Sheet2!$I$2:'Sheet2'!$I$45,MATCH(AZ102,Sheet2!$G$2:'Sheet2'!$G$45,0)),IF($BI$1=TRUE,INDEX(Sheet2!$H$2:'Sheet2'!$H$45,MATCH(AZ102,Sheet2!$G$2:'Sheet2'!$G$45,0)),0)))+IF($BE$1=TRUE,2,0)</f>
        <v>12</v>
      </c>
      <c r="Y102" s="214">
        <f t="shared" si="84"/>
        <v>15.5</v>
      </c>
      <c r="Z102" s="214">
        <f t="shared" si="85"/>
        <v>18.5</v>
      </c>
      <c r="AA102" s="223">
        <f t="shared" si="86"/>
        <v>21.5</v>
      </c>
      <c r="AB102" s="214">
        <f>BA102+IF($F102="범선",IF($BG$1=TRUE,INDEX(Sheet2!$H$2:'Sheet2'!$H$45,MATCH(BA102,Sheet2!$G$2:'Sheet2'!$G$45,0),0)),IF($BH$1=TRUE,INDEX(Sheet2!$I$2:'Sheet2'!$I$45,MATCH(BA102,Sheet2!$G$2:'Sheet2'!$G$45,0)),IF($BI$1=TRUE,INDEX(Sheet2!$H$2:'Sheet2'!$H$45,MATCH(BA102,Sheet2!$G$2:'Sheet2'!$G$45,0)),0)))+IF($BE$1=TRUE,2,0)</f>
        <v>16</v>
      </c>
      <c r="AC102" s="214">
        <f t="shared" si="87"/>
        <v>19.5</v>
      </c>
      <c r="AD102" s="214">
        <f t="shared" si="88"/>
        <v>22.5</v>
      </c>
      <c r="AE102" s="223">
        <f t="shared" si="89"/>
        <v>25.5</v>
      </c>
      <c r="AF102" s="214">
        <f>BB102+IF($F102="범선",IF($BG$1=TRUE,INDEX(Sheet2!$H$2:'Sheet2'!$H$45,MATCH(BB102,Sheet2!$G$2:'Sheet2'!$G$45,0),0)),IF($BH$1=TRUE,INDEX(Sheet2!$I$2:'Sheet2'!$I$45,MATCH(BB102,Sheet2!$G$2:'Sheet2'!$G$45,0)),IF($BI$1=TRUE,INDEX(Sheet2!$H$2:'Sheet2'!$H$45,MATCH(BB102,Sheet2!$G$2:'Sheet2'!$G$45,0)),0)))+IF($BE$1=TRUE,2,0)</f>
        <v>21</v>
      </c>
      <c r="AG102" s="214">
        <f t="shared" si="90"/>
        <v>24.5</v>
      </c>
      <c r="AH102" s="214">
        <f t="shared" si="91"/>
        <v>27.5</v>
      </c>
      <c r="AI102" s="223">
        <f t="shared" si="92"/>
        <v>30.5</v>
      </c>
      <c r="AJ102" s="95"/>
      <c r="AK102" s="96">
        <v>231</v>
      </c>
      <c r="AL102" s="96">
        <v>115</v>
      </c>
      <c r="AM102" s="96">
        <v>10</v>
      </c>
      <c r="AN102" s="83">
        <v>4</v>
      </c>
      <c r="AO102" s="83">
        <v>17</v>
      </c>
      <c r="AP102" s="13">
        <v>50</v>
      </c>
      <c r="AQ102" s="13">
        <v>25</v>
      </c>
      <c r="AR102" s="13">
        <v>18</v>
      </c>
      <c r="AS102" s="13">
        <v>822</v>
      </c>
      <c r="AT102" s="13">
        <v>2</v>
      </c>
      <c r="AU102" s="5">
        <f t="shared" si="93"/>
        <v>890</v>
      </c>
      <c r="AV102" s="5">
        <f t="shared" si="94"/>
        <v>667</v>
      </c>
      <c r="AW102" s="5">
        <f t="shared" si="95"/>
        <v>1112</v>
      </c>
      <c r="AX102" s="5">
        <f t="shared" si="96"/>
        <v>-3</v>
      </c>
      <c r="AY102" s="5">
        <f t="shared" si="97"/>
        <v>-2</v>
      </c>
      <c r="AZ102" s="5">
        <f t="shared" si="98"/>
        <v>2</v>
      </c>
      <c r="BA102" s="5">
        <f t="shared" si="99"/>
        <v>5</v>
      </c>
      <c r="BB102" s="5">
        <f t="shared" si="100"/>
        <v>9</v>
      </c>
    </row>
    <row r="103" spans="1:54" s="5" customFormat="1">
      <c r="A103" s="368"/>
      <c r="B103" s="90" t="s">
        <v>28</v>
      </c>
      <c r="C103" s="122" t="s">
        <v>72</v>
      </c>
      <c r="D103" s="20" t="s">
        <v>1</v>
      </c>
      <c r="E103" s="20" t="s">
        <v>0</v>
      </c>
      <c r="F103" s="21" t="s">
        <v>18</v>
      </c>
      <c r="G103" s="22" t="s">
        <v>10</v>
      </c>
      <c r="H103" s="318">
        <f>ROUNDDOWN(AK103*1.05,0)+INDEX(Sheet2!$B$2:'Sheet2'!$B$5,MATCH(G103,Sheet2!$A$2:'Sheet2'!$A$5,0),0)+34*AT103-ROUNDUP(IF($BC$1=TRUE,AV103,AW103)/10,0)+A103</f>
        <v>318</v>
      </c>
      <c r="I103" s="319">
        <f>ROUNDDOWN(AL103*1.05,0)+INDEX(Sheet2!$B$2:'Sheet2'!$B$5,MATCH(G103,Sheet2!$A$2:'Sheet2'!$A$5,0),0)+34*AT103-ROUNDUP(IF($BC$1=TRUE,AV103,AW103)/10,0)+A103</f>
        <v>381</v>
      </c>
      <c r="J103" s="23">
        <f t="shared" si="73"/>
        <v>699</v>
      </c>
      <c r="K103" s="602">
        <f>AW103-ROUNDDOWN(AR103/2,0)-ROUNDDOWN(MAX(AQ103*1.2,AP103*0.5),0)+INDEX(Sheet2!$C$2:'Sheet2'!$C$5,MATCH(G103,Sheet2!$A$2:'Sheet2'!$A$5,0),0)</f>
        <v>1122</v>
      </c>
      <c r="L103" s="19">
        <f t="shared" si="74"/>
        <v>621</v>
      </c>
      <c r="M103" s="99">
        <f t="shared" si="75"/>
        <v>12</v>
      </c>
      <c r="N103" s="99">
        <f t="shared" si="76"/>
        <v>25</v>
      </c>
      <c r="O103" s="187">
        <f t="shared" si="77"/>
        <v>1335</v>
      </c>
      <c r="P103" s="24">
        <f>AX103+IF($F103="범선",IF($BG$1=TRUE,INDEX(Sheet2!$H$2:'Sheet2'!$H$45,MATCH(AX103,Sheet2!$G$2:'Sheet2'!$G$45,0),0)),IF($BH$1=TRUE,INDEX(Sheet2!$I$2:'Sheet2'!$I$45,MATCH(AX103,Sheet2!$G$2:'Sheet2'!$G$45,0)),IF($BI$1=TRUE,INDEX(Sheet2!$H$2:'Sheet2'!$H$45,MATCH(AX103,Sheet2!$G$2:'Sheet2'!$G$45,0)),0)))+IF($BE$1=TRUE,2,0)</f>
        <v>8</v>
      </c>
      <c r="Q103" s="20">
        <f t="shared" si="78"/>
        <v>11</v>
      </c>
      <c r="R103" s="20">
        <f t="shared" si="79"/>
        <v>14</v>
      </c>
      <c r="S103" s="22">
        <f t="shared" si="80"/>
        <v>17</v>
      </c>
      <c r="T103" s="20">
        <f>AY103+IF($F103="범선",IF($BG$1=TRUE,INDEX(Sheet2!$H$2:'Sheet2'!$H$45,MATCH(AY103,Sheet2!$G$2:'Sheet2'!$G$45,0),0)),IF($BH$1=TRUE,INDEX(Sheet2!$I$2:'Sheet2'!$I$45,MATCH(AY103,Sheet2!$G$2:'Sheet2'!$G$45,0)),IF($BI$1=TRUE,INDEX(Sheet2!$H$2:'Sheet2'!$H$45,MATCH(AY103,Sheet2!$G$2:'Sheet2'!$G$45,0)),0)))+IF($BE$1=TRUE,2,0)</f>
        <v>9</v>
      </c>
      <c r="U103" s="20">
        <f t="shared" si="81"/>
        <v>12.5</v>
      </c>
      <c r="V103" s="20">
        <f t="shared" si="82"/>
        <v>15.5</v>
      </c>
      <c r="W103" s="22">
        <f t="shared" si="83"/>
        <v>18.5</v>
      </c>
      <c r="X103" s="20">
        <f>AZ103+IF($F103="범선",IF($BG$1=TRUE,INDEX(Sheet2!$H$2:'Sheet2'!$H$45,MATCH(AZ103,Sheet2!$G$2:'Sheet2'!$G$45,0),0)),IF($BH$1=TRUE,INDEX(Sheet2!$I$2:'Sheet2'!$I$45,MATCH(AZ103,Sheet2!$G$2:'Sheet2'!$G$45,0)),IF($BI$1=TRUE,INDEX(Sheet2!$H$2:'Sheet2'!$H$45,MATCH(AZ103,Sheet2!$G$2:'Sheet2'!$G$45,0)),0)))+IF($BE$1=TRUE,2,0)</f>
        <v>13</v>
      </c>
      <c r="Y103" s="20">
        <f t="shared" si="84"/>
        <v>16.5</v>
      </c>
      <c r="Z103" s="20">
        <f t="shared" si="85"/>
        <v>19.5</v>
      </c>
      <c r="AA103" s="22">
        <f t="shared" si="86"/>
        <v>22.5</v>
      </c>
      <c r="AB103" s="20">
        <f>BA103+IF($F103="범선",IF($BG$1=TRUE,INDEX(Sheet2!$H$2:'Sheet2'!$H$45,MATCH(BA103,Sheet2!$G$2:'Sheet2'!$G$45,0),0)),IF($BH$1=TRUE,INDEX(Sheet2!$I$2:'Sheet2'!$I$45,MATCH(BA103,Sheet2!$G$2:'Sheet2'!$G$45,0)),IF($BI$1=TRUE,INDEX(Sheet2!$H$2:'Sheet2'!$H$45,MATCH(BA103,Sheet2!$G$2:'Sheet2'!$G$45,0)),0)))+IF($BE$1=TRUE,2,0)</f>
        <v>18.5</v>
      </c>
      <c r="AC103" s="20">
        <f t="shared" si="87"/>
        <v>22</v>
      </c>
      <c r="AD103" s="20">
        <f t="shared" si="88"/>
        <v>25</v>
      </c>
      <c r="AE103" s="22">
        <f t="shared" si="89"/>
        <v>28</v>
      </c>
      <c r="AF103" s="20">
        <f>BB103+IF($F103="범선",IF($BG$1=TRUE,INDEX(Sheet2!$H$2:'Sheet2'!$H$45,MATCH(BB103,Sheet2!$G$2:'Sheet2'!$G$45,0),0)),IF($BH$1=TRUE,INDEX(Sheet2!$I$2:'Sheet2'!$I$45,MATCH(BB103,Sheet2!$G$2:'Sheet2'!$G$45,0)),IF($BI$1=TRUE,INDEX(Sheet2!$H$2:'Sheet2'!$H$45,MATCH(BB103,Sheet2!$G$2:'Sheet2'!$G$45,0)),0)))+IF($BE$1=TRUE,2,0)</f>
        <v>24</v>
      </c>
      <c r="AG103" s="20">
        <f t="shared" si="90"/>
        <v>27.5</v>
      </c>
      <c r="AH103" s="20">
        <f t="shared" si="91"/>
        <v>30.5</v>
      </c>
      <c r="AI103" s="22">
        <f t="shared" si="92"/>
        <v>33.5</v>
      </c>
      <c r="AJ103" s="95"/>
      <c r="AK103" s="97">
        <v>180</v>
      </c>
      <c r="AL103" s="97">
        <v>240</v>
      </c>
      <c r="AM103" s="97">
        <v>10</v>
      </c>
      <c r="AN103" s="83">
        <v>12</v>
      </c>
      <c r="AO103" s="83">
        <v>25</v>
      </c>
      <c r="AP103" s="5">
        <v>75</v>
      </c>
      <c r="AQ103" s="5">
        <v>35</v>
      </c>
      <c r="AR103" s="5">
        <v>25</v>
      </c>
      <c r="AS103" s="5">
        <v>800</v>
      </c>
      <c r="AT103" s="5">
        <v>3</v>
      </c>
      <c r="AU103" s="5">
        <f t="shared" si="93"/>
        <v>900</v>
      </c>
      <c r="AV103" s="5">
        <f t="shared" si="94"/>
        <v>675</v>
      </c>
      <c r="AW103" s="5">
        <f t="shared" si="95"/>
        <v>1125</v>
      </c>
      <c r="AX103" s="5">
        <f t="shared" si="96"/>
        <v>-1</v>
      </c>
      <c r="AY103" s="5">
        <f t="shared" si="97"/>
        <v>0</v>
      </c>
      <c r="AZ103" s="5">
        <f t="shared" si="98"/>
        <v>3</v>
      </c>
      <c r="BA103" s="5">
        <f t="shared" si="99"/>
        <v>7</v>
      </c>
      <c r="BB103" s="5">
        <f t="shared" si="100"/>
        <v>11</v>
      </c>
    </row>
    <row r="104" spans="1:54" s="5" customFormat="1">
      <c r="A104" s="334"/>
      <c r="B104" s="89" t="s">
        <v>28</v>
      </c>
      <c r="C104" s="119" t="s">
        <v>31</v>
      </c>
      <c r="D104" s="26" t="s">
        <v>1</v>
      </c>
      <c r="E104" s="26" t="s">
        <v>0</v>
      </c>
      <c r="F104" s="27" t="s">
        <v>18</v>
      </c>
      <c r="G104" s="28" t="s">
        <v>10</v>
      </c>
      <c r="H104" s="91">
        <f>ROUNDDOWN(AK104*1.05,0)+INDEX(Sheet2!$B$2:'Sheet2'!$B$5,MATCH(G104,Sheet2!$A$2:'Sheet2'!$A$5,0),0)+34*AT104-ROUNDUP(IF($BC$1=TRUE,AV104,AW104)/10,0)+A104</f>
        <v>529</v>
      </c>
      <c r="I104" s="231">
        <f>ROUNDDOWN(AL104*1.05,0)+INDEX(Sheet2!$B$2:'Sheet2'!$B$5,MATCH(G104,Sheet2!$A$2:'Sheet2'!$A$5,0),0)+34*AT104-ROUNDUP(IF($BC$1=TRUE,AV104,AW104)/10,0)+A104</f>
        <v>360</v>
      </c>
      <c r="J104" s="30">
        <f t="shared" si="73"/>
        <v>889</v>
      </c>
      <c r="K104" s="137">
        <f>AW104-ROUNDDOWN(AR104/2,0)-ROUNDDOWN(MAX(AQ104*1.2,AP104*0.5),0)+INDEX(Sheet2!$C$2:'Sheet2'!$C$5,MATCH(G104,Sheet2!$A$2:'Sheet2'!$A$5,0),0)</f>
        <v>1117</v>
      </c>
      <c r="L104" s="25">
        <f t="shared" si="74"/>
        <v>613</v>
      </c>
      <c r="M104" s="83">
        <f t="shared" si="75"/>
        <v>9</v>
      </c>
      <c r="N104" s="83">
        <f t="shared" si="76"/>
        <v>33</v>
      </c>
      <c r="O104" s="92">
        <f t="shared" si="77"/>
        <v>1947</v>
      </c>
      <c r="P104" s="31">
        <f>AX104+IF($F104="범선",IF($BG$1=TRUE,INDEX(Sheet2!$H$2:'Sheet2'!$H$45,MATCH(AX104,Sheet2!$G$2:'Sheet2'!$G$45,0),0)),IF($BH$1=TRUE,INDEX(Sheet2!$I$2:'Sheet2'!$I$45,MATCH(AX104,Sheet2!$G$2:'Sheet2'!$G$45,0)),IF($BI$1=TRUE,INDEX(Sheet2!$H$2:'Sheet2'!$H$45,MATCH(AX104,Sheet2!$G$2:'Sheet2'!$G$45,0)),0)))+IF($BE$1=TRUE,2,0)</f>
        <v>9</v>
      </c>
      <c r="Q104" s="26">
        <f t="shared" si="78"/>
        <v>12</v>
      </c>
      <c r="R104" s="26">
        <f t="shared" si="79"/>
        <v>15</v>
      </c>
      <c r="S104" s="28">
        <f t="shared" si="80"/>
        <v>18</v>
      </c>
      <c r="T104" s="26">
        <f>AY104+IF($F104="범선",IF($BG$1=TRUE,INDEX(Sheet2!$H$2:'Sheet2'!$H$45,MATCH(AY104,Sheet2!$G$2:'Sheet2'!$G$45,0),0)),IF($BH$1=TRUE,INDEX(Sheet2!$I$2:'Sheet2'!$I$45,MATCH(AY104,Sheet2!$G$2:'Sheet2'!$G$45,0)),IF($BI$1=TRUE,INDEX(Sheet2!$H$2:'Sheet2'!$H$45,MATCH(AY104,Sheet2!$G$2:'Sheet2'!$G$45,0)),0)))+IF($BE$1=TRUE,2,0)</f>
        <v>10.5</v>
      </c>
      <c r="U104" s="26">
        <f t="shared" si="81"/>
        <v>14</v>
      </c>
      <c r="V104" s="26">
        <f t="shared" si="82"/>
        <v>17</v>
      </c>
      <c r="W104" s="28">
        <f t="shared" si="83"/>
        <v>20</v>
      </c>
      <c r="X104" s="26">
        <f>AZ104+IF($F104="범선",IF($BG$1=TRUE,INDEX(Sheet2!$H$2:'Sheet2'!$H$45,MATCH(AZ104,Sheet2!$G$2:'Sheet2'!$G$45,0),0)),IF($BH$1=TRUE,INDEX(Sheet2!$I$2:'Sheet2'!$I$45,MATCH(AZ104,Sheet2!$G$2:'Sheet2'!$G$45,0)),IF($BI$1=TRUE,INDEX(Sheet2!$H$2:'Sheet2'!$H$45,MATCH(AZ104,Sheet2!$G$2:'Sheet2'!$G$45,0)),0)))+IF($BE$1=TRUE,2,0)</f>
        <v>16</v>
      </c>
      <c r="Y104" s="26">
        <f t="shared" si="84"/>
        <v>19.5</v>
      </c>
      <c r="Z104" s="26">
        <f t="shared" si="85"/>
        <v>22.5</v>
      </c>
      <c r="AA104" s="28">
        <f t="shared" si="86"/>
        <v>25.5</v>
      </c>
      <c r="AB104" s="26">
        <f>BA104+IF($F104="범선",IF($BG$1=TRUE,INDEX(Sheet2!$H$2:'Sheet2'!$H$45,MATCH(BA104,Sheet2!$G$2:'Sheet2'!$G$45,0),0)),IF($BH$1=TRUE,INDEX(Sheet2!$I$2:'Sheet2'!$I$45,MATCH(BA104,Sheet2!$G$2:'Sheet2'!$G$45,0)),IF($BI$1=TRUE,INDEX(Sheet2!$H$2:'Sheet2'!$H$45,MATCH(BA104,Sheet2!$G$2:'Sheet2'!$G$45,0)),0)))+IF($BE$1=TRUE,2,0)</f>
        <v>21</v>
      </c>
      <c r="AC104" s="26">
        <f t="shared" si="87"/>
        <v>24.5</v>
      </c>
      <c r="AD104" s="26">
        <f t="shared" si="88"/>
        <v>27.5</v>
      </c>
      <c r="AE104" s="28">
        <f t="shared" si="89"/>
        <v>30.5</v>
      </c>
      <c r="AF104" s="26">
        <f>BB104+IF($F104="범선",IF($BG$1=TRUE,INDEX(Sheet2!$H$2:'Sheet2'!$H$45,MATCH(BB104,Sheet2!$G$2:'Sheet2'!$G$45,0),0)),IF($BH$1=TRUE,INDEX(Sheet2!$I$2:'Sheet2'!$I$45,MATCH(BB104,Sheet2!$G$2:'Sheet2'!$G$45,0)),IF($BI$1=TRUE,INDEX(Sheet2!$H$2:'Sheet2'!$H$45,MATCH(BB104,Sheet2!$G$2:'Sheet2'!$G$45,0)),0)))+IF($BE$1=TRUE,2,0)</f>
        <v>25</v>
      </c>
      <c r="AG104" s="26">
        <f t="shared" si="90"/>
        <v>28.5</v>
      </c>
      <c r="AH104" s="26">
        <f t="shared" si="91"/>
        <v>31.5</v>
      </c>
      <c r="AI104" s="28">
        <f t="shared" si="92"/>
        <v>34.5</v>
      </c>
      <c r="AJ104" s="95"/>
      <c r="AK104" s="97">
        <v>350</v>
      </c>
      <c r="AL104" s="97">
        <v>189</v>
      </c>
      <c r="AM104" s="97">
        <v>6</v>
      </c>
      <c r="AN104" s="83">
        <v>9</v>
      </c>
      <c r="AO104" s="83">
        <v>33</v>
      </c>
      <c r="AP104" s="5">
        <v>72</v>
      </c>
      <c r="AQ104" s="5">
        <v>38</v>
      </c>
      <c r="AR104" s="5">
        <v>40</v>
      </c>
      <c r="AS104" s="5">
        <v>793</v>
      </c>
      <c r="AT104" s="5">
        <v>4</v>
      </c>
      <c r="AU104" s="5">
        <f t="shared" si="93"/>
        <v>905</v>
      </c>
      <c r="AV104" s="5">
        <f t="shared" si="94"/>
        <v>678</v>
      </c>
      <c r="AW104" s="5">
        <f t="shared" si="95"/>
        <v>1131</v>
      </c>
      <c r="AX104" s="5">
        <f t="shared" si="96"/>
        <v>0</v>
      </c>
      <c r="AY104" s="5">
        <f t="shared" si="97"/>
        <v>1</v>
      </c>
      <c r="AZ104" s="5">
        <f t="shared" si="98"/>
        <v>5</v>
      </c>
      <c r="BA104" s="5">
        <f t="shared" si="99"/>
        <v>9</v>
      </c>
      <c r="BB104" s="5">
        <f t="shared" si="100"/>
        <v>12</v>
      </c>
    </row>
    <row r="105" spans="1:54" s="5" customFormat="1">
      <c r="A105" s="439"/>
      <c r="B105" s="440" t="s">
        <v>131</v>
      </c>
      <c r="C105" s="212" t="s">
        <v>135</v>
      </c>
      <c r="D105" s="214" t="s">
        <v>1</v>
      </c>
      <c r="E105" s="214" t="s">
        <v>41</v>
      </c>
      <c r="F105" s="500" t="s">
        <v>18</v>
      </c>
      <c r="G105" s="223" t="s">
        <v>10</v>
      </c>
      <c r="H105" s="322">
        <f>ROUNDDOWN(AK105*1.05,0)+INDEX(Sheet2!$B$2:'Sheet2'!$B$5,MATCH(G105,Sheet2!$A$2:'Sheet2'!$A$5,0),0)+34*AT105-ROUNDUP(IF($BC$1=TRUE,AV105,AW105)/10,0)+A105</f>
        <v>404</v>
      </c>
      <c r="I105" s="323">
        <f>ROUNDDOWN(AL105*1.05,0)+INDEX(Sheet2!$B$2:'Sheet2'!$B$5,MATCH(G105,Sheet2!$A$2:'Sheet2'!$A$5,0),0)+34*AT105-ROUNDUP(IF($BC$1=TRUE,AV105,AW105)/10,0)+A105</f>
        <v>509</v>
      </c>
      <c r="J105" s="232">
        <f t="shared" si="73"/>
        <v>913</v>
      </c>
      <c r="K105" s="596">
        <f>AW105-ROUNDDOWN(AR105/2,0)-ROUNDDOWN(MAX(AQ105*1.2,AP105*0.5),0)+INDEX(Sheet2!$C$2:'Sheet2'!$C$5,MATCH(G105,Sheet2!$A$2:'Sheet2'!$A$5,0),0)</f>
        <v>1117</v>
      </c>
      <c r="L105" s="247">
        <f t="shared" si="74"/>
        <v>623</v>
      </c>
      <c r="M105" s="249">
        <f t="shared" si="75"/>
        <v>10</v>
      </c>
      <c r="N105" s="249">
        <f t="shared" si="76"/>
        <v>12</v>
      </c>
      <c r="O105" s="252">
        <f t="shared" si="77"/>
        <v>1721</v>
      </c>
      <c r="P105" s="259">
        <f>AX105+IF($F105="범선",IF($BG$1=TRUE,INDEX(Sheet2!$H$2:'Sheet2'!$H$45,MATCH(AX105,Sheet2!$G$2:'Sheet2'!$G$45,0),0)),IF($BH$1=TRUE,INDEX(Sheet2!$I$2:'Sheet2'!$I$45,MATCH(AX105,Sheet2!$G$2:'Sheet2'!$G$45,0)),IF($BI$1=TRUE,INDEX(Sheet2!$H$2:'Sheet2'!$H$45,MATCH(AX105,Sheet2!$G$2:'Sheet2'!$G$45,0)),0)))+IF($BE$1=TRUE,2,0)</f>
        <v>4</v>
      </c>
      <c r="Q105" s="214">
        <f t="shared" si="78"/>
        <v>7</v>
      </c>
      <c r="R105" s="214">
        <f t="shared" si="79"/>
        <v>10</v>
      </c>
      <c r="S105" s="223">
        <f t="shared" si="80"/>
        <v>13</v>
      </c>
      <c r="T105" s="214">
        <f>AY105+IF($F105="범선",IF($BG$1=TRUE,INDEX(Sheet2!$H$2:'Sheet2'!$H$45,MATCH(AY105,Sheet2!$G$2:'Sheet2'!$G$45,0),0)),IF($BH$1=TRUE,INDEX(Sheet2!$I$2:'Sheet2'!$I$45,MATCH(AY105,Sheet2!$G$2:'Sheet2'!$G$45,0)),IF($BI$1=TRUE,INDEX(Sheet2!$H$2:'Sheet2'!$H$45,MATCH(AY105,Sheet2!$G$2:'Sheet2'!$G$45,0)),0)))+IF($BE$1=TRUE,2,0)</f>
        <v>5</v>
      </c>
      <c r="U105" s="214">
        <f t="shared" si="81"/>
        <v>8.5</v>
      </c>
      <c r="V105" s="214">
        <f t="shared" si="82"/>
        <v>11.5</v>
      </c>
      <c r="W105" s="223">
        <f t="shared" si="83"/>
        <v>14.5</v>
      </c>
      <c r="X105" s="214">
        <f>AZ105+IF($F105="범선",IF($BG$1=TRUE,INDEX(Sheet2!$H$2:'Sheet2'!$H$45,MATCH(AZ105,Sheet2!$G$2:'Sheet2'!$G$45,0),0)),IF($BH$1=TRUE,INDEX(Sheet2!$I$2:'Sheet2'!$I$45,MATCH(AZ105,Sheet2!$G$2:'Sheet2'!$G$45,0)),IF($BI$1=TRUE,INDEX(Sheet2!$H$2:'Sheet2'!$H$45,MATCH(AZ105,Sheet2!$G$2:'Sheet2'!$G$45,0)),0)))+IF($BE$1=TRUE,2,0)</f>
        <v>10.5</v>
      </c>
      <c r="Y105" s="214">
        <f t="shared" si="84"/>
        <v>14</v>
      </c>
      <c r="Z105" s="214">
        <f t="shared" si="85"/>
        <v>17</v>
      </c>
      <c r="AA105" s="223">
        <f t="shared" si="86"/>
        <v>20</v>
      </c>
      <c r="AB105" s="214">
        <f>BA105+IF($F105="범선",IF($BG$1=TRUE,INDEX(Sheet2!$H$2:'Sheet2'!$H$45,MATCH(BA105,Sheet2!$G$2:'Sheet2'!$G$45,0),0)),IF($BH$1=TRUE,INDEX(Sheet2!$I$2:'Sheet2'!$I$45,MATCH(BA105,Sheet2!$G$2:'Sheet2'!$G$45,0)),IF($BI$1=TRUE,INDEX(Sheet2!$H$2:'Sheet2'!$H$45,MATCH(BA105,Sheet2!$G$2:'Sheet2'!$G$45,0)),0)))+IF($BE$1=TRUE,2,0)</f>
        <v>14.5</v>
      </c>
      <c r="AC105" s="214">
        <f t="shared" si="87"/>
        <v>18</v>
      </c>
      <c r="AD105" s="214">
        <f t="shared" si="88"/>
        <v>21</v>
      </c>
      <c r="AE105" s="223">
        <f t="shared" si="89"/>
        <v>24</v>
      </c>
      <c r="AF105" s="214">
        <f>BB105+IF($F105="범선",IF($BG$1=TRUE,INDEX(Sheet2!$H$2:'Sheet2'!$H$45,MATCH(BB105,Sheet2!$G$2:'Sheet2'!$G$45,0),0)),IF($BH$1=TRUE,INDEX(Sheet2!$I$2:'Sheet2'!$I$45,MATCH(BB105,Sheet2!$G$2:'Sheet2'!$G$45,0)),IF($BI$1=TRUE,INDEX(Sheet2!$H$2:'Sheet2'!$H$45,MATCH(BB105,Sheet2!$G$2:'Sheet2'!$G$45,0)),0)))+IF($BE$1=TRUE,2,0)</f>
        <v>20</v>
      </c>
      <c r="AG105" s="214">
        <f t="shared" si="90"/>
        <v>23.5</v>
      </c>
      <c r="AH105" s="214">
        <f t="shared" si="91"/>
        <v>26.5</v>
      </c>
      <c r="AI105" s="223">
        <f t="shared" si="92"/>
        <v>29.5</v>
      </c>
      <c r="AJ105" s="95"/>
      <c r="AK105" s="97">
        <v>260</v>
      </c>
      <c r="AL105" s="97">
        <v>360</v>
      </c>
      <c r="AM105" s="97">
        <v>10</v>
      </c>
      <c r="AN105" s="83">
        <v>10</v>
      </c>
      <c r="AO105" s="83">
        <v>12</v>
      </c>
      <c r="AP105" s="5">
        <v>55</v>
      </c>
      <c r="AQ105" s="5">
        <v>25</v>
      </c>
      <c r="AR105" s="5">
        <v>20</v>
      </c>
      <c r="AS105" s="5">
        <v>810</v>
      </c>
      <c r="AT105" s="5">
        <v>3</v>
      </c>
      <c r="AU105" s="5">
        <f t="shared" si="93"/>
        <v>885</v>
      </c>
      <c r="AV105" s="5">
        <f t="shared" si="94"/>
        <v>663</v>
      </c>
      <c r="AW105" s="5">
        <f t="shared" si="95"/>
        <v>1106</v>
      </c>
      <c r="AX105" s="5">
        <f t="shared" si="96"/>
        <v>-4</v>
      </c>
      <c r="AY105" s="5">
        <f t="shared" si="97"/>
        <v>-3</v>
      </c>
      <c r="AZ105" s="5">
        <f t="shared" si="98"/>
        <v>1</v>
      </c>
      <c r="BA105" s="5">
        <f t="shared" si="99"/>
        <v>4</v>
      </c>
      <c r="BB105" s="5">
        <f t="shared" si="100"/>
        <v>8</v>
      </c>
    </row>
    <row r="106" spans="1:54" s="5" customFormat="1">
      <c r="A106" s="367">
        <v>20</v>
      </c>
      <c r="B106" s="437" t="s">
        <v>45</v>
      </c>
      <c r="C106" s="485" t="s">
        <v>106</v>
      </c>
      <c r="D106" s="6" t="s">
        <v>1</v>
      </c>
      <c r="E106" s="6" t="s">
        <v>41</v>
      </c>
      <c r="F106" s="6" t="s">
        <v>18</v>
      </c>
      <c r="G106" s="9" t="s">
        <v>10</v>
      </c>
      <c r="H106" s="282">
        <f>ROUNDDOWN(AK106*1.05,0)+INDEX(Sheet2!$B$2:'Sheet2'!$B$5,MATCH(G106,Sheet2!$A$2:'Sheet2'!$A$5,0),0)+34*AT106-ROUNDUP(IF($BC$1=TRUE,AV106,AW106)/10,0)+A106</f>
        <v>425</v>
      </c>
      <c r="I106" s="292">
        <f>ROUNDDOWN(AL106*1.05,0)+INDEX(Sheet2!$B$2:'Sheet2'!$B$5,MATCH(G106,Sheet2!$A$2:'Sheet2'!$A$5,0),0)+34*AT106-ROUNDUP(IF($BC$1=TRUE,AV106,AW106)/10,0)+A106</f>
        <v>525</v>
      </c>
      <c r="J106" s="15">
        <f t="shared" si="73"/>
        <v>950</v>
      </c>
      <c r="K106" s="922">
        <f>AW106-ROUNDDOWN(AR106/2,0)-ROUNDDOWN(MAX(AQ106*1.2,AP106*0.5),0)+INDEX(Sheet2!$C$2:'Sheet2'!$C$5,MATCH(G106,Sheet2!$A$2:'Sheet2'!$A$5,0),0)</f>
        <v>1114</v>
      </c>
      <c r="L106" s="8">
        <f t="shared" si="74"/>
        <v>603</v>
      </c>
      <c r="M106" s="452">
        <f t="shared" si="75"/>
        <v>14</v>
      </c>
      <c r="N106" s="452">
        <f t="shared" si="76"/>
        <v>45</v>
      </c>
      <c r="O106" s="486">
        <f t="shared" si="77"/>
        <v>1800</v>
      </c>
      <c r="P106" s="10">
        <f>AX106+IF($F106="범선",IF($BG$1=TRUE,INDEX(Sheet2!$H$2:'Sheet2'!$H$45,MATCH(AX106,Sheet2!$G$2:'Sheet2'!$G$45,0),0)),IF($BH$1=TRUE,INDEX(Sheet2!$I$2:'Sheet2'!$I$45,MATCH(AX106,Sheet2!$G$2:'Sheet2'!$G$45,0)),IF($BI$1=TRUE,INDEX(Sheet2!$H$2:'Sheet2'!$H$45,MATCH(AX106,Sheet2!$G$2:'Sheet2'!$G$45,0)),0)))+IF($BE$1=TRUE,2,0)</f>
        <v>13</v>
      </c>
      <c r="Q106" s="6">
        <f t="shared" si="78"/>
        <v>16</v>
      </c>
      <c r="R106" s="6">
        <f t="shared" si="79"/>
        <v>19</v>
      </c>
      <c r="S106" s="9">
        <f t="shared" si="80"/>
        <v>22</v>
      </c>
      <c r="T106" s="6">
        <f>AY106+IF($F106="범선",IF($BG$1=TRUE,INDEX(Sheet2!$H$2:'Sheet2'!$H$45,MATCH(AY106,Sheet2!$G$2:'Sheet2'!$G$45,0),0)),IF($BH$1=TRUE,INDEX(Sheet2!$I$2:'Sheet2'!$I$45,MATCH(AY106,Sheet2!$G$2:'Sheet2'!$G$45,0)),IF($BI$1=TRUE,INDEX(Sheet2!$H$2:'Sheet2'!$H$45,MATCH(AY106,Sheet2!$G$2:'Sheet2'!$G$45,0)),0)))+IF($BE$1=TRUE,2,0)</f>
        <v>14.5</v>
      </c>
      <c r="U106" s="6">
        <f t="shared" si="81"/>
        <v>18</v>
      </c>
      <c r="V106" s="6">
        <f t="shared" si="82"/>
        <v>21</v>
      </c>
      <c r="W106" s="9">
        <f t="shared" si="83"/>
        <v>24</v>
      </c>
      <c r="X106" s="6">
        <f>AZ106+IF($F106="범선",IF($BG$1=TRUE,INDEX(Sheet2!$H$2:'Sheet2'!$H$45,MATCH(AZ106,Sheet2!$G$2:'Sheet2'!$G$45,0),0)),IF($BH$1=TRUE,INDEX(Sheet2!$I$2:'Sheet2'!$I$45,MATCH(AZ106,Sheet2!$G$2:'Sheet2'!$G$45,0)),IF($BI$1=TRUE,INDEX(Sheet2!$H$2:'Sheet2'!$H$45,MATCH(AZ106,Sheet2!$G$2:'Sheet2'!$G$45,0)),0)))+IF($BE$1=TRUE,2,0)</f>
        <v>18.5</v>
      </c>
      <c r="Y106" s="6">
        <f t="shared" si="84"/>
        <v>22</v>
      </c>
      <c r="Z106" s="6">
        <f t="shared" si="85"/>
        <v>25</v>
      </c>
      <c r="AA106" s="9">
        <f t="shared" si="86"/>
        <v>28</v>
      </c>
      <c r="AB106" s="6">
        <f>BA106+IF($F106="범선",IF($BG$1=TRUE,INDEX(Sheet2!$H$2:'Sheet2'!$H$45,MATCH(BA106,Sheet2!$G$2:'Sheet2'!$G$45,0),0)),IF($BH$1=TRUE,INDEX(Sheet2!$I$2:'Sheet2'!$I$45,MATCH(BA106,Sheet2!$G$2:'Sheet2'!$G$45,0)),IF($BI$1=TRUE,INDEX(Sheet2!$H$2:'Sheet2'!$H$45,MATCH(BA106,Sheet2!$G$2:'Sheet2'!$G$45,0)),0)))+IF($BE$1=TRUE,2,0)</f>
        <v>24</v>
      </c>
      <c r="AC106" s="6">
        <f t="shared" si="87"/>
        <v>27.5</v>
      </c>
      <c r="AD106" s="6">
        <f t="shared" si="88"/>
        <v>30.5</v>
      </c>
      <c r="AE106" s="9">
        <f t="shared" si="89"/>
        <v>33.5</v>
      </c>
      <c r="AF106" s="6">
        <f>BB106+IF($F106="범선",IF($BG$1=TRUE,INDEX(Sheet2!$H$2:'Sheet2'!$H$45,MATCH(BB106,Sheet2!$G$2:'Sheet2'!$G$45,0),0)),IF($BH$1=TRUE,INDEX(Sheet2!$I$2:'Sheet2'!$I$45,MATCH(BB106,Sheet2!$G$2:'Sheet2'!$G$45,0)),IF($BI$1=TRUE,INDEX(Sheet2!$H$2:'Sheet2'!$H$45,MATCH(BB106,Sheet2!$G$2:'Sheet2'!$G$45,0)),0)))+IF($BE$1=TRUE,2,0)</f>
        <v>29</v>
      </c>
      <c r="AG106" s="6">
        <f t="shared" si="90"/>
        <v>32.5</v>
      </c>
      <c r="AH106" s="6">
        <f t="shared" si="91"/>
        <v>35.5</v>
      </c>
      <c r="AI106" s="9">
        <f t="shared" si="92"/>
        <v>38.5</v>
      </c>
      <c r="AJ106" s="95"/>
      <c r="AK106" s="97">
        <v>265</v>
      </c>
      <c r="AL106" s="97">
        <v>360</v>
      </c>
      <c r="AM106" s="97">
        <v>15</v>
      </c>
      <c r="AN106" s="83">
        <v>14</v>
      </c>
      <c r="AO106" s="83">
        <v>45</v>
      </c>
      <c r="AP106" s="5">
        <v>70</v>
      </c>
      <c r="AQ106" s="5">
        <v>35</v>
      </c>
      <c r="AR106" s="5">
        <v>90</v>
      </c>
      <c r="AS106" s="5">
        <v>760</v>
      </c>
      <c r="AT106" s="5">
        <v>3</v>
      </c>
      <c r="AU106" s="5">
        <f t="shared" si="93"/>
        <v>920</v>
      </c>
      <c r="AV106" s="5">
        <f t="shared" si="94"/>
        <v>690</v>
      </c>
      <c r="AW106" s="5">
        <f t="shared" si="95"/>
        <v>1150</v>
      </c>
      <c r="AX106" s="5">
        <f t="shared" si="96"/>
        <v>3</v>
      </c>
      <c r="AY106" s="5">
        <f t="shared" si="97"/>
        <v>4</v>
      </c>
      <c r="AZ106" s="5">
        <f t="shared" si="98"/>
        <v>7</v>
      </c>
      <c r="BA106" s="5">
        <f t="shared" si="99"/>
        <v>11</v>
      </c>
      <c r="BB106" s="5">
        <f t="shared" si="100"/>
        <v>15</v>
      </c>
    </row>
    <row r="107" spans="1:54" s="5" customFormat="1">
      <c r="A107" s="439"/>
      <c r="B107" s="440" t="s">
        <v>102</v>
      </c>
      <c r="C107" s="212" t="s">
        <v>103</v>
      </c>
      <c r="D107" s="214" t="s">
        <v>1</v>
      </c>
      <c r="E107" s="214" t="s">
        <v>41</v>
      </c>
      <c r="F107" s="500" t="s">
        <v>18</v>
      </c>
      <c r="G107" s="223" t="s">
        <v>10</v>
      </c>
      <c r="H107" s="322">
        <f>ROUNDDOWN(AK107*1.05,0)+INDEX(Sheet2!$B$2:'Sheet2'!$B$5,MATCH(G107,Sheet2!$A$2:'Sheet2'!$A$5,0),0)+34*AT107-ROUNDUP(IF($BC$1=TRUE,AV107,AW107)/10,0)+A107</f>
        <v>350</v>
      </c>
      <c r="I107" s="323">
        <f>ROUNDDOWN(AL107*1.05,0)+INDEX(Sheet2!$B$2:'Sheet2'!$B$5,MATCH(G107,Sheet2!$A$2:'Sheet2'!$A$5,0),0)+34*AT107-ROUNDUP(IF($BC$1=TRUE,AV107,AW107)/10,0)+A107</f>
        <v>502</v>
      </c>
      <c r="J107" s="232">
        <f t="shared" si="73"/>
        <v>852</v>
      </c>
      <c r="K107" s="596">
        <f>AW107-ROUNDDOWN(AR107/2,0)-ROUNDDOWN(MAX(AQ107*1.2,AP107*0.5),0)+INDEX(Sheet2!$C$2:'Sheet2'!$C$5,MATCH(G107,Sheet2!$A$2:'Sheet2'!$A$5,0),0)</f>
        <v>1113</v>
      </c>
      <c r="L107" s="247">
        <f t="shared" si="74"/>
        <v>617</v>
      </c>
      <c r="M107" s="249">
        <f t="shared" si="75"/>
        <v>11</v>
      </c>
      <c r="N107" s="249">
        <f t="shared" si="76"/>
        <v>16</v>
      </c>
      <c r="O107" s="252">
        <f t="shared" si="77"/>
        <v>1552</v>
      </c>
      <c r="P107" s="259">
        <f>AX107+IF($F107="범선",IF($BG$1=TRUE,INDEX(Sheet2!$H$2:'Sheet2'!$H$45,MATCH(AX107,Sheet2!$G$2:'Sheet2'!$G$45,0),0)),IF($BH$1=TRUE,INDEX(Sheet2!$I$2:'Sheet2'!$I$45,MATCH(AX107,Sheet2!$G$2:'Sheet2'!$G$45,0)),IF($BI$1=TRUE,INDEX(Sheet2!$H$2:'Sheet2'!$H$45,MATCH(AX107,Sheet2!$G$2:'Sheet2'!$G$45,0)),0)))+IF($BE$1=TRUE,2,0)</f>
        <v>5</v>
      </c>
      <c r="Q107" s="214">
        <f t="shared" si="78"/>
        <v>8</v>
      </c>
      <c r="R107" s="214">
        <f t="shared" si="79"/>
        <v>11</v>
      </c>
      <c r="S107" s="223">
        <f t="shared" si="80"/>
        <v>14</v>
      </c>
      <c r="T107" s="214">
        <f>AY107+IF($F107="범선",IF($BG$1=TRUE,INDEX(Sheet2!$H$2:'Sheet2'!$H$45,MATCH(AY107,Sheet2!$G$2:'Sheet2'!$G$45,0),0)),IF($BH$1=TRUE,INDEX(Sheet2!$I$2:'Sheet2'!$I$45,MATCH(AY107,Sheet2!$G$2:'Sheet2'!$G$45,0)),IF($BI$1=TRUE,INDEX(Sheet2!$H$2:'Sheet2'!$H$45,MATCH(AY107,Sheet2!$G$2:'Sheet2'!$G$45,0)),0)))+IF($BE$1=TRUE,2,0)</f>
        <v>6.5</v>
      </c>
      <c r="U107" s="214">
        <f t="shared" si="81"/>
        <v>10</v>
      </c>
      <c r="V107" s="214">
        <f t="shared" si="82"/>
        <v>13</v>
      </c>
      <c r="W107" s="223">
        <f t="shared" si="83"/>
        <v>16</v>
      </c>
      <c r="X107" s="214">
        <f>AZ107+IF($F107="범선",IF($BG$1=TRUE,INDEX(Sheet2!$H$2:'Sheet2'!$H$45,MATCH(AZ107,Sheet2!$G$2:'Sheet2'!$G$45,0),0)),IF($BH$1=TRUE,INDEX(Sheet2!$I$2:'Sheet2'!$I$45,MATCH(AZ107,Sheet2!$G$2:'Sheet2'!$G$45,0)),IF($BI$1=TRUE,INDEX(Sheet2!$H$2:'Sheet2'!$H$45,MATCH(AZ107,Sheet2!$G$2:'Sheet2'!$G$45,0)),0)))+IF($BE$1=TRUE,2,0)</f>
        <v>12</v>
      </c>
      <c r="Y107" s="214">
        <f t="shared" si="84"/>
        <v>15.5</v>
      </c>
      <c r="Z107" s="214">
        <f t="shared" si="85"/>
        <v>18.5</v>
      </c>
      <c r="AA107" s="223">
        <f t="shared" si="86"/>
        <v>21.5</v>
      </c>
      <c r="AB107" s="214">
        <f>BA107+IF($F107="범선",IF($BG$1=TRUE,INDEX(Sheet2!$H$2:'Sheet2'!$H$45,MATCH(BA107,Sheet2!$G$2:'Sheet2'!$G$45,0),0)),IF($BH$1=TRUE,INDEX(Sheet2!$I$2:'Sheet2'!$I$45,MATCH(BA107,Sheet2!$G$2:'Sheet2'!$G$45,0)),IF($BI$1=TRUE,INDEX(Sheet2!$H$2:'Sheet2'!$H$45,MATCH(BA107,Sheet2!$G$2:'Sheet2'!$G$45,0)),0)))+IF($BE$1=TRUE,2,0)</f>
        <v>16</v>
      </c>
      <c r="AC107" s="214">
        <f t="shared" si="87"/>
        <v>19.5</v>
      </c>
      <c r="AD107" s="214">
        <f t="shared" si="88"/>
        <v>22.5</v>
      </c>
      <c r="AE107" s="223">
        <f t="shared" si="89"/>
        <v>25.5</v>
      </c>
      <c r="AF107" s="214">
        <f>BB107+IF($F107="범선",IF($BG$1=TRUE,INDEX(Sheet2!$H$2:'Sheet2'!$H$45,MATCH(BB107,Sheet2!$G$2:'Sheet2'!$G$45,0),0)),IF($BH$1=TRUE,INDEX(Sheet2!$I$2:'Sheet2'!$I$45,MATCH(BB107,Sheet2!$G$2:'Sheet2'!$G$45,0)),IF($BI$1=TRUE,INDEX(Sheet2!$H$2:'Sheet2'!$H$45,MATCH(BB107,Sheet2!$G$2:'Sheet2'!$G$45,0)),0)))+IF($BE$1=TRUE,2,0)</f>
        <v>21</v>
      </c>
      <c r="AG107" s="214">
        <f t="shared" si="90"/>
        <v>24.5</v>
      </c>
      <c r="AH107" s="214">
        <f t="shared" si="91"/>
        <v>27.5</v>
      </c>
      <c r="AI107" s="223">
        <f t="shared" si="92"/>
        <v>30.5</v>
      </c>
      <c r="AJ107" s="95"/>
      <c r="AK107" s="97">
        <v>210</v>
      </c>
      <c r="AL107" s="97">
        <v>355</v>
      </c>
      <c r="AM107" s="97">
        <v>10</v>
      </c>
      <c r="AN107" s="83">
        <v>11</v>
      </c>
      <c r="AO107" s="83">
        <v>16</v>
      </c>
      <c r="AP107" s="5">
        <v>65</v>
      </c>
      <c r="AQ107" s="5">
        <v>32</v>
      </c>
      <c r="AR107" s="5">
        <v>25</v>
      </c>
      <c r="AS107" s="5">
        <v>800</v>
      </c>
      <c r="AT107" s="5">
        <v>3</v>
      </c>
      <c r="AU107" s="5">
        <f t="shared" si="93"/>
        <v>890</v>
      </c>
      <c r="AV107" s="5">
        <f t="shared" si="94"/>
        <v>667</v>
      </c>
      <c r="AW107" s="5">
        <f t="shared" si="95"/>
        <v>1112</v>
      </c>
      <c r="AX107" s="5">
        <f t="shared" si="96"/>
        <v>-3</v>
      </c>
      <c r="AY107" s="5">
        <f t="shared" si="97"/>
        <v>-2</v>
      </c>
      <c r="AZ107" s="5">
        <f t="shared" si="98"/>
        <v>2</v>
      </c>
      <c r="BA107" s="5">
        <f t="shared" si="99"/>
        <v>5</v>
      </c>
      <c r="BB107" s="5">
        <f t="shared" si="100"/>
        <v>9</v>
      </c>
    </row>
    <row r="108" spans="1:54" s="5" customFormat="1">
      <c r="A108" s="367"/>
      <c r="B108" s="437" t="s">
        <v>136</v>
      </c>
      <c r="C108" s="485" t="s">
        <v>135</v>
      </c>
      <c r="D108" s="6" t="s">
        <v>1</v>
      </c>
      <c r="E108" s="6" t="s">
        <v>41</v>
      </c>
      <c r="F108" s="7" t="s">
        <v>18</v>
      </c>
      <c r="G108" s="9" t="s">
        <v>10</v>
      </c>
      <c r="H108" s="282">
        <f>ROUNDDOWN(AK108*1.05,0)+INDEX(Sheet2!$B$2:'Sheet2'!$B$5,MATCH(G108,Sheet2!$A$2:'Sheet2'!$A$5,0),0)+34*AT108-ROUNDUP(IF($BC$1=TRUE,AV108,AW108)/10,0)+A108</f>
        <v>394</v>
      </c>
      <c r="I108" s="292">
        <f>ROUNDDOWN(AL108*1.05,0)+INDEX(Sheet2!$B$2:'Sheet2'!$B$5,MATCH(G108,Sheet2!$A$2:'Sheet2'!$A$5,0),0)+34*AT108-ROUNDUP(IF($BC$1=TRUE,AV108,AW108)/10,0)+A108</f>
        <v>499</v>
      </c>
      <c r="J108" s="15">
        <f t="shared" si="73"/>
        <v>893</v>
      </c>
      <c r="K108" s="922">
        <f>AW108-ROUNDDOWN(AR108/2,0)-ROUNDDOWN(MAX(AQ108*1.2,AP108*0.5),0)+INDEX(Sheet2!$C$2:'Sheet2'!$C$5,MATCH(G108,Sheet2!$A$2:'Sheet2'!$A$5,0),0)</f>
        <v>1109</v>
      </c>
      <c r="L108" s="8">
        <f t="shared" si="74"/>
        <v>618</v>
      </c>
      <c r="M108" s="452">
        <f t="shared" si="75"/>
        <v>8</v>
      </c>
      <c r="N108" s="452">
        <f t="shared" si="76"/>
        <v>12</v>
      </c>
      <c r="O108" s="486">
        <f t="shared" si="77"/>
        <v>1681</v>
      </c>
      <c r="P108" s="10">
        <f>AX108+IF($F108="범선",IF($BG$1=TRUE,INDEX(Sheet2!$H$2:'Sheet2'!$H$45,MATCH(AX108,Sheet2!$G$2:'Sheet2'!$G$45,0),0)),IF($BH$1=TRUE,INDEX(Sheet2!$I$2:'Sheet2'!$I$45,MATCH(AX108,Sheet2!$G$2:'Sheet2'!$G$45,0)),IF($BI$1=TRUE,INDEX(Sheet2!$H$2:'Sheet2'!$H$45,MATCH(AX108,Sheet2!$G$2:'Sheet2'!$G$45,0)),0)))+IF($BE$1=TRUE,2,0)</f>
        <v>4</v>
      </c>
      <c r="Q108" s="6">
        <f t="shared" si="78"/>
        <v>7</v>
      </c>
      <c r="R108" s="6">
        <f t="shared" si="79"/>
        <v>10</v>
      </c>
      <c r="S108" s="9">
        <f t="shared" si="80"/>
        <v>13</v>
      </c>
      <c r="T108" s="6">
        <f>AY108+IF($F108="범선",IF($BG$1=TRUE,INDEX(Sheet2!$H$2:'Sheet2'!$H$45,MATCH(AY108,Sheet2!$G$2:'Sheet2'!$G$45,0),0)),IF($BH$1=TRUE,INDEX(Sheet2!$I$2:'Sheet2'!$I$45,MATCH(AY108,Sheet2!$G$2:'Sheet2'!$G$45,0)),IF($BI$1=TRUE,INDEX(Sheet2!$H$2:'Sheet2'!$H$45,MATCH(AY108,Sheet2!$G$2:'Sheet2'!$G$45,0)),0)))+IF($BE$1=TRUE,2,0)</f>
        <v>5</v>
      </c>
      <c r="U108" s="6">
        <f t="shared" si="81"/>
        <v>8.5</v>
      </c>
      <c r="V108" s="6">
        <f t="shared" si="82"/>
        <v>11.5</v>
      </c>
      <c r="W108" s="9">
        <f t="shared" si="83"/>
        <v>14.5</v>
      </c>
      <c r="X108" s="6">
        <f>AZ108+IF($F108="범선",IF($BG$1=TRUE,INDEX(Sheet2!$H$2:'Sheet2'!$H$45,MATCH(AZ108,Sheet2!$G$2:'Sheet2'!$G$45,0),0)),IF($BH$1=TRUE,INDEX(Sheet2!$I$2:'Sheet2'!$I$45,MATCH(AZ108,Sheet2!$G$2:'Sheet2'!$G$45,0)),IF($BI$1=TRUE,INDEX(Sheet2!$H$2:'Sheet2'!$H$45,MATCH(AZ108,Sheet2!$G$2:'Sheet2'!$G$45,0)),0)))+IF($BE$1=TRUE,2,0)</f>
        <v>10.5</v>
      </c>
      <c r="Y108" s="6">
        <f t="shared" si="84"/>
        <v>14</v>
      </c>
      <c r="Z108" s="6">
        <f t="shared" si="85"/>
        <v>17</v>
      </c>
      <c r="AA108" s="9">
        <f t="shared" si="86"/>
        <v>20</v>
      </c>
      <c r="AB108" s="6">
        <f>BA108+IF($F108="범선",IF($BG$1=TRUE,INDEX(Sheet2!$H$2:'Sheet2'!$H$45,MATCH(BA108,Sheet2!$G$2:'Sheet2'!$G$45,0),0)),IF($BH$1=TRUE,INDEX(Sheet2!$I$2:'Sheet2'!$I$45,MATCH(BA108,Sheet2!$G$2:'Sheet2'!$G$45,0)),IF($BI$1=TRUE,INDEX(Sheet2!$H$2:'Sheet2'!$H$45,MATCH(BA108,Sheet2!$G$2:'Sheet2'!$G$45,0)),0)))+IF($BE$1=TRUE,2,0)</f>
        <v>14.5</v>
      </c>
      <c r="AC108" s="6">
        <f t="shared" si="87"/>
        <v>18</v>
      </c>
      <c r="AD108" s="6">
        <f t="shared" si="88"/>
        <v>21</v>
      </c>
      <c r="AE108" s="9">
        <f t="shared" si="89"/>
        <v>24</v>
      </c>
      <c r="AF108" s="6">
        <f>BB108+IF($F108="범선",IF($BG$1=TRUE,INDEX(Sheet2!$H$2:'Sheet2'!$H$45,MATCH(BB108,Sheet2!$G$2:'Sheet2'!$G$45,0),0)),IF($BH$1=TRUE,INDEX(Sheet2!$I$2:'Sheet2'!$I$45,MATCH(BB108,Sheet2!$G$2:'Sheet2'!$G$45,0)),IF($BI$1=TRUE,INDEX(Sheet2!$H$2:'Sheet2'!$H$45,MATCH(BB108,Sheet2!$G$2:'Sheet2'!$G$45,0)),0)))+IF($BE$1=TRUE,2,0)</f>
        <v>20</v>
      </c>
      <c r="AG108" s="6">
        <f t="shared" si="90"/>
        <v>23.5</v>
      </c>
      <c r="AH108" s="6">
        <f t="shared" si="91"/>
        <v>26.5</v>
      </c>
      <c r="AI108" s="9">
        <f t="shared" si="92"/>
        <v>29.5</v>
      </c>
      <c r="AJ108" s="95"/>
      <c r="AK108" s="97">
        <v>250</v>
      </c>
      <c r="AL108" s="97">
        <v>350</v>
      </c>
      <c r="AM108" s="97">
        <v>8</v>
      </c>
      <c r="AN108" s="83">
        <v>8</v>
      </c>
      <c r="AO108" s="83">
        <v>12</v>
      </c>
      <c r="AP108" s="5">
        <v>55</v>
      </c>
      <c r="AQ108" s="5">
        <v>27</v>
      </c>
      <c r="AR108" s="5">
        <v>20</v>
      </c>
      <c r="AS108" s="5">
        <v>805</v>
      </c>
      <c r="AT108" s="5">
        <v>3</v>
      </c>
      <c r="AU108" s="5">
        <f t="shared" si="93"/>
        <v>880</v>
      </c>
      <c r="AV108" s="5">
        <f t="shared" si="94"/>
        <v>660</v>
      </c>
      <c r="AW108" s="5">
        <f t="shared" si="95"/>
        <v>1100</v>
      </c>
      <c r="AX108" s="5">
        <f t="shared" si="96"/>
        <v>-4</v>
      </c>
      <c r="AY108" s="5">
        <f t="shared" si="97"/>
        <v>-3</v>
      </c>
      <c r="AZ108" s="5">
        <f t="shared" si="98"/>
        <v>1</v>
      </c>
      <c r="BA108" s="5">
        <f t="shared" si="99"/>
        <v>4</v>
      </c>
      <c r="BB108" s="5">
        <f t="shared" si="100"/>
        <v>8</v>
      </c>
    </row>
    <row r="109" spans="1:54" s="5" customFormat="1">
      <c r="A109" s="333"/>
      <c r="B109" s="344" t="s">
        <v>45</v>
      </c>
      <c r="C109" s="190" t="s">
        <v>92</v>
      </c>
      <c r="D109" s="43" t="s">
        <v>1</v>
      </c>
      <c r="E109" s="43" t="s">
        <v>0</v>
      </c>
      <c r="F109" s="44" t="s">
        <v>18</v>
      </c>
      <c r="G109" s="45" t="s">
        <v>10</v>
      </c>
      <c r="H109" s="280">
        <f>ROUNDDOWN(AK109*1.05,0)+INDEX(Sheet2!$B$2:'Sheet2'!$B$5,MATCH(G109,Sheet2!$A$2:'Sheet2'!$A$5,0),0)+34*AT109-ROUNDUP(IF($BC$1=TRUE,AV109,AW109)/10,0)+A109</f>
        <v>367</v>
      </c>
      <c r="I109" s="290">
        <f>ROUNDDOWN(AL109*1.05,0)+INDEX(Sheet2!$B$2:'Sheet2'!$B$5,MATCH(G109,Sheet2!$A$2:'Sheet2'!$A$5,0),0)+34*AT109-ROUNDUP(IF($BC$1=TRUE,AV109,AW109)/10,0)+A109</f>
        <v>504</v>
      </c>
      <c r="J109" s="46">
        <f t="shared" si="73"/>
        <v>871</v>
      </c>
      <c r="K109" s="171">
        <f>AW109-ROUNDDOWN(AR109/2,0)-ROUNDDOWN(MAX(AQ109*1.2,AP109*0.5),0)+INDEX(Sheet2!$C$2:'Sheet2'!$C$5,MATCH(G109,Sheet2!$A$2:'Sheet2'!$A$5,0),0)</f>
        <v>1103</v>
      </c>
      <c r="L109" s="42">
        <f t="shared" si="74"/>
        <v>589</v>
      </c>
      <c r="M109" s="191">
        <f t="shared" si="75"/>
        <v>10</v>
      </c>
      <c r="N109" s="191">
        <f t="shared" si="76"/>
        <v>36</v>
      </c>
      <c r="O109" s="140">
        <f t="shared" si="77"/>
        <v>1605</v>
      </c>
      <c r="P109" s="47">
        <f>AX109+IF($F109="범선",IF($BG$1=TRUE,INDEX(Sheet2!$H$2:'Sheet2'!$H$45,MATCH(AX109,Sheet2!$G$2:'Sheet2'!$G$45,0),0)),IF($BH$1=TRUE,INDEX(Sheet2!$I$2:'Sheet2'!$I$45,MATCH(AX109,Sheet2!$G$2:'Sheet2'!$G$45,0)),IF($BI$1=TRUE,INDEX(Sheet2!$H$2:'Sheet2'!$H$45,MATCH(AX109,Sheet2!$G$2:'Sheet2'!$G$45,0)),0)))+IF($BE$1=TRUE,2,0)</f>
        <v>10.5</v>
      </c>
      <c r="Q109" s="43">
        <f t="shared" si="78"/>
        <v>13.5</v>
      </c>
      <c r="R109" s="43">
        <f t="shared" si="79"/>
        <v>16.5</v>
      </c>
      <c r="S109" s="45">
        <f t="shared" si="80"/>
        <v>19.5</v>
      </c>
      <c r="T109" s="43">
        <f>AY109+IF($F109="범선",IF($BG$1=TRUE,INDEX(Sheet2!$H$2:'Sheet2'!$H$45,MATCH(AY109,Sheet2!$G$2:'Sheet2'!$G$45,0),0)),IF($BH$1=TRUE,INDEX(Sheet2!$I$2:'Sheet2'!$I$45,MATCH(AY109,Sheet2!$G$2:'Sheet2'!$G$45,0)),IF($BI$1=TRUE,INDEX(Sheet2!$H$2:'Sheet2'!$H$45,MATCH(AY109,Sheet2!$G$2:'Sheet2'!$G$45,0)),0)))+IF($BE$1=TRUE,2,0)</f>
        <v>12</v>
      </c>
      <c r="U109" s="43">
        <f t="shared" si="81"/>
        <v>15.5</v>
      </c>
      <c r="V109" s="43">
        <f t="shared" si="82"/>
        <v>18.5</v>
      </c>
      <c r="W109" s="45">
        <f t="shared" si="83"/>
        <v>21.5</v>
      </c>
      <c r="X109" s="43">
        <f>AZ109+IF($F109="범선",IF($BG$1=TRUE,INDEX(Sheet2!$H$2:'Sheet2'!$H$45,MATCH(AZ109,Sheet2!$G$2:'Sheet2'!$G$45,0),0)),IF($BH$1=TRUE,INDEX(Sheet2!$I$2:'Sheet2'!$I$45,MATCH(AZ109,Sheet2!$G$2:'Sheet2'!$G$45,0)),IF($BI$1=TRUE,INDEX(Sheet2!$H$2:'Sheet2'!$H$45,MATCH(AZ109,Sheet2!$G$2:'Sheet2'!$G$45,0)),0)))+IF($BE$1=TRUE,2,0)</f>
        <v>17</v>
      </c>
      <c r="Y109" s="43">
        <f t="shared" si="84"/>
        <v>20.5</v>
      </c>
      <c r="Z109" s="43">
        <f t="shared" si="85"/>
        <v>23.5</v>
      </c>
      <c r="AA109" s="45">
        <f t="shared" si="86"/>
        <v>26.5</v>
      </c>
      <c r="AB109" s="43">
        <f>BA109+IF($F109="범선",IF($BG$1=TRUE,INDEX(Sheet2!$H$2:'Sheet2'!$H$45,MATCH(BA109,Sheet2!$G$2:'Sheet2'!$G$45,0),0)),IF($BH$1=TRUE,INDEX(Sheet2!$I$2:'Sheet2'!$I$45,MATCH(BA109,Sheet2!$G$2:'Sheet2'!$G$45,0)),IF($BI$1=TRUE,INDEX(Sheet2!$H$2:'Sheet2'!$H$45,MATCH(BA109,Sheet2!$G$2:'Sheet2'!$G$45,0)),0)))+IF($BE$1=TRUE,2,0)</f>
        <v>21</v>
      </c>
      <c r="AC109" s="43">
        <f t="shared" si="87"/>
        <v>24.5</v>
      </c>
      <c r="AD109" s="43">
        <f t="shared" si="88"/>
        <v>27.5</v>
      </c>
      <c r="AE109" s="45">
        <f t="shared" si="89"/>
        <v>30.5</v>
      </c>
      <c r="AF109" s="43">
        <f>BB109+IF($F109="범선",IF($BG$1=TRUE,INDEX(Sheet2!$H$2:'Sheet2'!$H$45,MATCH(BB109,Sheet2!$G$2:'Sheet2'!$G$45,0),0)),IF($BH$1=TRUE,INDEX(Sheet2!$I$2:'Sheet2'!$I$45,MATCH(BB109,Sheet2!$G$2:'Sheet2'!$G$45,0)),IF($BI$1=TRUE,INDEX(Sheet2!$H$2:'Sheet2'!$H$45,MATCH(BB109,Sheet2!$G$2:'Sheet2'!$G$45,0)),0)))+IF($BE$1=TRUE,2,0)</f>
        <v>26.5</v>
      </c>
      <c r="AG109" s="43">
        <f t="shared" si="90"/>
        <v>30</v>
      </c>
      <c r="AH109" s="43">
        <f t="shared" si="91"/>
        <v>33</v>
      </c>
      <c r="AI109" s="45">
        <f t="shared" si="92"/>
        <v>36</v>
      </c>
      <c r="AJ109" s="95"/>
      <c r="AK109" s="97">
        <v>230</v>
      </c>
      <c r="AL109" s="97">
        <v>360</v>
      </c>
      <c r="AM109" s="97">
        <v>8</v>
      </c>
      <c r="AN109" s="83">
        <v>10</v>
      </c>
      <c r="AO109" s="83">
        <v>36</v>
      </c>
      <c r="AP109" s="5">
        <v>70</v>
      </c>
      <c r="AQ109" s="5">
        <v>70</v>
      </c>
      <c r="AR109" s="5">
        <v>40</v>
      </c>
      <c r="AS109" s="5">
        <v>815</v>
      </c>
      <c r="AT109" s="5">
        <v>3</v>
      </c>
      <c r="AU109" s="5">
        <f t="shared" si="93"/>
        <v>925</v>
      </c>
      <c r="AV109" s="5">
        <f t="shared" si="94"/>
        <v>693</v>
      </c>
      <c r="AW109" s="5">
        <f t="shared" si="95"/>
        <v>1156</v>
      </c>
      <c r="AX109" s="5">
        <f t="shared" si="96"/>
        <v>1</v>
      </c>
      <c r="AY109" s="5">
        <f t="shared" si="97"/>
        <v>2</v>
      </c>
      <c r="AZ109" s="5">
        <f t="shared" si="98"/>
        <v>6</v>
      </c>
      <c r="BA109" s="5">
        <f t="shared" si="99"/>
        <v>9</v>
      </c>
      <c r="BB109" s="5">
        <f t="shared" si="100"/>
        <v>13</v>
      </c>
    </row>
    <row r="110" spans="1:54" s="5" customFormat="1">
      <c r="A110" s="381"/>
      <c r="B110" s="377" t="s">
        <v>98</v>
      </c>
      <c r="C110" s="203" t="s">
        <v>97</v>
      </c>
      <c r="D110" s="49" t="s">
        <v>1</v>
      </c>
      <c r="E110" s="49" t="s">
        <v>0</v>
      </c>
      <c r="F110" s="50" t="s">
        <v>18</v>
      </c>
      <c r="G110" s="51" t="s">
        <v>10</v>
      </c>
      <c r="H110" s="284">
        <f>ROUNDDOWN(AK110*1.05,0)+INDEX(Sheet2!$B$2:'Sheet2'!$B$5,MATCH(G110,Sheet2!$A$2:'Sheet2'!$A$5,0),0)+34*AT110-ROUNDUP(IF($BC$1=TRUE,AV110,AW110)/10,0)+A110</f>
        <v>284</v>
      </c>
      <c r="I110" s="294">
        <f>ROUNDDOWN(AL110*1.05,0)+INDEX(Sheet2!$B$2:'Sheet2'!$B$5,MATCH(G110,Sheet2!$A$2:'Sheet2'!$A$5,0),0)+34*AT110-ROUNDUP(IF($BC$1=TRUE,AV110,AW110)/10,0)+A110</f>
        <v>420</v>
      </c>
      <c r="J110" s="52">
        <f t="shared" si="73"/>
        <v>704</v>
      </c>
      <c r="K110" s="206">
        <f>AW110-ROUNDDOWN(AR110/2,0)-ROUNDDOWN(MAX(AQ110*1.2,AP110*0.5),0)+INDEX(Sheet2!$C$2:'Sheet2'!$C$5,MATCH(G110,Sheet2!$A$2:'Sheet2'!$A$5,0),0)</f>
        <v>1096</v>
      </c>
      <c r="L110" s="48">
        <f t="shared" si="74"/>
        <v>605</v>
      </c>
      <c r="M110" s="201">
        <f t="shared" si="75"/>
        <v>10</v>
      </c>
      <c r="N110" s="201">
        <f t="shared" si="76"/>
        <v>26</v>
      </c>
      <c r="O110" s="202">
        <f t="shared" si="77"/>
        <v>1272</v>
      </c>
      <c r="P110" s="53">
        <f>AX110+IF($F110="범선",IF($BG$1=TRUE,INDEX(Sheet2!$H$2:'Sheet2'!$H$45,MATCH(AX110,Sheet2!$G$2:'Sheet2'!$G$45,0),0)),IF($BH$1=TRUE,INDEX(Sheet2!$I$2:'Sheet2'!$I$45,MATCH(AX110,Sheet2!$G$2:'Sheet2'!$G$45,0)),IF($BI$1=TRUE,INDEX(Sheet2!$H$2:'Sheet2'!$H$45,MATCH(AX110,Sheet2!$G$2:'Sheet2'!$G$45,0)),0)))+IF($BE$1=TRUE,2,0)</f>
        <v>8</v>
      </c>
      <c r="Q110" s="49">
        <f t="shared" si="78"/>
        <v>11</v>
      </c>
      <c r="R110" s="49">
        <f t="shared" si="79"/>
        <v>14</v>
      </c>
      <c r="S110" s="51">
        <f t="shared" si="80"/>
        <v>17</v>
      </c>
      <c r="T110" s="49">
        <f>AY110+IF($F110="범선",IF($BG$1=TRUE,INDEX(Sheet2!$H$2:'Sheet2'!$H$45,MATCH(AY110,Sheet2!$G$2:'Sheet2'!$G$45,0),0)),IF($BH$1=TRUE,INDEX(Sheet2!$I$2:'Sheet2'!$I$45,MATCH(AY110,Sheet2!$G$2:'Sheet2'!$G$45,0)),IF($BI$1=TRUE,INDEX(Sheet2!$H$2:'Sheet2'!$H$45,MATCH(AY110,Sheet2!$G$2:'Sheet2'!$G$45,0)),0)))+IF($BE$1=TRUE,2,0)</f>
        <v>9</v>
      </c>
      <c r="U110" s="49">
        <f t="shared" si="81"/>
        <v>12.5</v>
      </c>
      <c r="V110" s="49">
        <f t="shared" si="82"/>
        <v>15.5</v>
      </c>
      <c r="W110" s="51">
        <f t="shared" si="83"/>
        <v>18.5</v>
      </c>
      <c r="X110" s="49">
        <f>AZ110+IF($F110="범선",IF($BG$1=TRUE,INDEX(Sheet2!$H$2:'Sheet2'!$H$45,MATCH(AZ110,Sheet2!$G$2:'Sheet2'!$G$45,0),0)),IF($BH$1=TRUE,INDEX(Sheet2!$I$2:'Sheet2'!$I$45,MATCH(AZ110,Sheet2!$G$2:'Sheet2'!$G$45,0)),IF($BI$1=TRUE,INDEX(Sheet2!$H$2:'Sheet2'!$H$45,MATCH(AZ110,Sheet2!$G$2:'Sheet2'!$G$45,0)),0)))+IF($BE$1=TRUE,2,0)</f>
        <v>14.5</v>
      </c>
      <c r="Y110" s="49">
        <f t="shared" si="84"/>
        <v>18</v>
      </c>
      <c r="Z110" s="49">
        <f t="shared" si="85"/>
        <v>21</v>
      </c>
      <c r="AA110" s="51">
        <f t="shared" si="86"/>
        <v>24</v>
      </c>
      <c r="AB110" s="49">
        <f>BA110+IF($F110="범선",IF($BG$1=TRUE,INDEX(Sheet2!$H$2:'Sheet2'!$H$45,MATCH(BA110,Sheet2!$G$2:'Sheet2'!$G$45,0),0)),IF($BH$1=TRUE,INDEX(Sheet2!$I$2:'Sheet2'!$I$45,MATCH(BA110,Sheet2!$G$2:'Sheet2'!$G$45,0)),IF($BI$1=TRUE,INDEX(Sheet2!$H$2:'Sheet2'!$H$45,MATCH(BA110,Sheet2!$G$2:'Sheet2'!$G$45,0)),0)))+IF($BE$1=TRUE,2,0)</f>
        <v>18.5</v>
      </c>
      <c r="AC110" s="49">
        <f t="shared" si="87"/>
        <v>22</v>
      </c>
      <c r="AD110" s="49">
        <f t="shared" si="88"/>
        <v>25</v>
      </c>
      <c r="AE110" s="51">
        <f t="shared" si="89"/>
        <v>28</v>
      </c>
      <c r="AF110" s="49">
        <f>BB110+IF($F110="범선",IF($BG$1=TRUE,INDEX(Sheet2!$H$2:'Sheet2'!$H$45,MATCH(BB110,Sheet2!$G$2:'Sheet2'!$G$45,0),0)),IF($BH$1=TRUE,INDEX(Sheet2!$I$2:'Sheet2'!$I$45,MATCH(BB110,Sheet2!$G$2:'Sheet2'!$G$45,0)),IF($BI$1=TRUE,INDEX(Sheet2!$H$2:'Sheet2'!$H$45,MATCH(BB110,Sheet2!$G$2:'Sheet2'!$G$45,0)),0)))+IF($BE$1=TRUE,2,0)</f>
        <v>24</v>
      </c>
      <c r="AG110" s="49">
        <f t="shared" si="90"/>
        <v>27.5</v>
      </c>
      <c r="AH110" s="49">
        <f t="shared" si="91"/>
        <v>30.5</v>
      </c>
      <c r="AI110" s="51">
        <f t="shared" si="92"/>
        <v>33.5</v>
      </c>
      <c r="AJ110" s="95"/>
      <c r="AK110" s="97">
        <v>145</v>
      </c>
      <c r="AL110" s="97">
        <v>275</v>
      </c>
      <c r="AM110" s="97">
        <v>10</v>
      </c>
      <c r="AN110" s="83">
        <v>10</v>
      </c>
      <c r="AO110" s="83">
        <v>26</v>
      </c>
      <c r="AP110" s="5">
        <v>56</v>
      </c>
      <c r="AQ110" s="5">
        <v>29</v>
      </c>
      <c r="AR110" s="5">
        <v>42</v>
      </c>
      <c r="AS110" s="5">
        <v>782</v>
      </c>
      <c r="AT110" s="5">
        <v>3</v>
      </c>
      <c r="AU110" s="5">
        <f t="shared" si="93"/>
        <v>880</v>
      </c>
      <c r="AV110" s="5">
        <f t="shared" si="94"/>
        <v>660</v>
      </c>
      <c r="AW110" s="5">
        <f t="shared" si="95"/>
        <v>1100</v>
      </c>
      <c r="AX110" s="5">
        <f t="shared" si="96"/>
        <v>-1</v>
      </c>
      <c r="AY110" s="5">
        <f t="shared" si="97"/>
        <v>0</v>
      </c>
      <c r="AZ110" s="5">
        <f t="shared" si="98"/>
        <v>4</v>
      </c>
      <c r="BA110" s="5">
        <f t="shared" si="99"/>
        <v>7</v>
      </c>
      <c r="BB110" s="5">
        <f t="shared" si="100"/>
        <v>11</v>
      </c>
    </row>
    <row r="111" spans="1:54" s="5" customFormat="1">
      <c r="A111" s="368"/>
      <c r="B111" s="90" t="s">
        <v>3</v>
      </c>
      <c r="C111" s="122" t="s">
        <v>87</v>
      </c>
      <c r="D111" s="20" t="s">
        <v>1</v>
      </c>
      <c r="E111" s="20" t="s">
        <v>41</v>
      </c>
      <c r="F111" s="21" t="s">
        <v>18</v>
      </c>
      <c r="G111" s="22" t="s">
        <v>10</v>
      </c>
      <c r="H111" s="318">
        <f>ROUNDDOWN(AK111*1.05,0)+INDEX(Sheet2!$B$2:'Sheet2'!$B$5,MATCH(G111,Sheet2!$A$2:'Sheet2'!$A$5,0),0)+34*AT111-ROUNDUP(IF($BC$1=TRUE,AV111,AW111)/10,0)+A111</f>
        <v>504</v>
      </c>
      <c r="I111" s="319">
        <f>ROUNDDOWN(AL111*1.05,0)+INDEX(Sheet2!$B$2:'Sheet2'!$B$5,MATCH(G111,Sheet2!$A$2:'Sheet2'!$A$5,0),0)+34*AT111-ROUNDUP(IF($BC$1=TRUE,AV111,AW111)/10,0)+A111</f>
        <v>588</v>
      </c>
      <c r="J111" s="23">
        <f t="shared" si="73"/>
        <v>1092</v>
      </c>
      <c r="K111" s="484">
        <f>AW111-ROUNDDOWN(AR111/2,0)-ROUNDDOWN(MAX(AQ111*1.2,AP111*0.5),0)+INDEX(Sheet2!$C$2:'Sheet2'!$C$5,MATCH(G111,Sheet2!$A$2:'Sheet2'!$A$5,0),0)</f>
        <v>1095</v>
      </c>
      <c r="L111" s="19">
        <f t="shared" si="74"/>
        <v>607</v>
      </c>
      <c r="M111" s="99">
        <f t="shared" si="75"/>
        <v>12</v>
      </c>
      <c r="N111" s="99">
        <f t="shared" si="76"/>
        <v>25</v>
      </c>
      <c r="O111" s="187">
        <f t="shared" si="77"/>
        <v>2100</v>
      </c>
      <c r="P111" s="24">
        <f>AX111+IF($F111="범선",IF($BG$1=TRUE,INDEX(Sheet2!$H$2:'Sheet2'!$H$45,MATCH(AX111,Sheet2!$G$2:'Sheet2'!$G$45,0),0)),IF($BH$1=TRUE,INDEX(Sheet2!$I$2:'Sheet2'!$I$45,MATCH(AX111,Sheet2!$G$2:'Sheet2'!$G$45,0)),IF($BI$1=TRUE,INDEX(Sheet2!$H$2:'Sheet2'!$H$45,MATCH(AX111,Sheet2!$G$2:'Sheet2'!$G$45,0)),0)))+IF($BE$1=TRUE,2,0)</f>
        <v>9</v>
      </c>
      <c r="Q111" s="20">
        <f t="shared" si="78"/>
        <v>12</v>
      </c>
      <c r="R111" s="20">
        <f t="shared" si="79"/>
        <v>15</v>
      </c>
      <c r="S111" s="22">
        <f t="shared" si="80"/>
        <v>18</v>
      </c>
      <c r="T111" s="20">
        <f>AY111+IF($F111="범선",IF($BG$1=TRUE,INDEX(Sheet2!$H$2:'Sheet2'!$H$45,MATCH(AY111,Sheet2!$G$2:'Sheet2'!$G$45,0),0)),IF($BH$1=TRUE,INDEX(Sheet2!$I$2:'Sheet2'!$I$45,MATCH(AY111,Sheet2!$G$2:'Sheet2'!$G$45,0)),IF($BI$1=TRUE,INDEX(Sheet2!$H$2:'Sheet2'!$H$45,MATCH(AY111,Sheet2!$G$2:'Sheet2'!$G$45,0)),0)))+IF($BE$1=TRUE,2,0)</f>
        <v>10.5</v>
      </c>
      <c r="U111" s="20">
        <f t="shared" si="81"/>
        <v>14</v>
      </c>
      <c r="V111" s="20">
        <f t="shared" si="82"/>
        <v>17</v>
      </c>
      <c r="W111" s="22">
        <f t="shared" si="83"/>
        <v>20</v>
      </c>
      <c r="X111" s="20">
        <f>AZ111+IF($F111="범선",IF($BG$1=TRUE,INDEX(Sheet2!$H$2:'Sheet2'!$H$45,MATCH(AZ111,Sheet2!$G$2:'Sheet2'!$G$45,0),0)),IF($BH$1=TRUE,INDEX(Sheet2!$I$2:'Sheet2'!$I$45,MATCH(AZ111,Sheet2!$G$2:'Sheet2'!$G$45,0)),IF($BI$1=TRUE,INDEX(Sheet2!$H$2:'Sheet2'!$H$45,MATCH(AZ111,Sheet2!$G$2:'Sheet2'!$G$45,0)),0)))+IF($BE$1=TRUE,2,0)</f>
        <v>14.5</v>
      </c>
      <c r="Y111" s="20">
        <f t="shared" si="84"/>
        <v>18</v>
      </c>
      <c r="Z111" s="20">
        <f t="shared" si="85"/>
        <v>21</v>
      </c>
      <c r="AA111" s="22">
        <f t="shared" si="86"/>
        <v>24</v>
      </c>
      <c r="AB111" s="20">
        <f>BA111+IF($F111="범선",IF($BG$1=TRUE,INDEX(Sheet2!$H$2:'Sheet2'!$H$45,MATCH(BA111,Sheet2!$G$2:'Sheet2'!$G$45,0),0)),IF($BH$1=TRUE,INDEX(Sheet2!$I$2:'Sheet2'!$I$45,MATCH(BA111,Sheet2!$G$2:'Sheet2'!$G$45,0)),IF($BI$1=TRUE,INDEX(Sheet2!$H$2:'Sheet2'!$H$45,MATCH(BA111,Sheet2!$G$2:'Sheet2'!$G$45,0)),0)))+IF($BE$1=TRUE,2,0)</f>
        <v>20</v>
      </c>
      <c r="AC111" s="20">
        <f t="shared" si="87"/>
        <v>23.5</v>
      </c>
      <c r="AD111" s="20">
        <f t="shared" si="88"/>
        <v>26.5</v>
      </c>
      <c r="AE111" s="22">
        <f t="shared" si="89"/>
        <v>29.5</v>
      </c>
      <c r="AF111" s="20">
        <f>BB111+IF($F111="범선",IF($BG$1=TRUE,INDEX(Sheet2!$H$2:'Sheet2'!$H$45,MATCH(BB111,Sheet2!$G$2:'Sheet2'!$G$45,0),0)),IF($BH$1=TRUE,INDEX(Sheet2!$I$2:'Sheet2'!$I$45,MATCH(BB111,Sheet2!$G$2:'Sheet2'!$G$45,0)),IF($BI$1=TRUE,INDEX(Sheet2!$H$2:'Sheet2'!$H$45,MATCH(BB111,Sheet2!$G$2:'Sheet2'!$G$45,0)),0)))+IF($BE$1=TRUE,2,0)</f>
        <v>25</v>
      </c>
      <c r="AG111" s="20">
        <f t="shared" si="90"/>
        <v>28.5</v>
      </c>
      <c r="AH111" s="20">
        <f t="shared" si="91"/>
        <v>31.5</v>
      </c>
      <c r="AI111" s="22">
        <f t="shared" si="92"/>
        <v>34.5</v>
      </c>
      <c r="AJ111" s="95"/>
      <c r="AK111" s="97">
        <v>290</v>
      </c>
      <c r="AL111" s="97">
        <v>370</v>
      </c>
      <c r="AM111" s="97">
        <v>14</v>
      </c>
      <c r="AN111" s="83">
        <v>12</v>
      </c>
      <c r="AO111" s="83">
        <v>25</v>
      </c>
      <c r="AP111" s="5">
        <v>75</v>
      </c>
      <c r="AQ111" s="5">
        <v>30</v>
      </c>
      <c r="AR111" s="5">
        <v>22</v>
      </c>
      <c r="AS111" s="5">
        <v>777</v>
      </c>
      <c r="AT111" s="5">
        <v>5</v>
      </c>
      <c r="AU111" s="5">
        <f t="shared" si="93"/>
        <v>874</v>
      </c>
      <c r="AV111" s="5">
        <f t="shared" si="94"/>
        <v>655</v>
      </c>
      <c r="AW111" s="5">
        <f t="shared" si="95"/>
        <v>1092</v>
      </c>
      <c r="AX111" s="5">
        <f t="shared" si="96"/>
        <v>0</v>
      </c>
      <c r="AY111" s="5">
        <f t="shared" si="97"/>
        <v>1</v>
      </c>
      <c r="AZ111" s="5">
        <f t="shared" si="98"/>
        <v>4</v>
      </c>
      <c r="BA111" s="5">
        <f t="shared" si="99"/>
        <v>8</v>
      </c>
      <c r="BB111" s="5">
        <f t="shared" si="100"/>
        <v>12</v>
      </c>
    </row>
    <row r="112" spans="1:54" s="5" customFormat="1">
      <c r="A112" s="381">
        <v>20</v>
      </c>
      <c r="B112" s="377"/>
      <c r="C112" s="203" t="s">
        <v>106</v>
      </c>
      <c r="D112" s="49" t="s">
        <v>25</v>
      </c>
      <c r="E112" s="49" t="s">
        <v>41</v>
      </c>
      <c r="F112" s="50" t="s">
        <v>18</v>
      </c>
      <c r="G112" s="51" t="s">
        <v>10</v>
      </c>
      <c r="H112" s="286">
        <f>ROUNDDOWN(AK112*1.05,0)+INDEX(Sheet2!$B$2:'Sheet2'!$B$5,MATCH(G112,Sheet2!$A$2:'Sheet2'!$A$5,0),0)+34*AT112-ROUNDUP(IF($BC$1=TRUE,AV112,AW112)/10,0)+A112</f>
        <v>422</v>
      </c>
      <c r="I112" s="296">
        <f>ROUNDDOWN(AL112*1.05,0)+INDEX(Sheet2!$B$2:'Sheet2'!$B$5,MATCH(G112,Sheet2!$A$2:'Sheet2'!$A$5,0),0)+34*AT112-ROUNDUP(IF($BC$1=TRUE,AV112,AW112)/10,0)+A112</f>
        <v>527</v>
      </c>
      <c r="J112" s="40">
        <f t="shared" si="73"/>
        <v>949</v>
      </c>
      <c r="K112" s="206">
        <f>AW112-ROUNDDOWN(AR112/2,0)-ROUNDDOWN(MAX(AQ112*1.2,AP112*0.5),0)+INDEX(Sheet2!$C$2:'Sheet2'!$C$5,MATCH(G112,Sheet2!$A$2:'Sheet2'!$A$5,0),0)</f>
        <v>1094</v>
      </c>
      <c r="L112" s="48">
        <f t="shared" si="74"/>
        <v>593</v>
      </c>
      <c r="M112" s="201">
        <f t="shared" si="75"/>
        <v>14</v>
      </c>
      <c r="N112" s="201">
        <f t="shared" si="76"/>
        <v>40</v>
      </c>
      <c r="O112" s="202">
        <f t="shared" si="77"/>
        <v>1793</v>
      </c>
      <c r="P112" s="53">
        <f>AX112+IF($F112="범선",IF($BG$1=TRUE,INDEX(Sheet2!$H$2:'Sheet2'!$H$45,MATCH(AX112,Sheet2!$G$2:'Sheet2'!$G$45,0),0)),IF($BH$1=TRUE,INDEX(Sheet2!$I$2:'Sheet2'!$I$45,MATCH(AX112,Sheet2!$G$2:'Sheet2'!$G$45,0)),IF($BI$1=TRUE,INDEX(Sheet2!$H$2:'Sheet2'!$H$45,MATCH(AX112,Sheet2!$G$2:'Sheet2'!$G$45,0)),0)))+IF($BE$1=TRUE,2,0)</f>
        <v>12</v>
      </c>
      <c r="Q112" s="49">
        <f t="shared" si="78"/>
        <v>15</v>
      </c>
      <c r="R112" s="49">
        <f t="shared" si="79"/>
        <v>18</v>
      </c>
      <c r="S112" s="51">
        <f t="shared" si="80"/>
        <v>21</v>
      </c>
      <c r="T112" s="49">
        <f>AY112+IF($F112="범선",IF($BG$1=TRUE,INDEX(Sheet2!$H$2:'Sheet2'!$H$45,MATCH(AY112,Sheet2!$G$2:'Sheet2'!$G$45,0),0)),IF($BH$1=TRUE,INDEX(Sheet2!$I$2:'Sheet2'!$I$45,MATCH(AY112,Sheet2!$G$2:'Sheet2'!$G$45,0)),IF($BI$1=TRUE,INDEX(Sheet2!$H$2:'Sheet2'!$H$45,MATCH(AY112,Sheet2!$G$2:'Sheet2'!$G$45,0)),0)))+IF($BE$1=TRUE,2,0)</f>
        <v>13</v>
      </c>
      <c r="U112" s="49">
        <f t="shared" si="81"/>
        <v>16.5</v>
      </c>
      <c r="V112" s="49">
        <f t="shared" si="82"/>
        <v>19.5</v>
      </c>
      <c r="W112" s="51">
        <f t="shared" si="83"/>
        <v>22.5</v>
      </c>
      <c r="X112" s="49">
        <f>AZ112+IF($F112="범선",IF($BG$1=TRUE,INDEX(Sheet2!$H$2:'Sheet2'!$H$45,MATCH(AZ112,Sheet2!$G$2:'Sheet2'!$G$45,0),0)),IF($BH$1=TRUE,INDEX(Sheet2!$I$2:'Sheet2'!$I$45,MATCH(AZ112,Sheet2!$G$2:'Sheet2'!$G$45,0)),IF($BI$1=TRUE,INDEX(Sheet2!$H$2:'Sheet2'!$H$45,MATCH(AZ112,Sheet2!$G$2:'Sheet2'!$G$45,0)),0)))+IF($BE$1=TRUE,2,0)</f>
        <v>17</v>
      </c>
      <c r="Y112" s="49">
        <f t="shared" si="84"/>
        <v>20.5</v>
      </c>
      <c r="Z112" s="49">
        <f t="shared" si="85"/>
        <v>23.5</v>
      </c>
      <c r="AA112" s="51">
        <f t="shared" si="86"/>
        <v>26.5</v>
      </c>
      <c r="AB112" s="49">
        <f>BA112+IF($F112="범선",IF($BG$1=TRUE,INDEX(Sheet2!$H$2:'Sheet2'!$H$45,MATCH(BA112,Sheet2!$G$2:'Sheet2'!$G$45,0),0)),IF($BH$1=TRUE,INDEX(Sheet2!$I$2:'Sheet2'!$I$45,MATCH(BA112,Sheet2!$G$2:'Sheet2'!$G$45,0)),IF($BI$1=TRUE,INDEX(Sheet2!$H$2:'Sheet2'!$H$45,MATCH(BA112,Sheet2!$G$2:'Sheet2'!$G$45,0)),0)))+IF($BE$1=TRUE,2,0)</f>
        <v>22.5</v>
      </c>
      <c r="AC112" s="49">
        <f t="shared" si="87"/>
        <v>26</v>
      </c>
      <c r="AD112" s="49">
        <f t="shared" si="88"/>
        <v>29</v>
      </c>
      <c r="AE112" s="51">
        <f t="shared" si="89"/>
        <v>32</v>
      </c>
      <c r="AF112" s="49">
        <f>BB112+IF($F112="범선",IF($BG$1=TRUE,INDEX(Sheet2!$H$2:'Sheet2'!$H$45,MATCH(BB112,Sheet2!$G$2:'Sheet2'!$G$45,0),0)),IF($BH$1=TRUE,INDEX(Sheet2!$I$2:'Sheet2'!$I$45,MATCH(BB112,Sheet2!$G$2:'Sheet2'!$G$45,0)),IF($BI$1=TRUE,INDEX(Sheet2!$H$2:'Sheet2'!$H$45,MATCH(BB112,Sheet2!$G$2:'Sheet2'!$G$45,0)),0)))+IF($BE$1=TRUE,2,0)</f>
        <v>28</v>
      </c>
      <c r="AG112" s="49">
        <f t="shared" si="90"/>
        <v>31.5</v>
      </c>
      <c r="AH112" s="49">
        <f t="shared" si="91"/>
        <v>34.5</v>
      </c>
      <c r="AI112" s="51">
        <f t="shared" si="92"/>
        <v>37.5</v>
      </c>
      <c r="AJ112" s="95"/>
      <c r="AK112" s="97">
        <v>260</v>
      </c>
      <c r="AL112" s="97">
        <v>360</v>
      </c>
      <c r="AM112" s="97">
        <v>15</v>
      </c>
      <c r="AN112" s="83">
        <v>14</v>
      </c>
      <c r="AO112" s="83">
        <v>40</v>
      </c>
      <c r="AP112" s="5">
        <v>70</v>
      </c>
      <c r="AQ112" s="5">
        <v>35</v>
      </c>
      <c r="AR112" s="5">
        <v>80</v>
      </c>
      <c r="AS112" s="5">
        <v>750</v>
      </c>
      <c r="AT112" s="5">
        <v>3</v>
      </c>
      <c r="AU112" s="5">
        <f t="shared" si="93"/>
        <v>900</v>
      </c>
      <c r="AV112" s="5">
        <f t="shared" si="94"/>
        <v>675</v>
      </c>
      <c r="AW112" s="5">
        <f t="shared" si="95"/>
        <v>1125</v>
      </c>
      <c r="AX112" s="5">
        <f t="shared" si="96"/>
        <v>2</v>
      </c>
      <c r="AY112" s="5">
        <f t="shared" si="97"/>
        <v>3</v>
      </c>
      <c r="AZ112" s="5">
        <f t="shared" si="98"/>
        <v>6</v>
      </c>
      <c r="BA112" s="5">
        <f t="shared" si="99"/>
        <v>10</v>
      </c>
      <c r="BB112" s="5">
        <f t="shared" si="100"/>
        <v>14</v>
      </c>
    </row>
    <row r="113" spans="1:54" s="5" customFormat="1">
      <c r="A113" s="333"/>
      <c r="B113" s="344" t="s">
        <v>30</v>
      </c>
      <c r="C113" s="190" t="s">
        <v>135</v>
      </c>
      <c r="D113" s="43" t="s">
        <v>1</v>
      </c>
      <c r="E113" s="43" t="s">
        <v>0</v>
      </c>
      <c r="F113" s="44" t="s">
        <v>18</v>
      </c>
      <c r="G113" s="45" t="s">
        <v>10</v>
      </c>
      <c r="H113" s="280">
        <f>ROUNDDOWN(AK113*1.05,0)+INDEX(Sheet2!$B$2:'Sheet2'!$B$5,MATCH(G113,Sheet2!$A$2:'Sheet2'!$A$5,0),0)+34*AT113-ROUNDUP(IF($BC$1=TRUE,AV113,AW113)/10,0)+A113</f>
        <v>406</v>
      </c>
      <c r="I113" s="290">
        <f>ROUNDDOWN(AL113*1.05,0)+INDEX(Sheet2!$B$2:'Sheet2'!$B$5,MATCH(G113,Sheet2!$A$2:'Sheet2'!$A$5,0),0)+34*AT113-ROUNDUP(IF($BC$1=TRUE,AV113,AW113)/10,0)+A113</f>
        <v>511</v>
      </c>
      <c r="J113" s="46">
        <f t="shared" si="73"/>
        <v>917</v>
      </c>
      <c r="K113" s="170">
        <f>AW113-ROUNDDOWN(AR113/2,0)-ROUNDDOWN(MAX(AQ113*1.2,AP113*0.5),0)+INDEX(Sheet2!$C$2:'Sheet2'!$C$5,MATCH(G113,Sheet2!$A$2:'Sheet2'!$A$5,0),0)</f>
        <v>1092</v>
      </c>
      <c r="L113" s="42">
        <f t="shared" si="74"/>
        <v>608</v>
      </c>
      <c r="M113" s="191">
        <f t="shared" si="75"/>
        <v>10</v>
      </c>
      <c r="N113" s="191">
        <f t="shared" si="76"/>
        <v>12</v>
      </c>
      <c r="O113" s="140">
        <f t="shared" si="77"/>
        <v>1729</v>
      </c>
      <c r="P113" s="47">
        <f>AX113+IF($F113="범선",IF($BG$1=TRUE,INDEX(Sheet2!$H$2:'Sheet2'!$H$45,MATCH(AX113,Sheet2!$G$2:'Sheet2'!$G$45,0),0)),IF($BH$1=TRUE,INDEX(Sheet2!$I$2:'Sheet2'!$I$45,MATCH(AX113,Sheet2!$G$2:'Sheet2'!$G$45,0)),IF($BI$1=TRUE,INDEX(Sheet2!$H$2:'Sheet2'!$H$45,MATCH(AX113,Sheet2!$G$2:'Sheet2'!$G$45,0)),0)))+IF($BE$1=TRUE,2,0)</f>
        <v>5</v>
      </c>
      <c r="Q113" s="43">
        <f t="shared" si="78"/>
        <v>8</v>
      </c>
      <c r="R113" s="43">
        <f t="shared" si="79"/>
        <v>11</v>
      </c>
      <c r="S113" s="45">
        <f t="shared" si="80"/>
        <v>14</v>
      </c>
      <c r="T113" s="43">
        <f>AY113+IF($F113="범선",IF($BG$1=TRUE,INDEX(Sheet2!$H$2:'Sheet2'!$H$45,MATCH(AY113,Sheet2!$G$2:'Sheet2'!$G$45,0),0)),IF($BH$1=TRUE,INDEX(Sheet2!$I$2:'Sheet2'!$I$45,MATCH(AY113,Sheet2!$G$2:'Sheet2'!$G$45,0)),IF($BI$1=TRUE,INDEX(Sheet2!$H$2:'Sheet2'!$H$45,MATCH(AY113,Sheet2!$G$2:'Sheet2'!$G$45,0)),0)))+IF($BE$1=TRUE,2,0)</f>
        <v>6.5</v>
      </c>
      <c r="U113" s="43">
        <f t="shared" si="81"/>
        <v>10</v>
      </c>
      <c r="V113" s="43">
        <f t="shared" si="82"/>
        <v>13</v>
      </c>
      <c r="W113" s="45">
        <f t="shared" si="83"/>
        <v>16</v>
      </c>
      <c r="X113" s="43">
        <f>AZ113+IF($F113="범선",IF($BG$1=TRUE,INDEX(Sheet2!$H$2:'Sheet2'!$H$45,MATCH(AZ113,Sheet2!$G$2:'Sheet2'!$G$45,0),0)),IF($BH$1=TRUE,INDEX(Sheet2!$I$2:'Sheet2'!$I$45,MATCH(AZ113,Sheet2!$G$2:'Sheet2'!$G$45,0)),IF($BI$1=TRUE,INDEX(Sheet2!$H$2:'Sheet2'!$H$45,MATCH(AZ113,Sheet2!$G$2:'Sheet2'!$G$45,0)),0)))+IF($BE$1=TRUE,2,0)</f>
        <v>12</v>
      </c>
      <c r="Y113" s="43">
        <f t="shared" si="84"/>
        <v>15.5</v>
      </c>
      <c r="Z113" s="43">
        <f t="shared" si="85"/>
        <v>18.5</v>
      </c>
      <c r="AA113" s="45">
        <f t="shared" si="86"/>
        <v>21.5</v>
      </c>
      <c r="AB113" s="43">
        <f>BA113+IF($F113="범선",IF($BG$1=TRUE,INDEX(Sheet2!$H$2:'Sheet2'!$H$45,MATCH(BA113,Sheet2!$G$2:'Sheet2'!$G$45,0),0)),IF($BH$1=TRUE,INDEX(Sheet2!$I$2:'Sheet2'!$I$45,MATCH(BA113,Sheet2!$G$2:'Sheet2'!$G$45,0)),IF($BI$1=TRUE,INDEX(Sheet2!$H$2:'Sheet2'!$H$45,MATCH(BA113,Sheet2!$G$2:'Sheet2'!$G$45,0)),0)))+IF($BE$1=TRUE,2,0)</f>
        <v>16</v>
      </c>
      <c r="AC113" s="43">
        <f t="shared" si="87"/>
        <v>19.5</v>
      </c>
      <c r="AD113" s="43">
        <f t="shared" si="88"/>
        <v>22.5</v>
      </c>
      <c r="AE113" s="45">
        <f t="shared" si="89"/>
        <v>25.5</v>
      </c>
      <c r="AF113" s="43">
        <f>BB113+IF($F113="범선",IF($BG$1=TRUE,INDEX(Sheet2!$H$2:'Sheet2'!$H$45,MATCH(BB113,Sheet2!$G$2:'Sheet2'!$G$45,0),0)),IF($BH$1=TRUE,INDEX(Sheet2!$I$2:'Sheet2'!$I$45,MATCH(BB113,Sheet2!$G$2:'Sheet2'!$G$45,0)),IF($BI$1=TRUE,INDEX(Sheet2!$H$2:'Sheet2'!$H$45,MATCH(BB113,Sheet2!$G$2:'Sheet2'!$G$45,0)),0)))+IF($BE$1=TRUE,2,0)</f>
        <v>21</v>
      </c>
      <c r="AG113" s="43">
        <f t="shared" si="90"/>
        <v>24.5</v>
      </c>
      <c r="AH113" s="43">
        <f t="shared" si="91"/>
        <v>27.5</v>
      </c>
      <c r="AI113" s="45">
        <f t="shared" si="92"/>
        <v>30.5</v>
      </c>
      <c r="AJ113" s="95"/>
      <c r="AK113" s="97">
        <v>260</v>
      </c>
      <c r="AL113" s="97">
        <v>360</v>
      </c>
      <c r="AM113" s="97">
        <v>9</v>
      </c>
      <c r="AN113" s="83">
        <v>10</v>
      </c>
      <c r="AO113" s="83">
        <v>12</v>
      </c>
      <c r="AP113" s="5">
        <v>55</v>
      </c>
      <c r="AQ113" s="5">
        <v>25</v>
      </c>
      <c r="AR113" s="5">
        <v>20</v>
      </c>
      <c r="AS113" s="5">
        <v>790</v>
      </c>
      <c r="AT113" s="5">
        <v>3</v>
      </c>
      <c r="AU113" s="5">
        <f t="shared" si="93"/>
        <v>865</v>
      </c>
      <c r="AV113" s="5">
        <f t="shared" si="94"/>
        <v>648</v>
      </c>
      <c r="AW113" s="5">
        <f t="shared" si="95"/>
        <v>1081</v>
      </c>
      <c r="AX113" s="5">
        <f t="shared" si="96"/>
        <v>-3</v>
      </c>
      <c r="AY113" s="5">
        <f t="shared" si="97"/>
        <v>-2</v>
      </c>
      <c r="AZ113" s="5">
        <f t="shared" si="98"/>
        <v>2</v>
      </c>
      <c r="BA113" s="5">
        <f t="shared" si="99"/>
        <v>5</v>
      </c>
      <c r="BB113" s="5">
        <f t="shared" si="100"/>
        <v>9</v>
      </c>
    </row>
    <row r="114" spans="1:54" s="5" customFormat="1">
      <c r="A114" s="383"/>
      <c r="B114" s="379" t="s">
        <v>40</v>
      </c>
      <c r="C114" s="123" t="s">
        <v>232</v>
      </c>
      <c r="D114" s="124" t="s">
        <v>1</v>
      </c>
      <c r="E114" s="124" t="s">
        <v>0</v>
      </c>
      <c r="F114" s="125" t="s">
        <v>18</v>
      </c>
      <c r="G114" s="126" t="s">
        <v>10</v>
      </c>
      <c r="H114" s="281">
        <f>ROUNDDOWN(AK114*1.05,0)+INDEX(Sheet2!$B$2:'Sheet2'!$B$5,MATCH(G114,Sheet2!$A$2:'Sheet2'!$A$5,0),0)+34*AT114-ROUNDUP(IF($BC$1=TRUE,AV114,AW114)/10,0)+A114</f>
        <v>471</v>
      </c>
      <c r="I114" s="291">
        <f>ROUNDDOWN(AL114*1.05,0)+INDEX(Sheet2!$B$2:'Sheet2'!$B$5,MATCH(G114,Sheet2!$A$2:'Sheet2'!$A$5,0),0)+34*AT114-ROUNDUP(IF($BC$1=TRUE,AV114,AW114)/10,0)+A114</f>
        <v>210</v>
      </c>
      <c r="J114" s="127">
        <f t="shared" si="73"/>
        <v>681</v>
      </c>
      <c r="K114" s="136">
        <f>AW114-ROUNDDOWN(AR114/2,0)-ROUNDDOWN(MAX(AQ114*1.2,AP114*0.5),0)+INDEX(Sheet2!$C$2:'Sheet2'!$C$5,MATCH(G114,Sheet2!$A$2:'Sheet2'!$A$5,0),0)</f>
        <v>1073</v>
      </c>
      <c r="L114" s="128">
        <f t="shared" si="74"/>
        <v>597</v>
      </c>
      <c r="M114" s="129">
        <f t="shared" si="75"/>
        <v>14</v>
      </c>
      <c r="N114" s="129">
        <f t="shared" si="76"/>
        <v>13</v>
      </c>
      <c r="O114" s="130">
        <f t="shared" si="77"/>
        <v>1623</v>
      </c>
      <c r="P114" s="31">
        <f>AX114+IF($F114="범선",IF($BG$1=TRUE,INDEX(Sheet2!$H$2:'Sheet2'!$H$45,MATCH(AX114,Sheet2!$G$2:'Sheet2'!$G$45,0),0)),IF($BH$1=TRUE,INDEX(Sheet2!$I$2:'Sheet2'!$I$45,MATCH(AX114,Sheet2!$G$2:'Sheet2'!$G$45,0)),IF($BI$1=TRUE,INDEX(Sheet2!$H$2:'Sheet2'!$H$45,MATCH(AX114,Sheet2!$G$2:'Sheet2'!$G$45,0)),0)))+IF($BE$1=TRUE,2,0)</f>
        <v>5</v>
      </c>
      <c r="Q114" s="26">
        <f t="shared" si="78"/>
        <v>8</v>
      </c>
      <c r="R114" s="26">
        <f t="shared" si="79"/>
        <v>11</v>
      </c>
      <c r="S114" s="28">
        <f t="shared" si="80"/>
        <v>14</v>
      </c>
      <c r="T114" s="26">
        <f>AY114+IF($F114="범선",IF($BG$1=TRUE,INDEX(Sheet2!$H$2:'Sheet2'!$H$45,MATCH(AY114,Sheet2!$G$2:'Sheet2'!$G$45,0),0)),IF($BH$1=TRUE,INDEX(Sheet2!$I$2:'Sheet2'!$I$45,MATCH(AY114,Sheet2!$G$2:'Sheet2'!$G$45,0)),IF($BI$1=TRUE,INDEX(Sheet2!$H$2:'Sheet2'!$H$45,MATCH(AY114,Sheet2!$G$2:'Sheet2'!$G$45,0)),0)))+IF($BE$1=TRUE,2,0)</f>
        <v>6.5</v>
      </c>
      <c r="U114" s="26">
        <f t="shared" si="81"/>
        <v>10</v>
      </c>
      <c r="V114" s="26">
        <f t="shared" si="82"/>
        <v>13</v>
      </c>
      <c r="W114" s="28">
        <f t="shared" si="83"/>
        <v>16</v>
      </c>
      <c r="X114" s="26">
        <f>AZ114+IF($F114="범선",IF($BG$1=TRUE,INDEX(Sheet2!$H$2:'Sheet2'!$H$45,MATCH(AZ114,Sheet2!$G$2:'Sheet2'!$G$45,0),0)),IF($BH$1=TRUE,INDEX(Sheet2!$I$2:'Sheet2'!$I$45,MATCH(AZ114,Sheet2!$G$2:'Sheet2'!$G$45,0)),IF($BI$1=TRUE,INDEX(Sheet2!$H$2:'Sheet2'!$H$45,MATCH(AZ114,Sheet2!$G$2:'Sheet2'!$G$45,0)),0)))+IF($BE$1=TRUE,2,0)</f>
        <v>12</v>
      </c>
      <c r="Y114" s="26">
        <f t="shared" si="84"/>
        <v>15.5</v>
      </c>
      <c r="Z114" s="26">
        <f t="shared" si="85"/>
        <v>18.5</v>
      </c>
      <c r="AA114" s="28">
        <f t="shared" si="86"/>
        <v>21.5</v>
      </c>
      <c r="AB114" s="26">
        <f>BA114+IF($F114="범선",IF($BG$1=TRUE,INDEX(Sheet2!$H$2:'Sheet2'!$H$45,MATCH(BA114,Sheet2!$G$2:'Sheet2'!$G$45,0),0)),IF($BH$1=TRUE,INDEX(Sheet2!$I$2:'Sheet2'!$I$45,MATCH(BA114,Sheet2!$G$2:'Sheet2'!$G$45,0)),IF($BI$1=TRUE,INDEX(Sheet2!$H$2:'Sheet2'!$H$45,MATCH(BA114,Sheet2!$G$2:'Sheet2'!$G$45,0)),0)))+IF($BE$1=TRUE,2,0)</f>
        <v>17</v>
      </c>
      <c r="AC114" s="26">
        <f t="shared" si="87"/>
        <v>20.5</v>
      </c>
      <c r="AD114" s="26">
        <f t="shared" si="88"/>
        <v>23.5</v>
      </c>
      <c r="AE114" s="28">
        <f t="shared" si="89"/>
        <v>26.5</v>
      </c>
      <c r="AF114" s="26">
        <f>BB114+IF($F114="범선",IF($BG$1=TRUE,INDEX(Sheet2!$H$2:'Sheet2'!$H$45,MATCH(BB114,Sheet2!$G$2:'Sheet2'!$G$45,0),0)),IF($BH$1=TRUE,INDEX(Sheet2!$I$2:'Sheet2'!$I$45,MATCH(BB114,Sheet2!$G$2:'Sheet2'!$G$45,0)),IF($BI$1=TRUE,INDEX(Sheet2!$H$2:'Sheet2'!$H$45,MATCH(BB114,Sheet2!$G$2:'Sheet2'!$G$45,0)),0)))+IF($BE$1=TRUE,2,0)</f>
        <v>21</v>
      </c>
      <c r="AG114" s="26">
        <f t="shared" si="90"/>
        <v>24.5</v>
      </c>
      <c r="AH114" s="26">
        <f t="shared" si="91"/>
        <v>27.5</v>
      </c>
      <c r="AI114" s="28">
        <f t="shared" si="92"/>
        <v>30.5</v>
      </c>
      <c r="AJ114" s="95"/>
      <c r="AK114" s="96">
        <v>353</v>
      </c>
      <c r="AL114" s="96">
        <v>104</v>
      </c>
      <c r="AM114" s="96">
        <v>12</v>
      </c>
      <c r="AN114" s="83">
        <v>14</v>
      </c>
      <c r="AO114" s="83">
        <v>13</v>
      </c>
      <c r="AP114" s="13">
        <v>34</v>
      </c>
      <c r="AQ114" s="13">
        <v>25</v>
      </c>
      <c r="AR114" s="13">
        <v>20</v>
      </c>
      <c r="AS114" s="13">
        <v>796</v>
      </c>
      <c r="AT114" s="13">
        <v>2</v>
      </c>
      <c r="AU114" s="5">
        <f t="shared" si="93"/>
        <v>850</v>
      </c>
      <c r="AV114" s="5">
        <f t="shared" si="94"/>
        <v>637</v>
      </c>
      <c r="AW114" s="5">
        <f t="shared" si="95"/>
        <v>1062</v>
      </c>
      <c r="AX114" s="5">
        <f t="shared" si="96"/>
        <v>-3</v>
      </c>
      <c r="AY114" s="5">
        <f t="shared" si="97"/>
        <v>-2</v>
      </c>
      <c r="AZ114" s="5">
        <f t="shared" si="98"/>
        <v>2</v>
      </c>
      <c r="BA114" s="5">
        <f t="shared" si="99"/>
        <v>6</v>
      </c>
      <c r="BB114" s="5">
        <f t="shared" si="100"/>
        <v>9</v>
      </c>
    </row>
    <row r="115" spans="1:54" s="5" customFormat="1">
      <c r="A115" s="334"/>
      <c r="B115" s="89" t="s">
        <v>100</v>
      </c>
      <c r="C115" s="119" t="s">
        <v>97</v>
      </c>
      <c r="D115" s="26" t="s">
        <v>1</v>
      </c>
      <c r="E115" s="26" t="s">
        <v>41</v>
      </c>
      <c r="F115" s="27" t="s">
        <v>18</v>
      </c>
      <c r="G115" s="28" t="s">
        <v>10</v>
      </c>
      <c r="H115" s="91">
        <f>ROUNDDOWN(AK115*1.05,0)+INDEX(Sheet2!$B$2:'Sheet2'!$B$5,MATCH(G115,Sheet2!$A$2:'Sheet2'!$A$5,0),0)+34*AT115-ROUNDUP(IF($BC$1=TRUE,AV115,AW115)/10,0)+A115</f>
        <v>290</v>
      </c>
      <c r="I115" s="231">
        <f>ROUNDDOWN(AL115*1.05,0)+INDEX(Sheet2!$B$2:'Sheet2'!$B$5,MATCH(G115,Sheet2!$A$2:'Sheet2'!$A$5,0),0)+34*AT115-ROUNDUP(IF($BC$1=TRUE,AV115,AW115)/10,0)+A115</f>
        <v>437</v>
      </c>
      <c r="J115" s="30">
        <f t="shared" si="73"/>
        <v>727</v>
      </c>
      <c r="K115" s="136">
        <f>AW115-ROUNDDOWN(AR115/2,0)-ROUNDDOWN(MAX(AQ115*1.2,AP115*0.5),0)+INDEX(Sheet2!$C$2:'Sheet2'!$C$5,MATCH(G115,Sheet2!$A$2:'Sheet2'!$A$5,0),0)</f>
        <v>1069</v>
      </c>
      <c r="L115" s="25">
        <f t="shared" si="74"/>
        <v>584</v>
      </c>
      <c r="M115" s="83">
        <f t="shared" si="75"/>
        <v>9</v>
      </c>
      <c r="N115" s="83">
        <f t="shared" si="76"/>
        <v>32</v>
      </c>
      <c r="O115" s="92">
        <f t="shared" si="77"/>
        <v>1307</v>
      </c>
      <c r="P115" s="31">
        <f>AX115+IF($F115="범선",IF($BG$1=TRUE,INDEX(Sheet2!$H$2:'Sheet2'!$H$45,MATCH(AX115,Sheet2!$G$2:'Sheet2'!$G$45,0),0)),IF($BH$1=TRUE,INDEX(Sheet2!$I$2:'Sheet2'!$I$45,MATCH(AX115,Sheet2!$G$2:'Sheet2'!$G$45,0)),IF($BI$1=TRUE,INDEX(Sheet2!$H$2:'Sheet2'!$H$45,MATCH(AX115,Sheet2!$G$2:'Sheet2'!$G$45,0)),0)))+IF($BE$1=TRUE,2,0)</f>
        <v>10.5</v>
      </c>
      <c r="Q115" s="26">
        <f t="shared" si="78"/>
        <v>13.5</v>
      </c>
      <c r="R115" s="26">
        <f t="shared" si="79"/>
        <v>16.5</v>
      </c>
      <c r="S115" s="28">
        <f t="shared" si="80"/>
        <v>19.5</v>
      </c>
      <c r="T115" s="26">
        <f>AY115+IF($F115="범선",IF($BG$1=TRUE,INDEX(Sheet2!$H$2:'Sheet2'!$H$45,MATCH(AY115,Sheet2!$G$2:'Sheet2'!$G$45,0),0)),IF($BH$1=TRUE,INDEX(Sheet2!$I$2:'Sheet2'!$I$45,MATCH(AY115,Sheet2!$G$2:'Sheet2'!$G$45,0)),IF($BI$1=TRUE,INDEX(Sheet2!$H$2:'Sheet2'!$H$45,MATCH(AY115,Sheet2!$G$2:'Sheet2'!$G$45,0)),0)))+IF($BE$1=TRUE,2,0)</f>
        <v>12</v>
      </c>
      <c r="U115" s="26">
        <f t="shared" si="81"/>
        <v>15.5</v>
      </c>
      <c r="V115" s="26">
        <f t="shared" si="82"/>
        <v>18.5</v>
      </c>
      <c r="W115" s="28">
        <f t="shared" si="83"/>
        <v>21.5</v>
      </c>
      <c r="X115" s="26">
        <f>AZ115+IF($F115="범선",IF($BG$1=TRUE,INDEX(Sheet2!$H$2:'Sheet2'!$H$45,MATCH(AZ115,Sheet2!$G$2:'Sheet2'!$G$45,0),0)),IF($BH$1=TRUE,INDEX(Sheet2!$I$2:'Sheet2'!$I$45,MATCH(AZ115,Sheet2!$G$2:'Sheet2'!$G$45,0)),IF($BI$1=TRUE,INDEX(Sheet2!$H$2:'Sheet2'!$H$45,MATCH(AZ115,Sheet2!$G$2:'Sheet2'!$G$45,0)),0)))+IF($BE$1=TRUE,2,0)</f>
        <v>17</v>
      </c>
      <c r="Y115" s="26">
        <f t="shared" si="84"/>
        <v>20.5</v>
      </c>
      <c r="Z115" s="26">
        <f t="shared" si="85"/>
        <v>23.5</v>
      </c>
      <c r="AA115" s="28">
        <f t="shared" si="86"/>
        <v>26.5</v>
      </c>
      <c r="AB115" s="26">
        <f>BA115+IF($F115="범선",IF($BG$1=TRUE,INDEX(Sheet2!$H$2:'Sheet2'!$H$45,MATCH(BA115,Sheet2!$G$2:'Sheet2'!$G$45,0),0)),IF($BH$1=TRUE,INDEX(Sheet2!$I$2:'Sheet2'!$I$45,MATCH(BA115,Sheet2!$G$2:'Sheet2'!$G$45,0)),IF($BI$1=TRUE,INDEX(Sheet2!$H$2:'Sheet2'!$H$45,MATCH(BA115,Sheet2!$G$2:'Sheet2'!$G$45,0)),0)))+IF($BE$1=TRUE,2,0)</f>
        <v>21</v>
      </c>
      <c r="AC115" s="26">
        <f t="shared" si="87"/>
        <v>24.5</v>
      </c>
      <c r="AD115" s="26">
        <f t="shared" si="88"/>
        <v>27.5</v>
      </c>
      <c r="AE115" s="28">
        <f t="shared" si="89"/>
        <v>30.5</v>
      </c>
      <c r="AF115" s="26">
        <f>BB115+IF($F115="범선",IF($BG$1=TRUE,INDEX(Sheet2!$H$2:'Sheet2'!$H$45,MATCH(BB115,Sheet2!$G$2:'Sheet2'!$G$45,0),0)),IF($BH$1=TRUE,INDEX(Sheet2!$I$2:'Sheet2'!$I$45,MATCH(BB115,Sheet2!$G$2:'Sheet2'!$G$45,0)),IF($BI$1=TRUE,INDEX(Sheet2!$H$2:'Sheet2'!$H$45,MATCH(BB115,Sheet2!$G$2:'Sheet2'!$G$45,0)),0)))+IF($BE$1=TRUE,2,0)</f>
        <v>26.5</v>
      </c>
      <c r="AG115" s="26">
        <f t="shared" si="90"/>
        <v>30</v>
      </c>
      <c r="AH115" s="26">
        <f t="shared" si="91"/>
        <v>33</v>
      </c>
      <c r="AI115" s="28">
        <f t="shared" si="92"/>
        <v>36</v>
      </c>
      <c r="AJ115" s="95"/>
      <c r="AK115" s="97">
        <v>150</v>
      </c>
      <c r="AL115" s="97">
        <v>290</v>
      </c>
      <c r="AM115" s="97">
        <v>10</v>
      </c>
      <c r="AN115" s="83">
        <v>9</v>
      </c>
      <c r="AO115" s="83">
        <v>32</v>
      </c>
      <c r="AP115" s="5">
        <v>60</v>
      </c>
      <c r="AQ115" s="5">
        <v>33</v>
      </c>
      <c r="AR115" s="5">
        <v>56</v>
      </c>
      <c r="AS115" s="5">
        <v>752</v>
      </c>
      <c r="AT115" s="5">
        <v>3</v>
      </c>
      <c r="AU115" s="5">
        <f t="shared" si="93"/>
        <v>868</v>
      </c>
      <c r="AV115" s="5">
        <f t="shared" si="94"/>
        <v>651</v>
      </c>
      <c r="AW115" s="5">
        <f t="shared" si="95"/>
        <v>1085</v>
      </c>
      <c r="AX115" s="5">
        <f t="shared" si="96"/>
        <v>1</v>
      </c>
      <c r="AY115" s="5">
        <f t="shared" si="97"/>
        <v>2</v>
      </c>
      <c r="AZ115" s="5">
        <f t="shared" si="98"/>
        <v>6</v>
      </c>
      <c r="BA115" s="5">
        <f t="shared" si="99"/>
        <v>9</v>
      </c>
      <c r="BB115" s="5">
        <f t="shared" si="100"/>
        <v>13</v>
      </c>
    </row>
    <row r="116" spans="1:54" s="5" customFormat="1">
      <c r="A116" s="334"/>
      <c r="B116" s="89"/>
      <c r="C116" s="119" t="s">
        <v>135</v>
      </c>
      <c r="D116" s="26" t="s">
        <v>25</v>
      </c>
      <c r="E116" s="26" t="s">
        <v>0</v>
      </c>
      <c r="F116" s="27" t="s">
        <v>18</v>
      </c>
      <c r="G116" s="28" t="s">
        <v>10</v>
      </c>
      <c r="H116" s="91">
        <f>ROUNDDOWN(AK116*1.05,0)+INDEX(Sheet2!$B$2:'Sheet2'!$B$5,MATCH(G116,Sheet2!$A$2:'Sheet2'!$A$5,0),0)+34*AT116-ROUNDUP(IF($BC$1=TRUE,AV116,AW116)/10,0)+A116</f>
        <v>393</v>
      </c>
      <c r="I116" s="231">
        <f>ROUNDDOWN(AL116*1.05,0)+INDEX(Sheet2!$B$2:'Sheet2'!$B$5,MATCH(G116,Sheet2!$A$2:'Sheet2'!$A$5,0),0)+34*AT116-ROUNDUP(IF($BC$1=TRUE,AV116,AW116)/10,0)+A116</f>
        <v>498</v>
      </c>
      <c r="J116" s="30">
        <f t="shared" si="73"/>
        <v>891</v>
      </c>
      <c r="K116" s="136">
        <f>AW116-ROUNDDOWN(AR116/2,0)-ROUNDDOWN(MAX(AQ116*1.2,AP116*0.5),0)+INDEX(Sheet2!$C$2:'Sheet2'!$C$5,MATCH(G116,Sheet2!$A$2:'Sheet2'!$A$5,0),0)</f>
        <v>1065</v>
      </c>
      <c r="L116" s="25">
        <f t="shared" si="74"/>
        <v>591</v>
      </c>
      <c r="M116" s="83">
        <f t="shared" si="75"/>
        <v>8</v>
      </c>
      <c r="N116" s="83">
        <f t="shared" si="76"/>
        <v>12</v>
      </c>
      <c r="O116" s="92">
        <f t="shared" si="77"/>
        <v>1677</v>
      </c>
      <c r="P116" s="31">
        <f>AX116+IF($F116="범선",IF($BG$1=TRUE,INDEX(Sheet2!$H$2:'Sheet2'!$H$45,MATCH(AX116,Sheet2!$G$2:'Sheet2'!$G$45,0),0)),IF($BH$1=TRUE,INDEX(Sheet2!$I$2:'Sheet2'!$I$45,MATCH(AX116,Sheet2!$G$2:'Sheet2'!$G$45,0)),IF($BI$1=TRUE,INDEX(Sheet2!$H$2:'Sheet2'!$H$45,MATCH(AX116,Sheet2!$G$2:'Sheet2'!$G$45,0)),0)))+IF($BE$1=TRUE,2,0)</f>
        <v>5</v>
      </c>
      <c r="Q116" s="26">
        <f t="shared" si="78"/>
        <v>8</v>
      </c>
      <c r="R116" s="26">
        <f t="shared" si="79"/>
        <v>11</v>
      </c>
      <c r="S116" s="28">
        <f t="shared" si="80"/>
        <v>14</v>
      </c>
      <c r="T116" s="26">
        <f>AY116+IF($F116="범선",IF($BG$1=TRUE,INDEX(Sheet2!$H$2:'Sheet2'!$H$45,MATCH(AY116,Sheet2!$G$2:'Sheet2'!$G$45,0),0)),IF($BH$1=TRUE,INDEX(Sheet2!$I$2:'Sheet2'!$I$45,MATCH(AY116,Sheet2!$G$2:'Sheet2'!$G$45,0)),IF($BI$1=TRUE,INDEX(Sheet2!$H$2:'Sheet2'!$H$45,MATCH(AY116,Sheet2!$G$2:'Sheet2'!$G$45,0)),0)))+IF($BE$1=TRUE,2,0)</f>
        <v>6.5</v>
      </c>
      <c r="U116" s="26">
        <f t="shared" si="81"/>
        <v>10</v>
      </c>
      <c r="V116" s="26">
        <f t="shared" si="82"/>
        <v>13</v>
      </c>
      <c r="W116" s="28">
        <f t="shared" si="83"/>
        <v>16</v>
      </c>
      <c r="X116" s="26">
        <f>AZ116+IF($F116="범선",IF($BG$1=TRUE,INDEX(Sheet2!$H$2:'Sheet2'!$H$45,MATCH(AZ116,Sheet2!$G$2:'Sheet2'!$G$45,0),0)),IF($BH$1=TRUE,INDEX(Sheet2!$I$2:'Sheet2'!$I$45,MATCH(AZ116,Sheet2!$G$2:'Sheet2'!$G$45,0)),IF($BI$1=TRUE,INDEX(Sheet2!$H$2:'Sheet2'!$H$45,MATCH(AZ116,Sheet2!$G$2:'Sheet2'!$G$45,0)),0)))+IF($BE$1=TRUE,2,0)</f>
        <v>12</v>
      </c>
      <c r="Y116" s="26">
        <f t="shared" si="84"/>
        <v>15.5</v>
      </c>
      <c r="Z116" s="26">
        <f t="shared" si="85"/>
        <v>18.5</v>
      </c>
      <c r="AA116" s="28">
        <f t="shared" si="86"/>
        <v>21.5</v>
      </c>
      <c r="AB116" s="26">
        <f>BA116+IF($F116="범선",IF($BG$1=TRUE,INDEX(Sheet2!$H$2:'Sheet2'!$H$45,MATCH(BA116,Sheet2!$G$2:'Sheet2'!$G$45,0),0)),IF($BH$1=TRUE,INDEX(Sheet2!$I$2:'Sheet2'!$I$45,MATCH(BA116,Sheet2!$G$2:'Sheet2'!$G$45,0)),IF($BI$1=TRUE,INDEX(Sheet2!$H$2:'Sheet2'!$H$45,MATCH(BA116,Sheet2!$G$2:'Sheet2'!$G$45,0)),0)))+IF($BE$1=TRUE,2,0)</f>
        <v>16</v>
      </c>
      <c r="AC116" s="26">
        <f t="shared" si="87"/>
        <v>19.5</v>
      </c>
      <c r="AD116" s="26">
        <f t="shared" si="88"/>
        <v>22.5</v>
      </c>
      <c r="AE116" s="28">
        <f t="shared" si="89"/>
        <v>25.5</v>
      </c>
      <c r="AF116" s="26">
        <f>BB116+IF($F116="범선",IF($BG$1=TRUE,INDEX(Sheet2!$H$2:'Sheet2'!$H$45,MATCH(BB116,Sheet2!$G$2:'Sheet2'!$G$45,0),0)),IF($BH$1=TRUE,INDEX(Sheet2!$I$2:'Sheet2'!$I$45,MATCH(BB116,Sheet2!$G$2:'Sheet2'!$G$45,0)),IF($BI$1=TRUE,INDEX(Sheet2!$H$2:'Sheet2'!$H$45,MATCH(BB116,Sheet2!$G$2:'Sheet2'!$G$45,0)),0)))+IF($BE$1=TRUE,2,0)</f>
        <v>21</v>
      </c>
      <c r="AG116" s="26">
        <f t="shared" si="90"/>
        <v>24.5</v>
      </c>
      <c r="AH116" s="26">
        <f t="shared" si="91"/>
        <v>27.5</v>
      </c>
      <c r="AI116" s="28">
        <f t="shared" si="92"/>
        <v>30.5</v>
      </c>
      <c r="AJ116" s="95"/>
      <c r="AK116" s="97">
        <v>245</v>
      </c>
      <c r="AL116" s="97">
        <v>345</v>
      </c>
      <c r="AM116" s="97">
        <v>8</v>
      </c>
      <c r="AN116" s="83">
        <v>8</v>
      </c>
      <c r="AO116" s="83">
        <v>12</v>
      </c>
      <c r="AP116" s="5">
        <v>55</v>
      </c>
      <c r="AQ116" s="5">
        <v>27</v>
      </c>
      <c r="AR116" s="5">
        <v>20</v>
      </c>
      <c r="AS116" s="5">
        <v>770</v>
      </c>
      <c r="AT116" s="5">
        <v>3</v>
      </c>
      <c r="AU116" s="5">
        <f t="shared" si="93"/>
        <v>845</v>
      </c>
      <c r="AV116" s="5">
        <f t="shared" si="94"/>
        <v>633</v>
      </c>
      <c r="AW116" s="5">
        <f t="shared" si="95"/>
        <v>1056</v>
      </c>
      <c r="AX116" s="5">
        <f t="shared" si="96"/>
        <v>-3</v>
      </c>
      <c r="AY116" s="5">
        <f t="shared" si="97"/>
        <v>-2</v>
      </c>
      <c r="AZ116" s="5">
        <f t="shared" si="98"/>
        <v>2</v>
      </c>
      <c r="BA116" s="5">
        <f t="shared" si="99"/>
        <v>5</v>
      </c>
      <c r="BB116" s="5">
        <f t="shared" si="100"/>
        <v>9</v>
      </c>
    </row>
    <row r="117" spans="1:54" s="5" customFormat="1">
      <c r="A117" s="383"/>
      <c r="B117" s="379" t="s">
        <v>99</v>
      </c>
      <c r="C117" s="123" t="s">
        <v>97</v>
      </c>
      <c r="D117" s="124" t="s">
        <v>1</v>
      </c>
      <c r="E117" s="124" t="s">
        <v>41</v>
      </c>
      <c r="F117" s="125" t="s">
        <v>18</v>
      </c>
      <c r="G117" s="126" t="s">
        <v>10</v>
      </c>
      <c r="H117" s="281">
        <f>ROUNDDOWN(AK117*1.05,0)+INDEX(Sheet2!$B$2:'Sheet2'!$B$5,MATCH(G117,Sheet2!$A$2:'Sheet2'!$A$5,0),0)+34*AT117-ROUNDUP(IF($BC$1=TRUE,AV117,AW117)/10,0)+A117</f>
        <v>287</v>
      </c>
      <c r="I117" s="291">
        <f>ROUNDDOWN(AL117*1.05,0)+INDEX(Sheet2!$B$2:'Sheet2'!$B$5,MATCH(G117,Sheet2!$A$2:'Sheet2'!$A$5,0),0)+34*AT117-ROUNDUP(IF($BC$1=TRUE,AV117,AW117)/10,0)+A117</f>
        <v>423</v>
      </c>
      <c r="J117" s="127">
        <f t="shared" si="73"/>
        <v>710</v>
      </c>
      <c r="K117" s="136">
        <f>AW117-ROUNDDOWN(AR117/2,0)-ROUNDDOWN(MAX(AQ117*1.2,AP117*0.5),0)+INDEX(Sheet2!$C$2:'Sheet2'!$C$5,MATCH(G117,Sheet2!$A$2:'Sheet2'!$A$5,0),0)</f>
        <v>1064</v>
      </c>
      <c r="L117" s="128">
        <f t="shared" si="74"/>
        <v>586</v>
      </c>
      <c r="M117" s="129">
        <f t="shared" si="75"/>
        <v>10</v>
      </c>
      <c r="N117" s="129">
        <f t="shared" si="76"/>
        <v>26</v>
      </c>
      <c r="O117" s="130">
        <f t="shared" si="77"/>
        <v>1284</v>
      </c>
      <c r="P117" s="31">
        <f>AX117+IF($F117="범선",IF($BG$1=TRUE,INDEX(Sheet2!$H$2:'Sheet2'!$H$45,MATCH(AX117,Sheet2!$G$2:'Sheet2'!$G$45,0),0)),IF($BH$1=TRUE,INDEX(Sheet2!$I$2:'Sheet2'!$I$45,MATCH(AX117,Sheet2!$G$2:'Sheet2'!$G$45,0)),IF($BI$1=TRUE,INDEX(Sheet2!$H$2:'Sheet2'!$H$45,MATCH(AX117,Sheet2!$G$2:'Sheet2'!$G$45,0)),0)))+IF($BE$1=TRUE,2,0)</f>
        <v>9</v>
      </c>
      <c r="Q117" s="26">
        <f t="shared" si="78"/>
        <v>12</v>
      </c>
      <c r="R117" s="26">
        <f t="shared" si="79"/>
        <v>15</v>
      </c>
      <c r="S117" s="28">
        <f t="shared" si="80"/>
        <v>18</v>
      </c>
      <c r="T117" s="26">
        <f>AY117+IF($F117="범선",IF($BG$1=TRUE,INDEX(Sheet2!$H$2:'Sheet2'!$H$45,MATCH(AY117,Sheet2!$G$2:'Sheet2'!$G$45,0),0)),IF($BH$1=TRUE,INDEX(Sheet2!$I$2:'Sheet2'!$I$45,MATCH(AY117,Sheet2!$G$2:'Sheet2'!$G$45,0)),IF($BI$1=TRUE,INDEX(Sheet2!$H$2:'Sheet2'!$H$45,MATCH(AY117,Sheet2!$G$2:'Sheet2'!$G$45,0)),0)))+IF($BE$1=TRUE,2,0)</f>
        <v>10.5</v>
      </c>
      <c r="U117" s="26">
        <f t="shared" si="81"/>
        <v>14</v>
      </c>
      <c r="V117" s="26">
        <f t="shared" si="82"/>
        <v>17</v>
      </c>
      <c r="W117" s="28">
        <f t="shared" si="83"/>
        <v>20</v>
      </c>
      <c r="X117" s="26">
        <f>AZ117+IF($F117="범선",IF($BG$1=TRUE,INDEX(Sheet2!$H$2:'Sheet2'!$H$45,MATCH(AZ117,Sheet2!$G$2:'Sheet2'!$G$45,0),0)),IF($BH$1=TRUE,INDEX(Sheet2!$I$2:'Sheet2'!$I$45,MATCH(AZ117,Sheet2!$G$2:'Sheet2'!$G$45,0)),IF($BI$1=TRUE,INDEX(Sheet2!$H$2:'Sheet2'!$H$45,MATCH(AZ117,Sheet2!$G$2:'Sheet2'!$G$45,0)),0)))+IF($BE$1=TRUE,2,0)</f>
        <v>16</v>
      </c>
      <c r="Y117" s="26">
        <f t="shared" si="84"/>
        <v>19.5</v>
      </c>
      <c r="Z117" s="26">
        <f t="shared" si="85"/>
        <v>22.5</v>
      </c>
      <c r="AA117" s="28">
        <f t="shared" si="86"/>
        <v>25.5</v>
      </c>
      <c r="AB117" s="26">
        <f>BA117+IF($F117="범선",IF($BG$1=TRUE,INDEX(Sheet2!$H$2:'Sheet2'!$H$45,MATCH(BA117,Sheet2!$G$2:'Sheet2'!$G$45,0),0)),IF($BH$1=TRUE,INDEX(Sheet2!$I$2:'Sheet2'!$I$45,MATCH(BA117,Sheet2!$G$2:'Sheet2'!$G$45,0)),IF($BI$1=TRUE,INDEX(Sheet2!$H$2:'Sheet2'!$H$45,MATCH(BA117,Sheet2!$G$2:'Sheet2'!$G$45,0)),0)))+IF($BE$1=TRUE,2,0)</f>
        <v>20</v>
      </c>
      <c r="AC117" s="26">
        <f t="shared" si="87"/>
        <v>23.5</v>
      </c>
      <c r="AD117" s="26">
        <f t="shared" si="88"/>
        <v>26.5</v>
      </c>
      <c r="AE117" s="28">
        <f t="shared" si="89"/>
        <v>29.5</v>
      </c>
      <c r="AF117" s="26">
        <f>BB117+IF($F117="범선",IF($BG$1=TRUE,INDEX(Sheet2!$H$2:'Sheet2'!$H$45,MATCH(BB117,Sheet2!$G$2:'Sheet2'!$G$45,0),0)),IF($BH$1=TRUE,INDEX(Sheet2!$I$2:'Sheet2'!$I$45,MATCH(BB117,Sheet2!$G$2:'Sheet2'!$G$45,0)),IF($BI$1=TRUE,INDEX(Sheet2!$H$2:'Sheet2'!$H$45,MATCH(BB117,Sheet2!$G$2:'Sheet2'!$G$45,0)),0)))+IF($BE$1=TRUE,2,0)</f>
        <v>25</v>
      </c>
      <c r="AG117" s="26">
        <f t="shared" si="90"/>
        <v>28.5</v>
      </c>
      <c r="AH117" s="26">
        <f t="shared" si="91"/>
        <v>31.5</v>
      </c>
      <c r="AI117" s="28">
        <f t="shared" si="92"/>
        <v>34.5</v>
      </c>
      <c r="AJ117" s="95"/>
      <c r="AK117" s="97">
        <v>145</v>
      </c>
      <c r="AL117" s="97">
        <v>275</v>
      </c>
      <c r="AM117" s="97">
        <v>9</v>
      </c>
      <c r="AN117" s="83">
        <v>10</v>
      </c>
      <c r="AO117" s="83">
        <v>26</v>
      </c>
      <c r="AP117" s="5">
        <v>60</v>
      </c>
      <c r="AQ117" s="5">
        <v>29</v>
      </c>
      <c r="AR117" s="5">
        <v>42</v>
      </c>
      <c r="AS117" s="5">
        <v>753</v>
      </c>
      <c r="AT117" s="5">
        <v>3</v>
      </c>
      <c r="AU117" s="5">
        <f t="shared" si="93"/>
        <v>855</v>
      </c>
      <c r="AV117" s="5">
        <f t="shared" si="94"/>
        <v>641</v>
      </c>
      <c r="AW117" s="5">
        <f t="shared" si="95"/>
        <v>1068</v>
      </c>
      <c r="AX117" s="5">
        <f t="shared" si="96"/>
        <v>0</v>
      </c>
      <c r="AY117" s="5">
        <f t="shared" si="97"/>
        <v>1</v>
      </c>
      <c r="AZ117" s="5">
        <f t="shared" si="98"/>
        <v>5</v>
      </c>
      <c r="BA117" s="5">
        <f t="shared" si="99"/>
        <v>8</v>
      </c>
      <c r="BB117" s="5">
        <f t="shared" si="100"/>
        <v>12</v>
      </c>
    </row>
    <row r="118" spans="1:54" s="5" customFormat="1">
      <c r="A118" s="334"/>
      <c r="B118" s="89" t="s">
        <v>40</v>
      </c>
      <c r="C118" s="119" t="s">
        <v>105</v>
      </c>
      <c r="D118" s="26" t="s">
        <v>1</v>
      </c>
      <c r="E118" s="26" t="s">
        <v>0</v>
      </c>
      <c r="F118" s="27" t="s">
        <v>18</v>
      </c>
      <c r="G118" s="28" t="s">
        <v>10</v>
      </c>
      <c r="H118" s="91">
        <f>ROUNDDOWN(AK118*1.05,0)+INDEX(Sheet2!$B$2:'Sheet2'!$B$5,MATCH(G118,Sheet2!$A$2:'Sheet2'!$A$5,0),0)+34*AT118-ROUNDUP(IF($BC$1=TRUE,AV118,AW118)/10,0)+A118</f>
        <v>337</v>
      </c>
      <c r="I118" s="231">
        <f>ROUNDDOWN(AL118*1.05,0)+INDEX(Sheet2!$B$2:'Sheet2'!$B$5,MATCH(G118,Sheet2!$A$2:'Sheet2'!$A$5,0),0)+34*AT118-ROUNDUP(IF($BC$1=TRUE,AV118,AW118)/10,0)+A118</f>
        <v>411</v>
      </c>
      <c r="J118" s="30">
        <f t="shared" si="73"/>
        <v>748</v>
      </c>
      <c r="K118" s="136">
        <f>AW118-ROUNDDOWN(AR118/2,0)-ROUNDDOWN(MAX(AQ118*1.2,AP118*0.5),0)+INDEX(Sheet2!$C$2:'Sheet2'!$C$5,MATCH(G118,Sheet2!$A$2:'Sheet2'!$A$5,0),0)</f>
        <v>1058</v>
      </c>
      <c r="L118" s="25">
        <f t="shared" si="74"/>
        <v>572</v>
      </c>
      <c r="M118" s="83">
        <f t="shared" si="75"/>
        <v>10</v>
      </c>
      <c r="N118" s="83">
        <f t="shared" si="76"/>
        <v>38</v>
      </c>
      <c r="O118" s="92">
        <f t="shared" si="77"/>
        <v>1422</v>
      </c>
      <c r="P118" s="31">
        <f>AX118+IF($F118="범선",IF($BG$1=TRUE,INDEX(Sheet2!$H$2:'Sheet2'!$H$45,MATCH(AX118,Sheet2!$G$2:'Sheet2'!$G$45,0),0)),IF($BH$1=TRUE,INDEX(Sheet2!$I$2:'Sheet2'!$I$45,MATCH(AX118,Sheet2!$G$2:'Sheet2'!$G$45,0)),IF($BI$1=TRUE,INDEX(Sheet2!$H$2:'Sheet2'!$H$45,MATCH(AX118,Sheet2!$G$2:'Sheet2'!$G$45,0)),0)))+IF($BE$1=TRUE,2,0)</f>
        <v>12</v>
      </c>
      <c r="Q118" s="26">
        <f t="shared" si="78"/>
        <v>15</v>
      </c>
      <c r="R118" s="26">
        <f t="shared" si="79"/>
        <v>18</v>
      </c>
      <c r="S118" s="28">
        <f t="shared" si="80"/>
        <v>21</v>
      </c>
      <c r="T118" s="26">
        <f>AY118+IF($F118="범선",IF($BG$1=TRUE,INDEX(Sheet2!$H$2:'Sheet2'!$H$45,MATCH(AY118,Sheet2!$G$2:'Sheet2'!$G$45,0),0)),IF($BH$1=TRUE,INDEX(Sheet2!$I$2:'Sheet2'!$I$45,MATCH(AY118,Sheet2!$G$2:'Sheet2'!$G$45,0)),IF($BI$1=TRUE,INDEX(Sheet2!$H$2:'Sheet2'!$H$45,MATCH(AY118,Sheet2!$G$2:'Sheet2'!$G$45,0)),0)))+IF($BE$1=TRUE,2,0)</f>
        <v>13</v>
      </c>
      <c r="U118" s="26">
        <f t="shared" si="81"/>
        <v>16.5</v>
      </c>
      <c r="V118" s="26">
        <f t="shared" si="82"/>
        <v>19.5</v>
      </c>
      <c r="W118" s="28">
        <f t="shared" si="83"/>
        <v>22.5</v>
      </c>
      <c r="X118" s="26">
        <f>AZ118+IF($F118="범선",IF($BG$1=TRUE,INDEX(Sheet2!$H$2:'Sheet2'!$H$45,MATCH(AZ118,Sheet2!$G$2:'Sheet2'!$G$45,0),0)),IF($BH$1=TRUE,INDEX(Sheet2!$I$2:'Sheet2'!$I$45,MATCH(AZ118,Sheet2!$G$2:'Sheet2'!$G$45,0)),IF($BI$1=TRUE,INDEX(Sheet2!$H$2:'Sheet2'!$H$45,MATCH(AZ118,Sheet2!$G$2:'Sheet2'!$G$45,0)),0)))+IF($BE$1=TRUE,2,0)</f>
        <v>18.5</v>
      </c>
      <c r="Y118" s="26">
        <f t="shared" si="84"/>
        <v>22</v>
      </c>
      <c r="Z118" s="26">
        <f t="shared" si="85"/>
        <v>25</v>
      </c>
      <c r="AA118" s="28">
        <f t="shared" si="86"/>
        <v>28</v>
      </c>
      <c r="AB118" s="26">
        <f>BA118+IF($F118="범선",IF($BG$1=TRUE,INDEX(Sheet2!$H$2:'Sheet2'!$H$45,MATCH(BA118,Sheet2!$G$2:'Sheet2'!$G$45,0),0)),IF($BH$1=TRUE,INDEX(Sheet2!$I$2:'Sheet2'!$I$45,MATCH(BA118,Sheet2!$G$2:'Sheet2'!$G$45,0)),IF($BI$1=TRUE,INDEX(Sheet2!$H$2:'Sheet2'!$H$45,MATCH(BA118,Sheet2!$G$2:'Sheet2'!$G$45,0)),0)))+IF($BE$1=TRUE,2,0)</f>
        <v>24</v>
      </c>
      <c r="AC118" s="26">
        <f t="shared" si="87"/>
        <v>27.5</v>
      </c>
      <c r="AD118" s="26">
        <f t="shared" si="88"/>
        <v>30.5</v>
      </c>
      <c r="AE118" s="28">
        <f t="shared" si="89"/>
        <v>33.5</v>
      </c>
      <c r="AF118" s="26">
        <f>BB118+IF($F118="범선",IF($BG$1=TRUE,INDEX(Sheet2!$H$2:'Sheet2'!$H$45,MATCH(BB118,Sheet2!$G$2:'Sheet2'!$G$45,0),0)),IF($BH$1=TRUE,INDEX(Sheet2!$I$2:'Sheet2'!$I$45,MATCH(BB118,Sheet2!$G$2:'Sheet2'!$G$45,0)),IF($BI$1=TRUE,INDEX(Sheet2!$H$2:'Sheet2'!$H$45,MATCH(BB118,Sheet2!$G$2:'Sheet2'!$G$45,0)),0)))+IF($BE$1=TRUE,2,0)</f>
        <v>28</v>
      </c>
      <c r="AG118" s="26">
        <f t="shared" si="90"/>
        <v>31.5</v>
      </c>
      <c r="AH118" s="26">
        <f t="shared" si="91"/>
        <v>34.5</v>
      </c>
      <c r="AI118" s="28">
        <f t="shared" si="92"/>
        <v>37.5</v>
      </c>
      <c r="AJ118" s="95"/>
      <c r="AK118" s="97">
        <v>195</v>
      </c>
      <c r="AL118" s="97">
        <v>265</v>
      </c>
      <c r="AM118" s="97">
        <v>9</v>
      </c>
      <c r="AN118" s="83">
        <v>10</v>
      </c>
      <c r="AO118" s="83">
        <v>38</v>
      </c>
      <c r="AP118" s="5">
        <v>72</v>
      </c>
      <c r="AQ118" s="5">
        <v>40</v>
      </c>
      <c r="AR118" s="5">
        <v>64</v>
      </c>
      <c r="AS118" s="5">
        <v>734</v>
      </c>
      <c r="AT118" s="5">
        <v>3</v>
      </c>
      <c r="AU118" s="5">
        <f t="shared" si="93"/>
        <v>870</v>
      </c>
      <c r="AV118" s="5">
        <f t="shared" si="94"/>
        <v>652</v>
      </c>
      <c r="AW118" s="5">
        <f t="shared" si="95"/>
        <v>1087</v>
      </c>
      <c r="AX118" s="5">
        <f t="shared" si="96"/>
        <v>2</v>
      </c>
      <c r="AY118" s="5">
        <f t="shared" si="97"/>
        <v>3</v>
      </c>
      <c r="AZ118" s="5">
        <f t="shared" si="98"/>
        <v>7</v>
      </c>
      <c r="BA118" s="5">
        <f t="shared" si="99"/>
        <v>11</v>
      </c>
      <c r="BB118" s="5">
        <f t="shared" si="100"/>
        <v>14</v>
      </c>
    </row>
    <row r="119" spans="1:54" s="5" customFormat="1">
      <c r="A119" s="334"/>
      <c r="B119" s="89"/>
      <c r="C119" s="119" t="s">
        <v>72</v>
      </c>
      <c r="D119" s="26" t="s">
        <v>25</v>
      </c>
      <c r="E119" s="26" t="s">
        <v>41</v>
      </c>
      <c r="F119" s="27" t="s">
        <v>18</v>
      </c>
      <c r="G119" s="28" t="s">
        <v>8</v>
      </c>
      <c r="H119" s="91">
        <f>ROUNDDOWN(AK119*1.05,0)+INDEX(Sheet2!$B$2:'Sheet2'!$B$5,MATCH(G119,Sheet2!$A$2:'Sheet2'!$A$5,0),0)+34*AT119-ROUNDUP(IF($BC$1=TRUE,AV119,AW119)/10,0)+A119</f>
        <v>396</v>
      </c>
      <c r="I119" s="231">
        <f>ROUNDDOWN(AL119*1.05,0)+INDEX(Sheet2!$B$2:'Sheet2'!$B$5,MATCH(G119,Sheet2!$A$2:'Sheet2'!$A$5,0),0)+34*AT119-ROUNDUP(IF($BC$1=TRUE,AV119,AW119)/10,0)+A119</f>
        <v>533</v>
      </c>
      <c r="J119" s="30">
        <f t="shared" si="73"/>
        <v>929</v>
      </c>
      <c r="K119" s="143">
        <f>AW119-ROUNDDOWN(AR119/2,0)-ROUNDDOWN(MAX(AQ119*1.2,AP119*0.5),0)+INDEX(Sheet2!$C$2:'Sheet2'!$C$5,MATCH(G119,Sheet2!$A$2:'Sheet2'!$A$5,0),0)</f>
        <v>1057</v>
      </c>
      <c r="L119" s="25">
        <f t="shared" si="74"/>
        <v>583</v>
      </c>
      <c r="M119" s="83">
        <f t="shared" si="75"/>
        <v>12</v>
      </c>
      <c r="N119" s="83">
        <f t="shared" si="76"/>
        <v>22</v>
      </c>
      <c r="O119" s="92">
        <f t="shared" si="77"/>
        <v>1721</v>
      </c>
      <c r="P119" s="31">
        <f>AX119+IF($F119="범선",IF($BG$1=TRUE,INDEX(Sheet2!$H$2:'Sheet2'!$H$45,MATCH(AX119,Sheet2!$G$2:'Sheet2'!$G$45,0),0)),IF($BH$1=TRUE,INDEX(Sheet2!$I$2:'Sheet2'!$I$45,MATCH(AX119,Sheet2!$G$2:'Sheet2'!$G$45,0)),IF($BI$1=TRUE,INDEX(Sheet2!$H$2:'Sheet2'!$H$45,MATCH(AX119,Sheet2!$G$2:'Sheet2'!$G$45,0)),0)))+IF($BE$1=TRUE,2,0)</f>
        <v>8</v>
      </c>
      <c r="Q119" s="26">
        <f t="shared" si="78"/>
        <v>11</v>
      </c>
      <c r="R119" s="26">
        <f t="shared" si="79"/>
        <v>14</v>
      </c>
      <c r="S119" s="28">
        <f t="shared" si="80"/>
        <v>17</v>
      </c>
      <c r="T119" s="26">
        <f>AY119+IF($F119="범선",IF($BG$1=TRUE,INDEX(Sheet2!$H$2:'Sheet2'!$H$45,MATCH(AY119,Sheet2!$G$2:'Sheet2'!$G$45,0),0)),IF($BH$1=TRUE,INDEX(Sheet2!$I$2:'Sheet2'!$I$45,MATCH(AY119,Sheet2!$G$2:'Sheet2'!$G$45,0)),IF($BI$1=TRUE,INDEX(Sheet2!$H$2:'Sheet2'!$H$45,MATCH(AY119,Sheet2!$G$2:'Sheet2'!$G$45,0)),0)))+IF($BE$1=TRUE,2,0)</f>
        <v>9</v>
      </c>
      <c r="U119" s="26">
        <f t="shared" si="81"/>
        <v>12.5</v>
      </c>
      <c r="V119" s="26">
        <f t="shared" si="82"/>
        <v>15.5</v>
      </c>
      <c r="W119" s="28">
        <f t="shared" si="83"/>
        <v>18.5</v>
      </c>
      <c r="X119" s="26">
        <f>AZ119+IF($F119="범선",IF($BG$1=TRUE,INDEX(Sheet2!$H$2:'Sheet2'!$H$45,MATCH(AZ119,Sheet2!$G$2:'Sheet2'!$G$45,0),0)),IF($BH$1=TRUE,INDEX(Sheet2!$I$2:'Sheet2'!$I$45,MATCH(AZ119,Sheet2!$G$2:'Sheet2'!$G$45,0)),IF($BI$1=TRUE,INDEX(Sheet2!$H$2:'Sheet2'!$H$45,MATCH(AZ119,Sheet2!$G$2:'Sheet2'!$G$45,0)),0)))+IF($BE$1=TRUE,2,0)</f>
        <v>14.5</v>
      </c>
      <c r="Y119" s="26">
        <f t="shared" si="84"/>
        <v>18</v>
      </c>
      <c r="Z119" s="26">
        <f t="shared" si="85"/>
        <v>21</v>
      </c>
      <c r="AA119" s="28">
        <f t="shared" si="86"/>
        <v>24</v>
      </c>
      <c r="AB119" s="26">
        <f>BA119+IF($F119="범선",IF($BG$1=TRUE,INDEX(Sheet2!$H$2:'Sheet2'!$H$45,MATCH(BA119,Sheet2!$G$2:'Sheet2'!$G$45,0),0)),IF($BH$1=TRUE,INDEX(Sheet2!$I$2:'Sheet2'!$I$45,MATCH(BA119,Sheet2!$G$2:'Sheet2'!$G$45,0)),IF($BI$1=TRUE,INDEX(Sheet2!$H$2:'Sheet2'!$H$45,MATCH(BA119,Sheet2!$G$2:'Sheet2'!$G$45,0)),0)))+IF($BE$1=TRUE,2,0)</f>
        <v>18.5</v>
      </c>
      <c r="AC119" s="26">
        <f t="shared" si="87"/>
        <v>22</v>
      </c>
      <c r="AD119" s="26">
        <f t="shared" si="88"/>
        <v>25</v>
      </c>
      <c r="AE119" s="28">
        <f t="shared" si="89"/>
        <v>28</v>
      </c>
      <c r="AF119" s="26">
        <f>BB119+IF($F119="범선",IF($BG$1=TRUE,INDEX(Sheet2!$H$2:'Sheet2'!$H$45,MATCH(BB119,Sheet2!$G$2:'Sheet2'!$G$45,0),0)),IF($BH$1=TRUE,INDEX(Sheet2!$I$2:'Sheet2'!$I$45,MATCH(BB119,Sheet2!$G$2:'Sheet2'!$G$45,0)),IF($BI$1=TRUE,INDEX(Sheet2!$H$2:'Sheet2'!$H$45,MATCH(BB119,Sheet2!$G$2:'Sheet2'!$G$45,0)),0)))+IF($BE$1=TRUE,2,0)</f>
        <v>24</v>
      </c>
      <c r="AG119" s="26">
        <f t="shared" si="90"/>
        <v>27.5</v>
      </c>
      <c r="AH119" s="26">
        <f t="shared" si="91"/>
        <v>30.5</v>
      </c>
      <c r="AI119" s="28">
        <f t="shared" si="92"/>
        <v>33.5</v>
      </c>
      <c r="AJ119" s="95"/>
      <c r="AK119" s="97">
        <v>230</v>
      </c>
      <c r="AL119" s="97">
        <v>360</v>
      </c>
      <c r="AM119" s="97">
        <v>10</v>
      </c>
      <c r="AN119" s="83">
        <v>12</v>
      </c>
      <c r="AO119" s="83">
        <v>22</v>
      </c>
      <c r="AP119" s="5">
        <v>75</v>
      </c>
      <c r="AQ119" s="5">
        <v>35</v>
      </c>
      <c r="AR119" s="5">
        <v>25</v>
      </c>
      <c r="AS119" s="5">
        <v>750</v>
      </c>
      <c r="AT119" s="5">
        <v>3</v>
      </c>
      <c r="AU119" s="5">
        <f t="shared" si="93"/>
        <v>850</v>
      </c>
      <c r="AV119" s="5">
        <f t="shared" si="94"/>
        <v>637</v>
      </c>
      <c r="AW119" s="5">
        <f t="shared" si="95"/>
        <v>1062</v>
      </c>
      <c r="AX119" s="5">
        <f t="shared" si="96"/>
        <v>-1</v>
      </c>
      <c r="AY119" s="5">
        <f t="shared" si="97"/>
        <v>0</v>
      </c>
      <c r="AZ119" s="5">
        <f t="shared" si="98"/>
        <v>4</v>
      </c>
      <c r="BA119" s="5">
        <f t="shared" si="99"/>
        <v>7</v>
      </c>
      <c r="BB119" s="5">
        <f t="shared" si="100"/>
        <v>11</v>
      </c>
    </row>
    <row r="120" spans="1:54" s="5" customFormat="1">
      <c r="A120" s="405"/>
      <c r="B120" s="406" t="s">
        <v>40</v>
      </c>
      <c r="C120" s="415" t="s">
        <v>72</v>
      </c>
      <c r="D120" s="38" t="s">
        <v>1</v>
      </c>
      <c r="E120" s="38" t="s">
        <v>0</v>
      </c>
      <c r="F120" s="407" t="s">
        <v>18</v>
      </c>
      <c r="G120" s="39" t="s">
        <v>58</v>
      </c>
      <c r="H120" s="286">
        <f>ROUNDDOWN(AK120*1.05,0)+INDEX(Sheet2!$B$2:'Sheet2'!$B$5,MATCH(G120,Sheet2!$A$2:'Sheet2'!$A$5,0),0)+34*AT120-ROUNDUP(IF($BC$1=TRUE,AV120,AW120)/10,0)+A120</f>
        <v>386</v>
      </c>
      <c r="I120" s="296">
        <f>ROUNDDOWN(AL120*1.05,0)+INDEX(Sheet2!$B$2:'Sheet2'!$B$5,MATCH(G120,Sheet2!$A$2:'Sheet2'!$A$5,0),0)+34*AT120-ROUNDUP(IF($BC$1=TRUE,AV120,AW120)/10,0)+A120</f>
        <v>417</v>
      </c>
      <c r="J120" s="40">
        <f t="shared" si="73"/>
        <v>803</v>
      </c>
      <c r="K120" s="663">
        <f>AW120-ROUNDDOWN(AR120/2,0)-ROUNDDOWN(MAX(AQ120*1.2,AP120*0.5),0)+INDEX(Sheet2!$C$2:'Sheet2'!$C$5,MATCH(G120,Sheet2!$A$2:'Sheet2'!$A$5,0),0)</f>
        <v>1057</v>
      </c>
      <c r="L120" s="37">
        <f t="shared" si="74"/>
        <v>583</v>
      </c>
      <c r="M120" s="427">
        <f t="shared" si="75"/>
        <v>15</v>
      </c>
      <c r="N120" s="427">
        <f t="shared" si="76"/>
        <v>25</v>
      </c>
      <c r="O120" s="93">
        <f t="shared" si="77"/>
        <v>1575</v>
      </c>
      <c r="P120" s="41">
        <f>AX120+IF($F120="범선",IF($BG$1=TRUE,INDEX(Sheet2!$H$2:'Sheet2'!$H$45,MATCH(AX120,Sheet2!$G$2:'Sheet2'!$G$45,0),0)),IF($BH$1=TRUE,INDEX(Sheet2!$I$2:'Sheet2'!$I$45,MATCH(AX120,Sheet2!$G$2:'Sheet2'!$G$45,0)),IF($BI$1=TRUE,INDEX(Sheet2!$H$2:'Sheet2'!$H$45,MATCH(AX120,Sheet2!$G$2:'Sheet2'!$G$45,0)),0)))+IF($BE$1=TRUE,2,0)</f>
        <v>9</v>
      </c>
      <c r="Q120" s="38">
        <f t="shared" si="78"/>
        <v>12</v>
      </c>
      <c r="R120" s="38">
        <f t="shared" si="79"/>
        <v>15</v>
      </c>
      <c r="S120" s="39">
        <f t="shared" si="80"/>
        <v>18</v>
      </c>
      <c r="T120" s="38">
        <f>AY120+IF($F120="범선",IF($BG$1=TRUE,INDEX(Sheet2!$H$2:'Sheet2'!$H$45,MATCH(AY120,Sheet2!$G$2:'Sheet2'!$G$45,0),0)),IF($BH$1=TRUE,INDEX(Sheet2!$I$2:'Sheet2'!$I$45,MATCH(AY120,Sheet2!$G$2:'Sheet2'!$G$45,0)),IF($BI$1=TRUE,INDEX(Sheet2!$H$2:'Sheet2'!$H$45,MATCH(AY120,Sheet2!$G$2:'Sheet2'!$G$45,0)),0)))+IF($BE$1=TRUE,2,0)</f>
        <v>10.5</v>
      </c>
      <c r="U120" s="38">
        <f t="shared" si="81"/>
        <v>14</v>
      </c>
      <c r="V120" s="38">
        <f t="shared" si="82"/>
        <v>17</v>
      </c>
      <c r="W120" s="39">
        <f t="shared" si="83"/>
        <v>20</v>
      </c>
      <c r="X120" s="38">
        <f>AZ120+IF($F120="범선",IF($BG$1=TRUE,INDEX(Sheet2!$H$2:'Sheet2'!$H$45,MATCH(AZ120,Sheet2!$G$2:'Sheet2'!$G$45,0),0)),IF($BH$1=TRUE,INDEX(Sheet2!$I$2:'Sheet2'!$I$45,MATCH(AZ120,Sheet2!$G$2:'Sheet2'!$G$45,0)),IF($BI$1=TRUE,INDEX(Sheet2!$H$2:'Sheet2'!$H$45,MATCH(AZ120,Sheet2!$G$2:'Sheet2'!$G$45,0)),0)))+IF($BE$1=TRUE,2,0)</f>
        <v>14.5</v>
      </c>
      <c r="Y120" s="38">
        <f t="shared" si="84"/>
        <v>18</v>
      </c>
      <c r="Z120" s="38">
        <f t="shared" si="85"/>
        <v>21</v>
      </c>
      <c r="AA120" s="39">
        <f t="shared" si="86"/>
        <v>24</v>
      </c>
      <c r="AB120" s="38">
        <f>BA120+IF($F120="범선",IF($BG$1=TRUE,INDEX(Sheet2!$H$2:'Sheet2'!$H$45,MATCH(BA120,Sheet2!$G$2:'Sheet2'!$G$45,0),0)),IF($BH$1=TRUE,INDEX(Sheet2!$I$2:'Sheet2'!$I$45,MATCH(BA120,Sheet2!$G$2:'Sheet2'!$G$45,0)),IF($BI$1=TRUE,INDEX(Sheet2!$H$2:'Sheet2'!$H$45,MATCH(BA120,Sheet2!$G$2:'Sheet2'!$G$45,0)),0)))+IF($BE$1=TRUE,2,0)</f>
        <v>20</v>
      </c>
      <c r="AC120" s="38">
        <f t="shared" si="87"/>
        <v>23.5</v>
      </c>
      <c r="AD120" s="38">
        <f t="shared" si="88"/>
        <v>26.5</v>
      </c>
      <c r="AE120" s="39">
        <f t="shared" si="89"/>
        <v>29.5</v>
      </c>
      <c r="AF120" s="38">
        <f>BB120+IF($F120="범선",IF($BG$1=TRUE,INDEX(Sheet2!$H$2:'Sheet2'!$H$45,MATCH(BB120,Sheet2!$G$2:'Sheet2'!$G$45,0),0)),IF($BH$1=TRUE,INDEX(Sheet2!$I$2:'Sheet2'!$I$45,MATCH(BB120,Sheet2!$G$2:'Sheet2'!$G$45,0)),IF($BI$1=TRUE,INDEX(Sheet2!$H$2:'Sheet2'!$H$45,MATCH(BB120,Sheet2!$G$2:'Sheet2'!$G$45,0)),0)))+IF($BE$1=TRUE,2,0)</f>
        <v>25</v>
      </c>
      <c r="AG120" s="38">
        <f t="shared" si="90"/>
        <v>28.5</v>
      </c>
      <c r="AH120" s="38">
        <f t="shared" si="91"/>
        <v>31.5</v>
      </c>
      <c r="AI120" s="39">
        <f t="shared" si="92"/>
        <v>34.5</v>
      </c>
      <c r="AJ120" s="95"/>
      <c r="AK120" s="97">
        <v>220</v>
      </c>
      <c r="AL120" s="97">
        <v>250</v>
      </c>
      <c r="AM120" s="97">
        <v>11</v>
      </c>
      <c r="AN120" s="83">
        <v>15</v>
      </c>
      <c r="AO120" s="83">
        <v>25</v>
      </c>
      <c r="AP120" s="5">
        <v>75</v>
      </c>
      <c r="AQ120" s="5">
        <v>35</v>
      </c>
      <c r="AR120" s="5">
        <v>25</v>
      </c>
      <c r="AS120" s="5">
        <v>750</v>
      </c>
      <c r="AT120" s="5">
        <v>3</v>
      </c>
      <c r="AU120" s="5">
        <f t="shared" si="93"/>
        <v>850</v>
      </c>
      <c r="AV120" s="5">
        <f t="shared" si="94"/>
        <v>637</v>
      </c>
      <c r="AW120" s="5">
        <f t="shared" si="95"/>
        <v>1062</v>
      </c>
      <c r="AX120" s="5">
        <f t="shared" si="96"/>
        <v>0</v>
      </c>
      <c r="AY120" s="5">
        <f t="shared" si="97"/>
        <v>1</v>
      </c>
      <c r="AZ120" s="5">
        <f t="shared" si="98"/>
        <v>4</v>
      </c>
      <c r="BA120" s="5">
        <f t="shared" si="99"/>
        <v>8</v>
      </c>
      <c r="BB120" s="5">
        <f t="shared" si="100"/>
        <v>12</v>
      </c>
    </row>
    <row r="121" spans="1:54" s="5" customFormat="1">
      <c r="A121" s="439"/>
      <c r="B121" s="440" t="s">
        <v>28</v>
      </c>
      <c r="C121" s="212" t="s">
        <v>233</v>
      </c>
      <c r="D121" s="214" t="s">
        <v>1</v>
      </c>
      <c r="E121" s="214" t="s">
        <v>0</v>
      </c>
      <c r="F121" s="500" t="s">
        <v>18</v>
      </c>
      <c r="G121" s="223" t="s">
        <v>10</v>
      </c>
      <c r="H121" s="322">
        <f>ROUNDDOWN(AK121*1.05,0)+INDEX(Sheet2!$B$2:'Sheet2'!$B$5,MATCH(G121,Sheet2!$A$2:'Sheet2'!$A$5,0),0)+34*AT121-ROUNDUP(IF($BC$1=TRUE,AV121,AW121)/10,0)+A121</f>
        <v>429</v>
      </c>
      <c r="I121" s="323">
        <f>ROUNDDOWN(AL121*1.05,0)+INDEX(Sheet2!$B$2:'Sheet2'!$B$5,MATCH(G121,Sheet2!$A$2:'Sheet2'!$A$5,0),0)+34*AT121-ROUNDUP(IF($BC$1=TRUE,AV121,AW121)/10,0)+A121</f>
        <v>184</v>
      </c>
      <c r="J121" s="232">
        <f t="shared" si="73"/>
        <v>613</v>
      </c>
      <c r="K121" s="756">
        <f>AW121-ROUNDDOWN(AR121/2,0)-ROUNDDOWN(MAX(AQ121*1.2,AP121*0.5),0)+INDEX(Sheet2!$C$2:'Sheet2'!$C$5,MATCH(G121,Sheet2!$A$2:'Sheet2'!$A$5,0),0)</f>
        <v>1057</v>
      </c>
      <c r="L121" s="247">
        <f t="shared" si="74"/>
        <v>586</v>
      </c>
      <c r="M121" s="249">
        <f t="shared" si="75"/>
        <v>10</v>
      </c>
      <c r="N121" s="249">
        <f t="shared" si="76"/>
        <v>15</v>
      </c>
      <c r="O121" s="252">
        <f t="shared" si="77"/>
        <v>1471</v>
      </c>
      <c r="P121" s="259">
        <f>AX121+IF($F121="범선",IF($BG$1=TRUE,INDEX(Sheet2!$H$2:'Sheet2'!$H$45,MATCH(AX121,Sheet2!$G$2:'Sheet2'!$G$45,0),0)),IF($BH$1=TRUE,INDEX(Sheet2!$I$2:'Sheet2'!$I$45,MATCH(AX121,Sheet2!$G$2:'Sheet2'!$G$45,0)),IF($BI$1=TRUE,INDEX(Sheet2!$H$2:'Sheet2'!$H$45,MATCH(AX121,Sheet2!$G$2:'Sheet2'!$G$45,0)),0)))+IF($BE$1=TRUE,2,0)</f>
        <v>6.5</v>
      </c>
      <c r="Q121" s="214">
        <f t="shared" si="78"/>
        <v>9.5</v>
      </c>
      <c r="R121" s="214">
        <f t="shared" si="79"/>
        <v>12.5</v>
      </c>
      <c r="S121" s="223">
        <f t="shared" si="80"/>
        <v>15.5</v>
      </c>
      <c r="T121" s="214">
        <f>AY121+IF($F121="범선",IF($BG$1=TRUE,INDEX(Sheet2!$H$2:'Sheet2'!$H$45,MATCH(AY121,Sheet2!$G$2:'Sheet2'!$G$45,0),0)),IF($BH$1=TRUE,INDEX(Sheet2!$I$2:'Sheet2'!$I$45,MATCH(AY121,Sheet2!$G$2:'Sheet2'!$G$45,0)),IF($BI$1=TRUE,INDEX(Sheet2!$H$2:'Sheet2'!$H$45,MATCH(AY121,Sheet2!$G$2:'Sheet2'!$G$45,0)),0)))+IF($BE$1=TRUE,2,0)</f>
        <v>8</v>
      </c>
      <c r="U121" s="214">
        <f t="shared" si="81"/>
        <v>11.5</v>
      </c>
      <c r="V121" s="214">
        <f t="shared" si="82"/>
        <v>14.5</v>
      </c>
      <c r="W121" s="223">
        <f t="shared" si="83"/>
        <v>17.5</v>
      </c>
      <c r="X121" s="214">
        <f>AZ121+IF($F121="범선",IF($BG$1=TRUE,INDEX(Sheet2!$H$2:'Sheet2'!$H$45,MATCH(AZ121,Sheet2!$G$2:'Sheet2'!$G$45,0),0)),IF($BH$1=TRUE,INDEX(Sheet2!$I$2:'Sheet2'!$I$45,MATCH(AZ121,Sheet2!$G$2:'Sheet2'!$G$45,0)),IF($BI$1=TRUE,INDEX(Sheet2!$H$2:'Sheet2'!$H$45,MATCH(AZ121,Sheet2!$G$2:'Sheet2'!$G$45,0)),0)))+IF($BE$1=TRUE,2,0)</f>
        <v>12</v>
      </c>
      <c r="Y121" s="214">
        <f t="shared" si="84"/>
        <v>15.5</v>
      </c>
      <c r="Z121" s="214">
        <f t="shared" si="85"/>
        <v>18.5</v>
      </c>
      <c r="AA121" s="223">
        <f t="shared" si="86"/>
        <v>21.5</v>
      </c>
      <c r="AB121" s="214">
        <f>BA121+IF($F121="범선",IF($BG$1=TRUE,INDEX(Sheet2!$H$2:'Sheet2'!$H$45,MATCH(BA121,Sheet2!$G$2:'Sheet2'!$G$45,0),0)),IF($BH$1=TRUE,INDEX(Sheet2!$I$2:'Sheet2'!$I$45,MATCH(BA121,Sheet2!$G$2:'Sheet2'!$G$45,0)),IF($BI$1=TRUE,INDEX(Sheet2!$H$2:'Sheet2'!$H$45,MATCH(BA121,Sheet2!$G$2:'Sheet2'!$G$45,0)),0)))+IF($BE$1=TRUE,2,0)</f>
        <v>17</v>
      </c>
      <c r="AC121" s="214">
        <f t="shared" si="87"/>
        <v>20.5</v>
      </c>
      <c r="AD121" s="214">
        <f t="shared" si="88"/>
        <v>23.5</v>
      </c>
      <c r="AE121" s="223">
        <f t="shared" si="89"/>
        <v>26.5</v>
      </c>
      <c r="AF121" s="214">
        <f>BB121+IF($F121="범선",IF($BG$1=TRUE,INDEX(Sheet2!$H$2:'Sheet2'!$H$45,MATCH(BB121,Sheet2!$G$2:'Sheet2'!$G$45,0),0)),IF($BH$1=TRUE,INDEX(Sheet2!$I$2:'Sheet2'!$I$45,MATCH(BB121,Sheet2!$G$2:'Sheet2'!$G$45,0)),IF($BI$1=TRUE,INDEX(Sheet2!$H$2:'Sheet2'!$H$45,MATCH(BB121,Sheet2!$G$2:'Sheet2'!$G$45,0)),0)))+IF($BE$1=TRUE,2,0)</f>
        <v>22.5</v>
      </c>
      <c r="AG121" s="214">
        <f t="shared" si="90"/>
        <v>26</v>
      </c>
      <c r="AH121" s="214">
        <f t="shared" si="91"/>
        <v>29</v>
      </c>
      <c r="AI121" s="223">
        <f t="shared" si="92"/>
        <v>32</v>
      </c>
      <c r="AJ121" s="95"/>
      <c r="AK121" s="96">
        <v>311</v>
      </c>
      <c r="AL121" s="96">
        <v>78</v>
      </c>
      <c r="AM121" s="96">
        <v>10</v>
      </c>
      <c r="AN121" s="83">
        <v>10</v>
      </c>
      <c r="AO121" s="83">
        <v>15</v>
      </c>
      <c r="AP121" s="13">
        <v>65</v>
      </c>
      <c r="AQ121" s="13">
        <v>30</v>
      </c>
      <c r="AR121" s="13">
        <v>16</v>
      </c>
      <c r="AS121" s="13">
        <v>759</v>
      </c>
      <c r="AT121" s="13">
        <v>2</v>
      </c>
      <c r="AU121" s="5">
        <f t="shared" si="93"/>
        <v>840</v>
      </c>
      <c r="AV121" s="5">
        <f t="shared" si="94"/>
        <v>630</v>
      </c>
      <c r="AW121" s="5">
        <f t="shared" si="95"/>
        <v>1050</v>
      </c>
      <c r="AX121" s="5">
        <f t="shared" si="96"/>
        <v>-2</v>
      </c>
      <c r="AY121" s="5">
        <f t="shared" si="97"/>
        <v>-1</v>
      </c>
      <c r="AZ121" s="5">
        <f t="shared" si="98"/>
        <v>2</v>
      </c>
      <c r="BA121" s="5">
        <f t="shared" si="99"/>
        <v>6</v>
      </c>
      <c r="BB121" s="5">
        <f t="shared" si="100"/>
        <v>10</v>
      </c>
    </row>
    <row r="122" spans="1:54" s="5" customFormat="1">
      <c r="A122" s="439"/>
      <c r="B122" s="440" t="s">
        <v>88</v>
      </c>
      <c r="C122" s="212" t="s">
        <v>105</v>
      </c>
      <c r="D122" s="214" t="s">
        <v>1</v>
      </c>
      <c r="E122" s="214" t="s">
        <v>0</v>
      </c>
      <c r="F122" s="500" t="s">
        <v>18</v>
      </c>
      <c r="G122" s="223" t="s">
        <v>10</v>
      </c>
      <c r="H122" s="570">
        <f>ROUNDDOWN(AK122*1.05,0)+INDEX(Sheet2!$B$2:'Sheet2'!$B$5,MATCH(G122,Sheet2!$A$2:'Sheet2'!$A$5,0),0)+34*AT122-ROUNDUP(IF($BC$1=TRUE,AV122,AW122)/10,0)+A122</f>
        <v>355</v>
      </c>
      <c r="I122" s="578">
        <f>ROUNDDOWN(AL122*1.05,0)+INDEX(Sheet2!$B$2:'Sheet2'!$B$5,MATCH(G122,Sheet2!$A$2:'Sheet2'!$A$5,0),0)+34*AT122-ROUNDUP(IF($BC$1=TRUE,AV122,AW122)/10,0)+A122</f>
        <v>429</v>
      </c>
      <c r="J122" s="321">
        <f t="shared" si="73"/>
        <v>784</v>
      </c>
      <c r="K122" s="756">
        <f>AW122-ROUNDDOWN(AR122/2,0)-ROUNDDOWN(MAX(AQ122*1.2,AP122*0.5),0)+INDEX(Sheet2!$C$2:'Sheet2'!$C$5,MATCH(G122,Sheet2!$A$2:'Sheet2'!$A$5,0),0)</f>
        <v>1045</v>
      </c>
      <c r="L122" s="247">
        <f t="shared" si="74"/>
        <v>569</v>
      </c>
      <c r="M122" s="249">
        <f t="shared" si="75"/>
        <v>12</v>
      </c>
      <c r="N122" s="249">
        <f t="shared" si="76"/>
        <v>36</v>
      </c>
      <c r="O122" s="252">
        <f t="shared" si="77"/>
        <v>1494</v>
      </c>
      <c r="P122" s="259">
        <f>AX122+IF($F122="범선",IF($BG$1=TRUE,INDEX(Sheet2!$H$2:'Sheet2'!$H$45,MATCH(AX122,Sheet2!$G$2:'Sheet2'!$G$45,0),0)),IF($BH$1=TRUE,INDEX(Sheet2!$I$2:'Sheet2'!$I$45,MATCH(AX122,Sheet2!$G$2:'Sheet2'!$G$45,0)),IF($BI$1=TRUE,INDEX(Sheet2!$H$2:'Sheet2'!$H$45,MATCH(AX122,Sheet2!$G$2:'Sheet2'!$G$45,0)),0)))+IF($BE$1=TRUE,2,0)</f>
        <v>12</v>
      </c>
      <c r="Q122" s="214">
        <f t="shared" si="78"/>
        <v>15</v>
      </c>
      <c r="R122" s="214">
        <f t="shared" si="79"/>
        <v>18</v>
      </c>
      <c r="S122" s="223">
        <f t="shared" si="80"/>
        <v>21</v>
      </c>
      <c r="T122" s="214">
        <f>AY122+IF($F122="범선",IF($BG$1=TRUE,INDEX(Sheet2!$H$2:'Sheet2'!$H$45,MATCH(AY122,Sheet2!$G$2:'Sheet2'!$G$45,0),0)),IF($BH$1=TRUE,INDEX(Sheet2!$I$2:'Sheet2'!$I$45,MATCH(AY122,Sheet2!$G$2:'Sheet2'!$G$45,0)),IF($BI$1=TRUE,INDEX(Sheet2!$H$2:'Sheet2'!$H$45,MATCH(AY122,Sheet2!$G$2:'Sheet2'!$G$45,0)),0)))+IF($BE$1=TRUE,2,0)</f>
        <v>13</v>
      </c>
      <c r="U122" s="214">
        <f t="shared" si="81"/>
        <v>16.5</v>
      </c>
      <c r="V122" s="214">
        <f t="shared" si="82"/>
        <v>19.5</v>
      </c>
      <c r="W122" s="223">
        <f t="shared" si="83"/>
        <v>22.5</v>
      </c>
      <c r="X122" s="214">
        <f>AZ122+IF($F122="범선",IF($BG$1=TRUE,INDEX(Sheet2!$H$2:'Sheet2'!$H$45,MATCH(AZ122,Sheet2!$G$2:'Sheet2'!$G$45,0),0)),IF($BH$1=TRUE,INDEX(Sheet2!$I$2:'Sheet2'!$I$45,MATCH(AZ122,Sheet2!$G$2:'Sheet2'!$G$45,0)),IF($BI$1=TRUE,INDEX(Sheet2!$H$2:'Sheet2'!$H$45,MATCH(AZ122,Sheet2!$G$2:'Sheet2'!$G$45,0)),0)))+IF($BE$1=TRUE,2,0)</f>
        <v>18.5</v>
      </c>
      <c r="Y122" s="214">
        <f t="shared" si="84"/>
        <v>22</v>
      </c>
      <c r="Z122" s="214">
        <f t="shared" si="85"/>
        <v>25</v>
      </c>
      <c r="AA122" s="223">
        <f t="shared" si="86"/>
        <v>28</v>
      </c>
      <c r="AB122" s="214">
        <f>BA122+IF($F122="범선",IF($BG$1=TRUE,INDEX(Sheet2!$H$2:'Sheet2'!$H$45,MATCH(BA122,Sheet2!$G$2:'Sheet2'!$G$45,0),0)),IF($BH$1=TRUE,INDEX(Sheet2!$I$2:'Sheet2'!$I$45,MATCH(BA122,Sheet2!$G$2:'Sheet2'!$G$45,0)),IF($BI$1=TRUE,INDEX(Sheet2!$H$2:'Sheet2'!$H$45,MATCH(BA122,Sheet2!$G$2:'Sheet2'!$G$45,0)),0)))+IF($BE$1=TRUE,2,0)</f>
        <v>22.5</v>
      </c>
      <c r="AC122" s="214">
        <f t="shared" si="87"/>
        <v>26</v>
      </c>
      <c r="AD122" s="214">
        <f t="shared" si="88"/>
        <v>29</v>
      </c>
      <c r="AE122" s="223">
        <f t="shared" si="89"/>
        <v>32</v>
      </c>
      <c r="AF122" s="214">
        <f>BB122+IF($F122="범선",IF($BG$1=TRUE,INDEX(Sheet2!$H$2:'Sheet2'!$H$45,MATCH(BB122,Sheet2!$G$2:'Sheet2'!$G$45,0),0)),IF($BH$1=TRUE,INDEX(Sheet2!$I$2:'Sheet2'!$I$45,MATCH(BB122,Sheet2!$G$2:'Sheet2'!$G$45,0)),IF($BI$1=TRUE,INDEX(Sheet2!$H$2:'Sheet2'!$H$45,MATCH(BB122,Sheet2!$G$2:'Sheet2'!$G$45,0)),0)))+IF($BE$1=TRUE,2,0)</f>
        <v>28</v>
      </c>
      <c r="AG122" s="214">
        <f t="shared" si="90"/>
        <v>31.5</v>
      </c>
      <c r="AH122" s="214">
        <f t="shared" si="91"/>
        <v>34.5</v>
      </c>
      <c r="AI122" s="223">
        <f t="shared" si="92"/>
        <v>37.5</v>
      </c>
      <c r="AJ122" s="95"/>
      <c r="AK122" s="97">
        <v>210</v>
      </c>
      <c r="AL122" s="97">
        <v>280</v>
      </c>
      <c r="AM122" s="97">
        <v>10</v>
      </c>
      <c r="AN122" s="83">
        <v>12</v>
      </c>
      <c r="AO122" s="83">
        <v>36</v>
      </c>
      <c r="AP122" s="5">
        <v>65</v>
      </c>
      <c r="AQ122" s="5">
        <v>30</v>
      </c>
      <c r="AR122" s="5">
        <v>64</v>
      </c>
      <c r="AS122" s="5">
        <v>721</v>
      </c>
      <c r="AT122" s="5">
        <v>3</v>
      </c>
      <c r="AU122" s="5">
        <f t="shared" si="93"/>
        <v>850</v>
      </c>
      <c r="AV122" s="5">
        <f t="shared" si="94"/>
        <v>637</v>
      </c>
      <c r="AW122" s="5">
        <f t="shared" si="95"/>
        <v>1062</v>
      </c>
      <c r="AX122" s="5">
        <f t="shared" si="96"/>
        <v>2</v>
      </c>
      <c r="AY122" s="5">
        <f t="shared" si="97"/>
        <v>3</v>
      </c>
      <c r="AZ122" s="5">
        <f t="shared" si="98"/>
        <v>7</v>
      </c>
      <c r="BA122" s="5">
        <f t="shared" si="99"/>
        <v>10</v>
      </c>
      <c r="BB122" s="5">
        <f t="shared" si="100"/>
        <v>14</v>
      </c>
    </row>
    <row r="123" spans="1:54" s="5" customFormat="1">
      <c r="A123" s="368"/>
      <c r="B123" s="90" t="s">
        <v>104</v>
      </c>
      <c r="C123" s="1381" t="s">
        <v>245</v>
      </c>
      <c r="D123" s="20" t="s">
        <v>1</v>
      </c>
      <c r="E123" s="20" t="s">
        <v>41</v>
      </c>
      <c r="F123" s="21" t="s">
        <v>18</v>
      </c>
      <c r="G123" s="22" t="s">
        <v>10</v>
      </c>
      <c r="H123" s="318">
        <f>ROUNDDOWN(AK123*1.05,0)+INDEX(Sheet2!$B$2:'Sheet2'!$B$5,MATCH(G123,Sheet2!$A$2:'Sheet2'!$A$5,0),0)+34*AT123-ROUNDUP(IF($BC$1=TRUE,AV123,AW123)/10,0)+A123</f>
        <v>364</v>
      </c>
      <c r="I123" s="319">
        <f>ROUNDDOWN(AL123*1.05,0)+INDEX(Sheet2!$B$2:'Sheet2'!$B$5,MATCH(G123,Sheet2!$A$2:'Sheet2'!$A$5,0),0)+34*AT123-ROUNDUP(IF($BC$1=TRUE,AV123,AW123)/10,0)+A123</f>
        <v>448</v>
      </c>
      <c r="J123" s="23">
        <f t="shared" si="73"/>
        <v>812</v>
      </c>
      <c r="K123" s="484">
        <f>AW123-ROUNDDOWN(AR123/2,0)-ROUNDDOWN(MAX(AQ123*1.2,AP123*0.5),0)+INDEX(Sheet2!$C$2:'Sheet2'!$C$5,MATCH(G123,Sheet2!$A$2:'Sheet2'!$A$5,0),0)</f>
        <v>1040</v>
      </c>
      <c r="L123" s="19">
        <f t="shared" si="74"/>
        <v>579</v>
      </c>
      <c r="M123" s="99">
        <f t="shared" si="75"/>
        <v>9</v>
      </c>
      <c r="N123" s="99">
        <f t="shared" si="76"/>
        <v>15</v>
      </c>
      <c r="O123" s="187">
        <f t="shared" si="77"/>
        <v>1540</v>
      </c>
      <c r="P123" s="24">
        <f>AX123+IF($F123="범선",IF($BG$1=TRUE,INDEX(Sheet2!$H$2:'Sheet2'!$H$45,MATCH(AX123,Sheet2!$G$2:'Sheet2'!$G$45,0),0)),IF($BH$1=TRUE,INDEX(Sheet2!$I$2:'Sheet2'!$I$45,MATCH(AX123,Sheet2!$G$2:'Sheet2'!$G$45,0)),IF($BI$1=TRUE,INDEX(Sheet2!$H$2:'Sheet2'!$H$45,MATCH(AX123,Sheet2!$G$2:'Sheet2'!$G$45,0)),0)))+IF($BE$1=TRUE,2,0)</f>
        <v>6.5</v>
      </c>
      <c r="Q123" s="20">
        <f t="shared" si="78"/>
        <v>9.5</v>
      </c>
      <c r="R123" s="20">
        <f t="shared" si="79"/>
        <v>12.5</v>
      </c>
      <c r="S123" s="22">
        <f t="shared" si="80"/>
        <v>15.5</v>
      </c>
      <c r="T123" s="20">
        <f>AY123+IF($F123="범선",IF($BG$1=TRUE,INDEX(Sheet2!$H$2:'Sheet2'!$H$45,MATCH(AY123,Sheet2!$G$2:'Sheet2'!$G$45,0),0)),IF($BH$1=TRUE,INDEX(Sheet2!$I$2:'Sheet2'!$I$45,MATCH(AY123,Sheet2!$G$2:'Sheet2'!$G$45,0)),IF($BI$1=TRUE,INDEX(Sheet2!$H$2:'Sheet2'!$H$45,MATCH(AY123,Sheet2!$G$2:'Sheet2'!$G$45,0)),0)))+IF($BE$1=TRUE,2,0)</f>
        <v>8</v>
      </c>
      <c r="U123" s="20">
        <f t="shared" si="81"/>
        <v>11.5</v>
      </c>
      <c r="V123" s="20">
        <f t="shared" si="82"/>
        <v>14.5</v>
      </c>
      <c r="W123" s="22">
        <f t="shared" si="83"/>
        <v>17.5</v>
      </c>
      <c r="X123" s="20">
        <f>AZ123+IF($F123="범선",IF($BG$1=TRUE,INDEX(Sheet2!$H$2:'Sheet2'!$H$45,MATCH(AZ123,Sheet2!$G$2:'Sheet2'!$G$45,0),0)),IF($BH$1=TRUE,INDEX(Sheet2!$I$2:'Sheet2'!$I$45,MATCH(AZ123,Sheet2!$G$2:'Sheet2'!$G$45,0)),IF($BI$1=TRUE,INDEX(Sheet2!$H$2:'Sheet2'!$H$45,MATCH(AZ123,Sheet2!$G$2:'Sheet2'!$G$45,0)),0)))+IF($BE$1=TRUE,2,0)</f>
        <v>12</v>
      </c>
      <c r="Y123" s="20">
        <f t="shared" si="84"/>
        <v>15.5</v>
      </c>
      <c r="Z123" s="20">
        <f t="shared" si="85"/>
        <v>18.5</v>
      </c>
      <c r="AA123" s="22">
        <f t="shared" si="86"/>
        <v>21.5</v>
      </c>
      <c r="AB123" s="20">
        <f>BA123+IF($F123="범선",IF($BG$1=TRUE,INDEX(Sheet2!$H$2:'Sheet2'!$H$45,MATCH(BA123,Sheet2!$G$2:'Sheet2'!$G$45,0),0)),IF($BH$1=TRUE,INDEX(Sheet2!$I$2:'Sheet2'!$I$45,MATCH(BA123,Sheet2!$G$2:'Sheet2'!$G$45,0)),IF($BI$1=TRUE,INDEX(Sheet2!$H$2:'Sheet2'!$H$45,MATCH(BA123,Sheet2!$G$2:'Sheet2'!$G$45,0)),0)))+IF($BE$1=TRUE,2,0)</f>
        <v>17</v>
      </c>
      <c r="AC123" s="20">
        <f t="shared" si="87"/>
        <v>20.5</v>
      </c>
      <c r="AD123" s="20">
        <f t="shared" si="88"/>
        <v>23.5</v>
      </c>
      <c r="AE123" s="22">
        <f t="shared" si="89"/>
        <v>26.5</v>
      </c>
      <c r="AF123" s="20">
        <f>BB123+IF($F123="범선",IF($BG$1=TRUE,INDEX(Sheet2!$H$2:'Sheet2'!$H$45,MATCH(BB123,Sheet2!$G$2:'Sheet2'!$G$45,0),0)),IF($BH$1=TRUE,INDEX(Sheet2!$I$2:'Sheet2'!$I$45,MATCH(BB123,Sheet2!$G$2:'Sheet2'!$G$45,0)),IF($BI$1=TRUE,INDEX(Sheet2!$H$2:'Sheet2'!$H$45,MATCH(BB123,Sheet2!$G$2:'Sheet2'!$G$45,0)),0)))+IF($BE$1=TRUE,2,0)</f>
        <v>22.5</v>
      </c>
      <c r="AG123" s="20">
        <f t="shared" si="90"/>
        <v>26</v>
      </c>
      <c r="AH123" s="20">
        <f t="shared" si="91"/>
        <v>29</v>
      </c>
      <c r="AI123" s="22">
        <f t="shared" si="92"/>
        <v>32</v>
      </c>
      <c r="AJ123" s="95"/>
      <c r="AK123" s="97">
        <v>215</v>
      </c>
      <c r="AL123" s="97">
        <v>295</v>
      </c>
      <c r="AM123" s="97">
        <v>9</v>
      </c>
      <c r="AN123" s="83">
        <v>9</v>
      </c>
      <c r="AO123" s="83">
        <v>15</v>
      </c>
      <c r="AP123" s="5">
        <v>50</v>
      </c>
      <c r="AQ123" s="5">
        <v>23</v>
      </c>
      <c r="AR123" s="5">
        <v>18</v>
      </c>
      <c r="AS123" s="5">
        <v>752</v>
      </c>
      <c r="AT123" s="5">
        <v>3</v>
      </c>
      <c r="AU123" s="5">
        <f t="shared" si="93"/>
        <v>820</v>
      </c>
      <c r="AV123" s="5">
        <f t="shared" si="94"/>
        <v>615</v>
      </c>
      <c r="AW123" s="5">
        <f t="shared" si="95"/>
        <v>1025</v>
      </c>
      <c r="AX123" s="5">
        <f t="shared" si="96"/>
        <v>-2</v>
      </c>
      <c r="AY123" s="5">
        <f t="shared" si="97"/>
        <v>-1</v>
      </c>
      <c r="AZ123" s="5">
        <f t="shared" si="98"/>
        <v>2</v>
      </c>
      <c r="BA123" s="5">
        <f t="shared" si="99"/>
        <v>6</v>
      </c>
      <c r="BB123" s="5">
        <f t="shared" si="100"/>
        <v>10</v>
      </c>
    </row>
    <row r="124" spans="1:54" s="5" customFormat="1">
      <c r="A124" s="413">
        <v>20</v>
      </c>
      <c r="B124" s="414"/>
      <c r="C124" s="416" t="s">
        <v>516</v>
      </c>
      <c r="D124" s="417" t="s">
        <v>262</v>
      </c>
      <c r="E124" s="417" t="s">
        <v>0</v>
      </c>
      <c r="F124" s="418" t="s">
        <v>18</v>
      </c>
      <c r="G124" s="419" t="s">
        <v>12</v>
      </c>
      <c r="H124" s="420">
        <f>ROUNDDOWN(AK124*1.05,0)+INDEX(Sheet2!$B$2:'Sheet2'!$B$5,MATCH(G124,Sheet2!$A$2:'Sheet2'!$A$5,0),0)+34*AT124-ROUNDUP(IF($BC$1=TRUE,AV124,AW124)/10,0)+A124</f>
        <v>453</v>
      </c>
      <c r="I124" s="421">
        <f>ROUNDDOWN(AL124*1.05,0)+INDEX(Sheet2!$B$2:'Sheet2'!$B$5,MATCH(G124,Sheet2!$A$2:'Sheet2'!$A$5,0),0)+34*AT124-ROUNDUP(IF($BC$1=TRUE,AV124,AW124)/10,0)+A124</f>
        <v>433</v>
      </c>
      <c r="J124" s="422">
        <f t="shared" si="73"/>
        <v>886</v>
      </c>
      <c r="K124" s="424">
        <f>AW124-ROUNDDOWN(AR124/2,0)-ROUNDDOWN(MAX(AQ124*1.2,AP124*0.5),0)+INDEX(Sheet2!$C$2:'Sheet2'!$C$5,MATCH(G124,Sheet2!$A$2:'Sheet2'!$A$5,0),0)</f>
        <v>1036</v>
      </c>
      <c r="L124" s="425">
        <f t="shared" si="74"/>
        <v>522</v>
      </c>
      <c r="M124" s="395">
        <f t="shared" si="75"/>
        <v>15</v>
      </c>
      <c r="N124" s="395">
        <f t="shared" si="76"/>
        <v>57</v>
      </c>
      <c r="O124" s="428">
        <f t="shared" si="77"/>
        <v>1792</v>
      </c>
      <c r="P124" s="31">
        <f>AX124+IF($F124="범선",IF($BG$1=TRUE,INDEX(Sheet2!$H$2:'Sheet2'!$H$45,MATCH(AX124,Sheet2!$G$2:'Sheet2'!$G$45,0),0)),IF($BH$1=TRUE,INDEX(Sheet2!$I$2:'Sheet2'!$I$45,MATCH(AX124,Sheet2!$G$2:'Sheet2'!$G$45,0)),IF($BI$1=TRUE,INDEX(Sheet2!$H$2:'Sheet2'!$H$45,MATCH(AX124,Sheet2!$G$2:'Sheet2'!$G$45,0)),0)))+IF($BE$1=TRUE,2,0)</f>
        <v>16</v>
      </c>
      <c r="Q124" s="26">
        <f t="shared" si="78"/>
        <v>19</v>
      </c>
      <c r="R124" s="26">
        <f t="shared" si="79"/>
        <v>22</v>
      </c>
      <c r="S124" s="28">
        <f t="shared" si="80"/>
        <v>25</v>
      </c>
      <c r="T124" s="26">
        <f>AY124+IF($F124="범선",IF($BG$1=TRUE,INDEX(Sheet2!$H$2:'Sheet2'!$H$45,MATCH(AY124,Sheet2!$G$2:'Sheet2'!$G$45,0),0)),IF($BH$1=TRUE,INDEX(Sheet2!$I$2:'Sheet2'!$I$45,MATCH(AY124,Sheet2!$G$2:'Sheet2'!$G$45,0)),IF($BI$1=TRUE,INDEX(Sheet2!$H$2:'Sheet2'!$H$45,MATCH(AY124,Sheet2!$G$2:'Sheet2'!$G$45,0)),0)))+IF($BE$1=TRUE,2,0)</f>
        <v>17</v>
      </c>
      <c r="U124" s="26">
        <f t="shared" si="81"/>
        <v>20.5</v>
      </c>
      <c r="V124" s="26">
        <f t="shared" si="82"/>
        <v>23.5</v>
      </c>
      <c r="W124" s="28">
        <f t="shared" si="83"/>
        <v>26.5</v>
      </c>
      <c r="X124" s="26">
        <f>AZ124+IF($F124="범선",IF($BG$1=TRUE,INDEX(Sheet2!$H$2:'Sheet2'!$H$45,MATCH(AZ124,Sheet2!$G$2:'Sheet2'!$G$45,0),0)),IF($BH$1=TRUE,INDEX(Sheet2!$I$2:'Sheet2'!$I$45,MATCH(AZ124,Sheet2!$G$2:'Sheet2'!$G$45,0)),IF($BI$1=TRUE,INDEX(Sheet2!$H$2:'Sheet2'!$H$45,MATCH(AZ124,Sheet2!$G$2:'Sheet2'!$G$45,0)),0)))+IF($BE$1=TRUE,2,0)</f>
        <v>22.5</v>
      </c>
      <c r="Y124" s="26">
        <f t="shared" si="84"/>
        <v>26</v>
      </c>
      <c r="Z124" s="26">
        <f t="shared" si="85"/>
        <v>29</v>
      </c>
      <c r="AA124" s="28">
        <f t="shared" si="86"/>
        <v>32</v>
      </c>
      <c r="AB124" s="26">
        <f>BA124+IF($F124="범선",IF($BG$1=TRUE,INDEX(Sheet2!$H$2:'Sheet2'!$H$45,MATCH(BA124,Sheet2!$G$2:'Sheet2'!$G$45,0),0)),IF($BH$1=TRUE,INDEX(Sheet2!$I$2:'Sheet2'!$I$45,MATCH(BA124,Sheet2!$G$2:'Sheet2'!$G$45,0)),IF($BI$1=TRUE,INDEX(Sheet2!$H$2:'Sheet2'!$H$45,MATCH(BA124,Sheet2!$G$2:'Sheet2'!$G$45,0)),0)))+IF($BE$1=TRUE,2,0)</f>
        <v>26.5</v>
      </c>
      <c r="AC124" s="26">
        <f t="shared" si="87"/>
        <v>30</v>
      </c>
      <c r="AD124" s="26">
        <f t="shared" si="88"/>
        <v>33</v>
      </c>
      <c r="AE124" s="28">
        <f t="shared" si="89"/>
        <v>36</v>
      </c>
      <c r="AF124" s="26">
        <f>BB124+IF($F124="범선",IF($BG$1=TRUE,INDEX(Sheet2!$H$2:'Sheet2'!$H$45,MATCH(BB124,Sheet2!$G$2:'Sheet2'!$G$45,0),0)),IF($BH$1=TRUE,INDEX(Sheet2!$I$2:'Sheet2'!$I$45,MATCH(BB124,Sheet2!$G$2:'Sheet2'!$G$45,0)),IF($BI$1=TRUE,INDEX(Sheet2!$H$2:'Sheet2'!$H$45,MATCH(BB124,Sheet2!$G$2:'Sheet2'!$G$45,0)),0)))+IF($BE$1=TRUE,2,0)</f>
        <v>32</v>
      </c>
      <c r="AG124" s="26">
        <f t="shared" si="90"/>
        <v>35.5</v>
      </c>
      <c r="AH124" s="26">
        <f t="shared" si="91"/>
        <v>38.5</v>
      </c>
      <c r="AI124" s="28">
        <f t="shared" si="92"/>
        <v>41.5</v>
      </c>
      <c r="AJ124" s="95"/>
      <c r="AK124" s="97">
        <v>294</v>
      </c>
      <c r="AL124" s="97">
        <v>275</v>
      </c>
      <c r="AM124" s="97">
        <v>17</v>
      </c>
      <c r="AN124" s="83">
        <v>15</v>
      </c>
      <c r="AO124" s="83">
        <v>57</v>
      </c>
      <c r="AP124" s="13">
        <v>210</v>
      </c>
      <c r="AQ124" s="13">
        <v>100</v>
      </c>
      <c r="AR124" s="13">
        <v>110</v>
      </c>
      <c r="AS124" s="13">
        <v>610</v>
      </c>
      <c r="AT124" s="13">
        <v>3</v>
      </c>
      <c r="AU124" s="5">
        <f t="shared" si="93"/>
        <v>930</v>
      </c>
      <c r="AV124" s="5">
        <f t="shared" si="94"/>
        <v>697</v>
      </c>
      <c r="AW124" s="5">
        <f t="shared" si="95"/>
        <v>1162</v>
      </c>
      <c r="AX124" s="5">
        <f t="shared" si="96"/>
        <v>5</v>
      </c>
      <c r="AY124" s="5">
        <f t="shared" si="97"/>
        <v>6</v>
      </c>
      <c r="AZ124" s="5">
        <f t="shared" si="98"/>
        <v>10</v>
      </c>
      <c r="BA124" s="5">
        <f t="shared" si="99"/>
        <v>13</v>
      </c>
      <c r="BB124" s="5">
        <f t="shared" si="100"/>
        <v>17</v>
      </c>
    </row>
    <row r="125" spans="1:54" s="5" customFormat="1">
      <c r="A125" s="439"/>
      <c r="B125" s="440" t="s">
        <v>291</v>
      </c>
      <c r="C125" s="212" t="s">
        <v>292</v>
      </c>
      <c r="D125" s="214" t="s">
        <v>293</v>
      </c>
      <c r="E125" s="214" t="s">
        <v>0</v>
      </c>
      <c r="F125" s="214" t="s">
        <v>19</v>
      </c>
      <c r="G125" s="223" t="s">
        <v>12</v>
      </c>
      <c r="H125" s="322">
        <f>ROUNDDOWN(AK125*1.05,0)+INDEX(Sheet2!$B$2:'Sheet2'!$B$5,MATCH(G125,Sheet2!$A$2:'Sheet2'!$A$5,0),0)+34*AT125-ROUNDUP(IF($BC$1=TRUE,AV125,AW125)/10,0)+A125</f>
        <v>322</v>
      </c>
      <c r="I125" s="323">
        <f>ROUNDDOWN(AL125*1.05,0)+INDEX(Sheet2!$B$2:'Sheet2'!$B$5,MATCH(G125,Sheet2!$A$2:'Sheet2'!$A$5,0),0)+34*AT125-ROUNDUP(IF($BC$1=TRUE,AV125,AW125)/10,0)+A125</f>
        <v>158</v>
      </c>
      <c r="J125" s="232">
        <f t="shared" si="73"/>
        <v>480</v>
      </c>
      <c r="K125" s="599">
        <f>AW125-ROUNDDOWN(AR125/2,0)-ROUNDDOWN(MAX(AQ125*1.2,AP125*0.5),0)+INDEX(Sheet2!$C$2:'Sheet2'!$C$5,MATCH(G125,Sheet2!$A$2:'Sheet2'!$A$5,0),0)</f>
        <v>1034</v>
      </c>
      <c r="L125" s="247">
        <f t="shared" si="74"/>
        <v>535</v>
      </c>
      <c r="M125" s="249">
        <f t="shared" si="75"/>
        <v>2</v>
      </c>
      <c r="N125" s="249">
        <f t="shared" si="76"/>
        <v>20</v>
      </c>
      <c r="O125" s="252">
        <f t="shared" si="77"/>
        <v>1124</v>
      </c>
      <c r="P125" s="259">
        <f>AX125+IF($F125="범선",IF($BG$1=TRUE,INDEX(Sheet2!$H$2:'Sheet2'!$H$45,MATCH(AX125,Sheet2!$G$2:'Sheet2'!$G$45,0),0)),IF($BH$1=TRUE,INDEX(Sheet2!$I$2:'Sheet2'!$I$45,MATCH(AX125,Sheet2!$G$2:'Sheet2'!$G$45,0)),IF($BI$1=TRUE,INDEX(Sheet2!$H$2:'Sheet2'!$H$45,MATCH(AX125,Sheet2!$G$2:'Sheet2'!$G$45,0)),0)))+IF($BE$1=TRUE,2,0)</f>
        <v>19</v>
      </c>
      <c r="Q125" s="214">
        <f t="shared" si="78"/>
        <v>22</v>
      </c>
      <c r="R125" s="214">
        <f t="shared" si="79"/>
        <v>25</v>
      </c>
      <c r="S125" s="223">
        <f t="shared" si="80"/>
        <v>28</v>
      </c>
      <c r="T125" s="214">
        <f>AY125+IF($F125="범선",IF($BG$1=TRUE,INDEX(Sheet2!$H$2:'Sheet2'!$H$45,MATCH(AY125,Sheet2!$G$2:'Sheet2'!$G$45,0),0)),IF($BH$1=TRUE,INDEX(Sheet2!$I$2:'Sheet2'!$I$45,MATCH(AY125,Sheet2!$G$2:'Sheet2'!$G$45,0)),IF($BI$1=TRUE,INDEX(Sheet2!$H$2:'Sheet2'!$H$45,MATCH(AY125,Sheet2!$G$2:'Sheet2'!$G$45,0)),0)))+IF($BE$1=TRUE,2,0)</f>
        <v>21</v>
      </c>
      <c r="U125" s="214">
        <f t="shared" si="81"/>
        <v>24.5</v>
      </c>
      <c r="V125" s="214">
        <f t="shared" si="82"/>
        <v>27.5</v>
      </c>
      <c r="W125" s="223">
        <f t="shared" si="83"/>
        <v>30.5</v>
      </c>
      <c r="X125" s="214">
        <f>AZ125+IF($F125="범선",IF($BG$1=TRUE,INDEX(Sheet2!$H$2:'Sheet2'!$H$45,MATCH(AZ125,Sheet2!$G$2:'Sheet2'!$G$45,0),0)),IF($BH$1=TRUE,INDEX(Sheet2!$I$2:'Sheet2'!$I$45,MATCH(AZ125,Sheet2!$G$2:'Sheet2'!$G$45,0)),IF($BI$1=TRUE,INDEX(Sheet2!$H$2:'Sheet2'!$H$45,MATCH(AZ125,Sheet2!$G$2:'Sheet2'!$G$45,0)),0)))+IF($BE$1=TRUE,2,0)</f>
        <v>27</v>
      </c>
      <c r="Y125" s="214">
        <f t="shared" si="84"/>
        <v>30.5</v>
      </c>
      <c r="Z125" s="214">
        <f t="shared" si="85"/>
        <v>33.5</v>
      </c>
      <c r="AA125" s="223">
        <f t="shared" si="86"/>
        <v>36.5</v>
      </c>
      <c r="AB125" s="214">
        <f>BA125+IF($F125="범선",IF($BG$1=TRUE,INDEX(Sheet2!$H$2:'Sheet2'!$H$45,MATCH(BA125,Sheet2!$G$2:'Sheet2'!$G$45,0),0)),IF($BH$1=TRUE,INDEX(Sheet2!$I$2:'Sheet2'!$I$45,MATCH(BA125,Sheet2!$G$2:'Sheet2'!$G$45,0)),IF($BI$1=TRUE,INDEX(Sheet2!$H$2:'Sheet2'!$H$45,MATCH(BA125,Sheet2!$G$2:'Sheet2'!$G$45,0)),0)))+IF($BE$1=TRUE,2,0)</f>
        <v>35</v>
      </c>
      <c r="AC125" s="214">
        <f t="shared" si="87"/>
        <v>38.5</v>
      </c>
      <c r="AD125" s="214">
        <f t="shared" si="88"/>
        <v>41.5</v>
      </c>
      <c r="AE125" s="223">
        <f t="shared" si="89"/>
        <v>44.5</v>
      </c>
      <c r="AF125" s="214">
        <f>BB125+IF($F125="범선",IF($BG$1=TRUE,INDEX(Sheet2!$H$2:'Sheet2'!$H$45,MATCH(BB125,Sheet2!$G$2:'Sheet2'!$G$45,0),0)),IF($BH$1=TRUE,INDEX(Sheet2!$I$2:'Sheet2'!$I$45,MATCH(BB125,Sheet2!$G$2:'Sheet2'!$G$45,0)),IF($BI$1=TRUE,INDEX(Sheet2!$H$2:'Sheet2'!$H$45,MATCH(BB125,Sheet2!$G$2:'Sheet2'!$G$45,0)),0)))+IF($BE$1=TRUE,2,0)</f>
        <v>43</v>
      </c>
      <c r="AG125" s="214">
        <f t="shared" si="90"/>
        <v>46.5</v>
      </c>
      <c r="AH125" s="214">
        <f t="shared" si="91"/>
        <v>49.5</v>
      </c>
      <c r="AI125" s="223">
        <f t="shared" si="92"/>
        <v>52.5</v>
      </c>
      <c r="AJ125" s="95"/>
      <c r="AK125" s="97">
        <v>249</v>
      </c>
      <c r="AL125" s="97">
        <v>93</v>
      </c>
      <c r="AM125" s="97">
        <v>9</v>
      </c>
      <c r="AN125" s="83">
        <v>2</v>
      </c>
      <c r="AO125" s="83">
        <v>20</v>
      </c>
      <c r="AP125" s="5">
        <v>170</v>
      </c>
      <c r="AQ125" s="5">
        <v>90</v>
      </c>
      <c r="AR125" s="5">
        <v>64</v>
      </c>
      <c r="AS125">
        <v>666</v>
      </c>
      <c r="AT125">
        <v>1</v>
      </c>
      <c r="AU125" s="13">
        <f t="shared" si="93"/>
        <v>900</v>
      </c>
      <c r="AV125" s="13">
        <f t="shared" si="94"/>
        <v>675</v>
      </c>
      <c r="AW125" s="13">
        <f t="shared" si="95"/>
        <v>1125</v>
      </c>
      <c r="AX125" s="5">
        <f t="shared" si="96"/>
        <v>-2</v>
      </c>
      <c r="AY125" s="5">
        <f t="shared" si="97"/>
        <v>-1</v>
      </c>
      <c r="AZ125" s="5">
        <f t="shared" si="98"/>
        <v>2</v>
      </c>
      <c r="BA125" s="5">
        <f t="shared" si="99"/>
        <v>6</v>
      </c>
      <c r="BB125" s="5">
        <f t="shared" si="100"/>
        <v>10</v>
      </c>
    </row>
    <row r="126" spans="1:54" s="5" customFormat="1">
      <c r="A126" s="368"/>
      <c r="B126" s="90"/>
      <c r="C126" s="122" t="s">
        <v>105</v>
      </c>
      <c r="D126" s="20" t="s">
        <v>25</v>
      </c>
      <c r="E126" s="20" t="s">
        <v>41</v>
      </c>
      <c r="F126" s="21" t="s">
        <v>18</v>
      </c>
      <c r="G126" s="22" t="s">
        <v>10</v>
      </c>
      <c r="H126" s="318">
        <f>ROUNDDOWN(AK126*1.05,0)+INDEX(Sheet2!$B$2:'Sheet2'!$B$5,MATCH(G126,Sheet2!$A$2:'Sheet2'!$A$5,0),0)+34*AT126-ROUNDUP(IF($BC$1=TRUE,AV126,AW126)/10,0)+A126</f>
        <v>341</v>
      </c>
      <c r="I126" s="319">
        <f>ROUNDDOWN(AL126*1.05,0)+INDEX(Sheet2!$B$2:'Sheet2'!$B$5,MATCH(G126,Sheet2!$A$2:'Sheet2'!$A$5,0),0)+34*AT126-ROUNDUP(IF($BC$1=TRUE,AV126,AW126)/10,0)+A126</f>
        <v>415</v>
      </c>
      <c r="J126" s="23">
        <f t="shared" si="73"/>
        <v>756</v>
      </c>
      <c r="K126" s="484">
        <f>AW126-ROUNDDOWN(AR126/2,0)-ROUNDDOWN(MAX(AQ126*1.2,AP126*0.5),0)+INDEX(Sheet2!$C$2:'Sheet2'!$C$5,MATCH(G126,Sheet2!$A$2:'Sheet2'!$A$5,0),0)</f>
        <v>1021</v>
      </c>
      <c r="L126" s="19">
        <f t="shared" si="74"/>
        <v>550</v>
      </c>
      <c r="M126" s="99">
        <f t="shared" si="75"/>
        <v>10</v>
      </c>
      <c r="N126" s="99">
        <f t="shared" si="76"/>
        <v>36</v>
      </c>
      <c r="O126" s="187">
        <f t="shared" si="77"/>
        <v>1438</v>
      </c>
      <c r="P126" s="24">
        <f>AX126+IF($F126="범선",IF($BG$1=TRUE,INDEX(Sheet2!$H$2:'Sheet2'!$H$45,MATCH(AX126,Sheet2!$G$2:'Sheet2'!$G$45,0),0)),IF($BH$1=TRUE,INDEX(Sheet2!$I$2:'Sheet2'!$I$45,MATCH(AX126,Sheet2!$G$2:'Sheet2'!$G$45,0)),IF($BI$1=TRUE,INDEX(Sheet2!$H$2:'Sheet2'!$H$45,MATCH(AX126,Sheet2!$G$2:'Sheet2'!$G$45,0)),0)))+IF($BE$1=TRUE,2,0)</f>
        <v>12</v>
      </c>
      <c r="Q126" s="20">
        <f t="shared" si="78"/>
        <v>15</v>
      </c>
      <c r="R126" s="20">
        <f t="shared" si="79"/>
        <v>18</v>
      </c>
      <c r="S126" s="22">
        <f t="shared" si="80"/>
        <v>21</v>
      </c>
      <c r="T126" s="20">
        <f>AY126+IF($F126="범선",IF($BG$1=TRUE,INDEX(Sheet2!$H$2:'Sheet2'!$H$45,MATCH(AY126,Sheet2!$G$2:'Sheet2'!$G$45,0),0)),IF($BH$1=TRUE,INDEX(Sheet2!$I$2:'Sheet2'!$I$45,MATCH(AY126,Sheet2!$G$2:'Sheet2'!$G$45,0)),IF($BI$1=TRUE,INDEX(Sheet2!$H$2:'Sheet2'!$H$45,MATCH(AY126,Sheet2!$G$2:'Sheet2'!$G$45,0)),0)))+IF($BE$1=TRUE,2,0)</f>
        <v>13</v>
      </c>
      <c r="U126" s="20">
        <f t="shared" si="81"/>
        <v>16.5</v>
      </c>
      <c r="V126" s="20">
        <f t="shared" si="82"/>
        <v>19.5</v>
      </c>
      <c r="W126" s="22">
        <f t="shared" si="83"/>
        <v>22.5</v>
      </c>
      <c r="X126" s="20">
        <f>AZ126+IF($F126="범선",IF($BG$1=TRUE,INDEX(Sheet2!$H$2:'Sheet2'!$H$45,MATCH(AZ126,Sheet2!$G$2:'Sheet2'!$G$45,0),0)),IF($BH$1=TRUE,INDEX(Sheet2!$I$2:'Sheet2'!$I$45,MATCH(AZ126,Sheet2!$G$2:'Sheet2'!$G$45,0)),IF($BI$1=TRUE,INDEX(Sheet2!$H$2:'Sheet2'!$H$45,MATCH(AZ126,Sheet2!$G$2:'Sheet2'!$G$45,0)),0)))+IF($BE$1=TRUE,2,0)</f>
        <v>18.5</v>
      </c>
      <c r="Y126" s="20">
        <f t="shared" si="84"/>
        <v>22</v>
      </c>
      <c r="Z126" s="20">
        <f t="shared" si="85"/>
        <v>25</v>
      </c>
      <c r="AA126" s="22">
        <f t="shared" si="86"/>
        <v>28</v>
      </c>
      <c r="AB126" s="20">
        <f>BA126+IF($F126="범선",IF($BG$1=TRUE,INDEX(Sheet2!$H$2:'Sheet2'!$H$45,MATCH(BA126,Sheet2!$G$2:'Sheet2'!$G$45,0),0)),IF($BH$1=TRUE,INDEX(Sheet2!$I$2:'Sheet2'!$I$45,MATCH(BA126,Sheet2!$G$2:'Sheet2'!$G$45,0)),IF($BI$1=TRUE,INDEX(Sheet2!$H$2:'Sheet2'!$H$45,MATCH(BA126,Sheet2!$G$2:'Sheet2'!$G$45,0)),0)))+IF($BE$1=TRUE,2,0)</f>
        <v>22.5</v>
      </c>
      <c r="AC126" s="20">
        <f t="shared" si="87"/>
        <v>26</v>
      </c>
      <c r="AD126" s="20">
        <f t="shared" si="88"/>
        <v>29</v>
      </c>
      <c r="AE126" s="22">
        <f t="shared" si="89"/>
        <v>32</v>
      </c>
      <c r="AF126" s="20">
        <f>BB126+IF($F126="범선",IF($BG$1=TRUE,INDEX(Sheet2!$H$2:'Sheet2'!$H$45,MATCH(BB126,Sheet2!$G$2:'Sheet2'!$G$45,0),0)),IF($BH$1=TRUE,INDEX(Sheet2!$I$2:'Sheet2'!$I$45,MATCH(BB126,Sheet2!$G$2:'Sheet2'!$G$45,0)),IF($BI$1=TRUE,INDEX(Sheet2!$H$2:'Sheet2'!$H$45,MATCH(BB126,Sheet2!$G$2:'Sheet2'!$G$45,0)),0)))+IF($BE$1=TRUE,2,0)</f>
        <v>28</v>
      </c>
      <c r="AG126" s="20">
        <f t="shared" si="90"/>
        <v>31.5</v>
      </c>
      <c r="AH126" s="20">
        <f t="shared" si="91"/>
        <v>34.5</v>
      </c>
      <c r="AI126" s="22">
        <f t="shared" si="92"/>
        <v>37.5</v>
      </c>
      <c r="AJ126" s="95"/>
      <c r="AK126" s="97">
        <v>195</v>
      </c>
      <c r="AL126" s="97">
        <v>265</v>
      </c>
      <c r="AM126" s="97">
        <v>9</v>
      </c>
      <c r="AN126" s="83">
        <v>10</v>
      </c>
      <c r="AO126" s="83">
        <v>36</v>
      </c>
      <c r="AP126" s="5">
        <v>65</v>
      </c>
      <c r="AQ126" s="5">
        <v>40</v>
      </c>
      <c r="AR126" s="5">
        <v>64</v>
      </c>
      <c r="AS126" s="5">
        <v>711</v>
      </c>
      <c r="AT126" s="5">
        <v>3</v>
      </c>
      <c r="AU126" s="5">
        <f t="shared" si="93"/>
        <v>840</v>
      </c>
      <c r="AV126" s="5">
        <f t="shared" si="94"/>
        <v>630</v>
      </c>
      <c r="AW126" s="5">
        <f t="shared" si="95"/>
        <v>1050</v>
      </c>
      <c r="AX126" s="5">
        <f t="shared" si="96"/>
        <v>2</v>
      </c>
      <c r="AY126" s="5">
        <f t="shared" si="97"/>
        <v>3</v>
      </c>
      <c r="AZ126" s="5">
        <f t="shared" si="98"/>
        <v>7</v>
      </c>
      <c r="BA126" s="5">
        <f t="shared" si="99"/>
        <v>10</v>
      </c>
      <c r="BB126" s="5">
        <f t="shared" si="100"/>
        <v>14</v>
      </c>
    </row>
    <row r="127" spans="1:54" s="5" customFormat="1">
      <c r="A127" s="405"/>
      <c r="B127" s="406" t="s">
        <v>40</v>
      </c>
      <c r="C127" s="415" t="s">
        <v>120</v>
      </c>
      <c r="D127" s="38" t="s">
        <v>1</v>
      </c>
      <c r="E127" s="38" t="s">
        <v>41</v>
      </c>
      <c r="F127" s="407" t="s">
        <v>118</v>
      </c>
      <c r="G127" s="39" t="s">
        <v>12</v>
      </c>
      <c r="H127" s="286">
        <f>ROUNDDOWN(AK127*1.05,0)+INDEX(Sheet2!$B$2:'Sheet2'!$B$5,MATCH(G127,Sheet2!$A$2:'Sheet2'!$A$5,0),0)+34*AT127-ROUNDUP(IF($BC$1=TRUE,AV127,AW127)/10,0)+A127</f>
        <v>304</v>
      </c>
      <c r="I127" s="296">
        <f>ROUNDDOWN(AL127*1.05,0)+INDEX(Sheet2!$B$2:'Sheet2'!$B$5,MATCH(G127,Sheet2!$A$2:'Sheet2'!$A$5,0),0)+34*AT127-ROUNDUP(IF($BC$1=TRUE,AV127,AW127)/10,0)+A127</f>
        <v>430</v>
      </c>
      <c r="J127" s="40">
        <f t="shared" si="73"/>
        <v>734</v>
      </c>
      <c r="K127" s="474">
        <f>AW127-ROUNDDOWN(AR127/2,0)-ROUNDDOWN(MAX(AQ127*1.2,AP127*0.5),0)+INDEX(Sheet2!$C$2:'Sheet2'!$C$5,MATCH(G127,Sheet2!$A$2:'Sheet2'!$A$5,0),0)</f>
        <v>1015</v>
      </c>
      <c r="L127" s="37">
        <f t="shared" si="74"/>
        <v>516</v>
      </c>
      <c r="M127" s="1412">
        <f t="shared" si="75"/>
        <v>3</v>
      </c>
      <c r="N127" s="1412">
        <f t="shared" si="76"/>
        <v>38</v>
      </c>
      <c r="O127" s="793">
        <f t="shared" si="77"/>
        <v>1342</v>
      </c>
      <c r="P127" s="41">
        <f>AX127+IF($F127="범선",IF($BG$1=TRUE,INDEX(Sheet2!$H$2:'Sheet2'!$H$45,MATCH(AX127,Sheet2!$G$2:'Sheet2'!$G$45,0),0)),IF($BH$1=TRUE,INDEX(Sheet2!$I$2:'Sheet2'!$I$45,MATCH(AX127,Sheet2!$G$2:'Sheet2'!$G$45,0)),IF($BI$1=TRUE,INDEX(Sheet2!$H$2:'Sheet2'!$H$45,MATCH(AX127,Sheet2!$G$2:'Sheet2'!$G$45,0)),0)))+IF($BE$1=TRUE,2,0)</f>
        <v>25</v>
      </c>
      <c r="Q127" s="38">
        <f t="shared" si="78"/>
        <v>28</v>
      </c>
      <c r="R127" s="38">
        <f t="shared" si="79"/>
        <v>31</v>
      </c>
      <c r="S127" s="39">
        <f t="shared" si="80"/>
        <v>34</v>
      </c>
      <c r="T127" s="38">
        <f>AY127+IF($F127="범선",IF($BG$1=TRUE,INDEX(Sheet2!$H$2:'Sheet2'!$H$45,MATCH(AY127,Sheet2!$G$2:'Sheet2'!$G$45,0),0)),IF($BH$1=TRUE,INDEX(Sheet2!$I$2:'Sheet2'!$I$45,MATCH(AY127,Sheet2!$G$2:'Sheet2'!$G$45,0)),IF($BI$1=TRUE,INDEX(Sheet2!$H$2:'Sheet2'!$H$45,MATCH(AY127,Sheet2!$G$2:'Sheet2'!$G$45,0)),0)))+IF($BE$1=TRUE,2,0)</f>
        <v>27</v>
      </c>
      <c r="U127" s="38">
        <f t="shared" si="81"/>
        <v>30.5</v>
      </c>
      <c r="V127" s="38">
        <f t="shared" si="82"/>
        <v>33.5</v>
      </c>
      <c r="W127" s="39">
        <f t="shared" si="83"/>
        <v>36.5</v>
      </c>
      <c r="X127" s="38">
        <f>AZ127+IF($F127="범선",IF($BG$1=TRUE,INDEX(Sheet2!$H$2:'Sheet2'!$H$45,MATCH(AZ127,Sheet2!$G$2:'Sheet2'!$G$45,0),0)),IF($BH$1=TRUE,INDEX(Sheet2!$I$2:'Sheet2'!$I$45,MATCH(AZ127,Sheet2!$G$2:'Sheet2'!$G$45,0)),IF($BI$1=TRUE,INDEX(Sheet2!$H$2:'Sheet2'!$H$45,MATCH(AZ127,Sheet2!$G$2:'Sheet2'!$G$45,0)),0)))+IF($BE$1=TRUE,2,0)</f>
        <v>35</v>
      </c>
      <c r="Y127" s="38">
        <f t="shared" si="84"/>
        <v>38.5</v>
      </c>
      <c r="Z127" s="38">
        <f t="shared" si="85"/>
        <v>41.5</v>
      </c>
      <c r="AA127" s="39">
        <f t="shared" si="86"/>
        <v>44.5</v>
      </c>
      <c r="AB127" s="38">
        <f>BA127+IF($F127="범선",IF($BG$1=TRUE,INDEX(Sheet2!$H$2:'Sheet2'!$H$45,MATCH(BA127,Sheet2!$G$2:'Sheet2'!$G$45,0),0)),IF($BH$1=TRUE,INDEX(Sheet2!$I$2:'Sheet2'!$I$45,MATCH(BA127,Sheet2!$G$2:'Sheet2'!$G$45,0)),IF($BI$1=TRUE,INDEX(Sheet2!$H$2:'Sheet2'!$H$45,MATCH(BA127,Sheet2!$G$2:'Sheet2'!$G$45,0)),0)))+IF($BE$1=TRUE,2,0)</f>
        <v>43</v>
      </c>
      <c r="AC127" s="38">
        <f t="shared" si="87"/>
        <v>46.5</v>
      </c>
      <c r="AD127" s="38">
        <f t="shared" si="88"/>
        <v>49.5</v>
      </c>
      <c r="AE127" s="39">
        <f t="shared" si="89"/>
        <v>52.5</v>
      </c>
      <c r="AF127" s="38">
        <f>BB127+IF($F127="범선",IF($BG$1=TRUE,INDEX(Sheet2!$H$2:'Sheet2'!$H$45,MATCH(BB127,Sheet2!$G$2:'Sheet2'!$G$45,0),0)),IF($BH$1=TRUE,INDEX(Sheet2!$I$2:'Sheet2'!$I$45,MATCH(BB127,Sheet2!$G$2:'Sheet2'!$G$45,0)),IF($BI$1=TRUE,INDEX(Sheet2!$H$2:'Sheet2'!$H$45,MATCH(BB127,Sheet2!$G$2:'Sheet2'!$G$45,0)),0)))+IF($BE$1=TRUE,2,0)</f>
        <v>49</v>
      </c>
      <c r="AG127" s="38">
        <f t="shared" si="90"/>
        <v>52.5</v>
      </c>
      <c r="AH127" s="38">
        <f t="shared" si="91"/>
        <v>55.5</v>
      </c>
      <c r="AI127" s="39">
        <f t="shared" si="92"/>
        <v>58.5</v>
      </c>
      <c r="AJ127" s="95"/>
      <c r="AK127" s="97">
        <v>135</v>
      </c>
      <c r="AL127" s="97">
        <v>255</v>
      </c>
      <c r="AM127" s="97">
        <v>11</v>
      </c>
      <c r="AN127" s="79">
        <v>3</v>
      </c>
      <c r="AO127" s="79">
        <v>38</v>
      </c>
      <c r="AP127" s="5">
        <v>222</v>
      </c>
      <c r="AQ127" s="5">
        <v>85</v>
      </c>
      <c r="AR127" s="5">
        <v>96</v>
      </c>
      <c r="AS127" s="5">
        <v>582</v>
      </c>
      <c r="AT127" s="5">
        <v>4</v>
      </c>
      <c r="AU127" s="5">
        <f t="shared" si="93"/>
        <v>900</v>
      </c>
      <c r="AV127" s="5">
        <f t="shared" si="94"/>
        <v>675</v>
      </c>
      <c r="AW127" s="5">
        <f t="shared" si="95"/>
        <v>1125</v>
      </c>
      <c r="AX127" s="5">
        <f t="shared" si="96"/>
        <v>1</v>
      </c>
      <c r="AY127" s="5">
        <f t="shared" si="97"/>
        <v>2</v>
      </c>
      <c r="AZ127" s="5">
        <f t="shared" si="98"/>
        <v>6</v>
      </c>
      <c r="BA127" s="5">
        <f t="shared" si="99"/>
        <v>10</v>
      </c>
      <c r="BB127" s="5">
        <f t="shared" si="100"/>
        <v>13</v>
      </c>
    </row>
    <row r="128" spans="1:54" s="5" customFormat="1">
      <c r="A128" s="439"/>
      <c r="B128" s="440" t="s">
        <v>45</v>
      </c>
      <c r="C128" s="212" t="s">
        <v>72</v>
      </c>
      <c r="D128" s="214" t="s">
        <v>1</v>
      </c>
      <c r="E128" s="214" t="s">
        <v>41</v>
      </c>
      <c r="F128" s="500" t="s">
        <v>18</v>
      </c>
      <c r="G128" s="223" t="s">
        <v>12</v>
      </c>
      <c r="H128" s="322">
        <f>ROUNDDOWN(AK128*1.05,0)+INDEX(Sheet2!$B$2:'Sheet2'!$B$5,MATCH(G128,Sheet2!$A$2:'Sheet2'!$A$5,0),0)+34*AT128-ROUNDUP(IF($BC$1=TRUE,AV128,AW128)/10,0)+A128</f>
        <v>373</v>
      </c>
      <c r="I128" s="323">
        <f>ROUNDDOWN(AL128*1.05,0)+INDEX(Sheet2!$B$2:'Sheet2'!$B$5,MATCH(G128,Sheet2!$A$2:'Sheet2'!$A$5,0),0)+34*AT128-ROUNDUP(IF($BC$1=TRUE,AV128,AW128)/10,0)+A128</f>
        <v>507</v>
      </c>
      <c r="J128" s="232">
        <f t="shared" si="73"/>
        <v>880</v>
      </c>
      <c r="K128" s="756">
        <f>AW128-ROUNDDOWN(AR128/2,0)-ROUNDDOWN(MAX(AQ128*1.2,AP128*0.5),0)+INDEX(Sheet2!$C$2:'Sheet2'!$C$5,MATCH(G128,Sheet2!$A$2:'Sheet2'!$A$5,0),0)</f>
        <v>1011</v>
      </c>
      <c r="L128" s="247">
        <f t="shared" si="74"/>
        <v>537</v>
      </c>
      <c r="M128" s="249">
        <f t="shared" si="75"/>
        <v>15</v>
      </c>
      <c r="N128" s="249">
        <f t="shared" si="76"/>
        <v>35</v>
      </c>
      <c r="O128" s="252">
        <f t="shared" si="77"/>
        <v>1626</v>
      </c>
      <c r="P128" s="259">
        <f>AX128+IF($F128="범선",IF($BG$1=TRUE,INDEX(Sheet2!$H$2:'Sheet2'!$H$45,MATCH(AX128,Sheet2!$G$2:'Sheet2'!$G$45,0),0)),IF($BH$1=TRUE,INDEX(Sheet2!$I$2:'Sheet2'!$I$45,MATCH(AX128,Sheet2!$G$2:'Sheet2'!$G$45,0)),IF($BI$1=TRUE,INDEX(Sheet2!$H$2:'Sheet2'!$H$45,MATCH(AX128,Sheet2!$G$2:'Sheet2'!$G$45,0)),0)))+IF($BE$1=TRUE,2,0)</f>
        <v>12</v>
      </c>
      <c r="Q128" s="214">
        <f t="shared" si="78"/>
        <v>15</v>
      </c>
      <c r="R128" s="214">
        <f t="shared" si="79"/>
        <v>18</v>
      </c>
      <c r="S128" s="223">
        <f t="shared" si="80"/>
        <v>21</v>
      </c>
      <c r="T128" s="214">
        <f>AY128+IF($F128="범선",IF($BG$1=TRUE,INDEX(Sheet2!$H$2:'Sheet2'!$H$45,MATCH(AY128,Sheet2!$G$2:'Sheet2'!$G$45,0),0)),IF($BH$1=TRUE,INDEX(Sheet2!$I$2:'Sheet2'!$I$45,MATCH(AY128,Sheet2!$G$2:'Sheet2'!$G$45,0)),IF($BI$1=TRUE,INDEX(Sheet2!$H$2:'Sheet2'!$H$45,MATCH(AY128,Sheet2!$G$2:'Sheet2'!$G$45,0)),0)))+IF($BE$1=TRUE,2,0)</f>
        <v>13</v>
      </c>
      <c r="U128" s="214">
        <f t="shared" si="81"/>
        <v>16.5</v>
      </c>
      <c r="V128" s="214">
        <f t="shared" si="82"/>
        <v>19.5</v>
      </c>
      <c r="W128" s="223">
        <f t="shared" si="83"/>
        <v>22.5</v>
      </c>
      <c r="X128" s="214">
        <f>AZ128+IF($F128="범선",IF($BG$1=TRUE,INDEX(Sheet2!$H$2:'Sheet2'!$H$45,MATCH(AZ128,Sheet2!$G$2:'Sheet2'!$G$45,0),0)),IF($BH$1=TRUE,INDEX(Sheet2!$I$2:'Sheet2'!$I$45,MATCH(AZ128,Sheet2!$G$2:'Sheet2'!$G$45,0)),IF($BI$1=TRUE,INDEX(Sheet2!$H$2:'Sheet2'!$H$45,MATCH(AZ128,Sheet2!$G$2:'Sheet2'!$G$45,0)),0)))+IF($BE$1=TRUE,2,0)</f>
        <v>17</v>
      </c>
      <c r="Y128" s="214">
        <f t="shared" si="84"/>
        <v>20.5</v>
      </c>
      <c r="Z128" s="214">
        <f t="shared" si="85"/>
        <v>23.5</v>
      </c>
      <c r="AA128" s="223">
        <f t="shared" si="86"/>
        <v>26.5</v>
      </c>
      <c r="AB128" s="214">
        <f>BA128+IF($F128="범선",IF($BG$1=TRUE,INDEX(Sheet2!$H$2:'Sheet2'!$H$45,MATCH(BA128,Sheet2!$G$2:'Sheet2'!$G$45,0),0)),IF($BH$1=TRUE,INDEX(Sheet2!$I$2:'Sheet2'!$I$45,MATCH(BA128,Sheet2!$G$2:'Sheet2'!$G$45,0)),IF($BI$1=TRUE,INDEX(Sheet2!$H$2:'Sheet2'!$H$45,MATCH(BA128,Sheet2!$G$2:'Sheet2'!$G$45,0)),0)))+IF($BE$1=TRUE,2,0)</f>
        <v>22.5</v>
      </c>
      <c r="AC128" s="214">
        <f t="shared" si="87"/>
        <v>26</v>
      </c>
      <c r="AD128" s="214">
        <f t="shared" si="88"/>
        <v>29</v>
      </c>
      <c r="AE128" s="223">
        <f t="shared" si="89"/>
        <v>32</v>
      </c>
      <c r="AF128" s="214">
        <f>BB128+IF($F128="범선",IF($BG$1=TRUE,INDEX(Sheet2!$H$2:'Sheet2'!$H$45,MATCH(BB128,Sheet2!$G$2:'Sheet2'!$G$45,0),0)),IF($BH$1=TRUE,INDEX(Sheet2!$I$2:'Sheet2'!$I$45,MATCH(BB128,Sheet2!$G$2:'Sheet2'!$G$45,0)),IF($BI$1=TRUE,INDEX(Sheet2!$H$2:'Sheet2'!$H$45,MATCH(BB128,Sheet2!$G$2:'Sheet2'!$G$45,0)),0)))+IF($BE$1=TRUE,2,0)</f>
        <v>28</v>
      </c>
      <c r="AG128" s="214">
        <f t="shared" si="90"/>
        <v>31.5</v>
      </c>
      <c r="AH128" s="214">
        <f t="shared" si="91"/>
        <v>34.5</v>
      </c>
      <c r="AI128" s="223">
        <f t="shared" si="92"/>
        <v>37.5</v>
      </c>
      <c r="AJ128" s="95"/>
      <c r="AK128" s="97">
        <v>227</v>
      </c>
      <c r="AL128" s="97">
        <v>355</v>
      </c>
      <c r="AM128" s="97">
        <v>10</v>
      </c>
      <c r="AN128" s="83">
        <v>15</v>
      </c>
      <c r="AO128" s="83">
        <v>35</v>
      </c>
      <c r="AP128" s="5">
        <v>120</v>
      </c>
      <c r="AQ128" s="5">
        <v>50</v>
      </c>
      <c r="AR128" s="5">
        <v>80</v>
      </c>
      <c r="AS128" s="5">
        <v>650</v>
      </c>
      <c r="AT128" s="5">
        <v>3</v>
      </c>
      <c r="AU128" s="5">
        <f t="shared" si="93"/>
        <v>850</v>
      </c>
      <c r="AV128" s="5">
        <f t="shared" si="94"/>
        <v>637</v>
      </c>
      <c r="AW128" s="5">
        <f t="shared" si="95"/>
        <v>1062</v>
      </c>
      <c r="AX128" s="5">
        <f t="shared" si="96"/>
        <v>2</v>
      </c>
      <c r="AY128" s="5">
        <f t="shared" si="97"/>
        <v>3</v>
      </c>
      <c r="AZ128" s="5">
        <f t="shared" si="98"/>
        <v>6</v>
      </c>
      <c r="BA128" s="5">
        <f t="shared" si="99"/>
        <v>10</v>
      </c>
      <c r="BB128" s="5">
        <f t="shared" si="100"/>
        <v>14</v>
      </c>
    </row>
    <row r="129" spans="1:54" s="5" customFormat="1">
      <c r="A129" s="380"/>
      <c r="B129" s="276"/>
      <c r="C129" s="132" t="s">
        <v>242</v>
      </c>
      <c r="D129" s="102" t="s">
        <v>25</v>
      </c>
      <c r="E129" s="102" t="s">
        <v>41</v>
      </c>
      <c r="F129" s="111" t="s">
        <v>18</v>
      </c>
      <c r="G129" s="103" t="s">
        <v>10</v>
      </c>
      <c r="H129" s="289">
        <f>ROUNDDOWN(AK129*1.05,0)+INDEX(Sheet2!$B$2:'Sheet2'!$B$5,MATCH(G129,Sheet2!$A$2:'Sheet2'!$A$5,0),0)+34*AT129-ROUNDUP(IF($BC$1=TRUE,AV129,AW129)/10,0)+A129</f>
        <v>435</v>
      </c>
      <c r="I129" s="299">
        <f>ROUNDDOWN(AL129*1.05,0)+INDEX(Sheet2!$B$2:'Sheet2'!$B$5,MATCH(G129,Sheet2!$A$2:'Sheet2'!$A$5,0),0)+34*AT129-ROUNDUP(IF($BC$1=TRUE,AV129,AW129)/10,0)+A129</f>
        <v>525</v>
      </c>
      <c r="J129" s="104">
        <f t="shared" si="73"/>
        <v>960</v>
      </c>
      <c r="K129" s="136">
        <f>AW129-ROUNDDOWN(AR129/2,0)-ROUNDDOWN(MAX(AQ129*1.2,AP129*0.5),0)+INDEX(Sheet2!$C$2:'Sheet2'!$C$5,MATCH(G129,Sheet2!$A$2:'Sheet2'!$A$5,0),0)</f>
        <v>1008</v>
      </c>
      <c r="L129" s="101">
        <f t="shared" si="74"/>
        <v>557</v>
      </c>
      <c r="M129" s="109">
        <f t="shared" si="75"/>
        <v>9</v>
      </c>
      <c r="N129" s="109">
        <f t="shared" si="76"/>
        <v>16</v>
      </c>
      <c r="O129" s="105">
        <f t="shared" si="77"/>
        <v>1830</v>
      </c>
      <c r="P129" s="31">
        <f>AX129+IF($F129="범선",IF($BG$1=TRUE,INDEX(Sheet2!$H$2:'Sheet2'!$H$45,MATCH(AX129,Sheet2!$G$2:'Sheet2'!$G$45,0),0)),IF($BH$1=TRUE,INDEX(Sheet2!$I$2:'Sheet2'!$I$45,MATCH(AX129,Sheet2!$G$2:'Sheet2'!$G$45,0)),IF($BI$1=TRUE,INDEX(Sheet2!$H$2:'Sheet2'!$H$45,MATCH(AX129,Sheet2!$G$2:'Sheet2'!$G$45,0)),0)))+IF($BE$1=TRUE,2,0)</f>
        <v>6.5</v>
      </c>
      <c r="Q129" s="26">
        <f t="shared" si="78"/>
        <v>9.5</v>
      </c>
      <c r="R129" s="26">
        <f t="shared" si="79"/>
        <v>12.5</v>
      </c>
      <c r="S129" s="28">
        <f t="shared" si="80"/>
        <v>15.5</v>
      </c>
      <c r="T129" s="26">
        <f>AY129+IF($F129="범선",IF($BG$1=TRUE,INDEX(Sheet2!$H$2:'Sheet2'!$H$45,MATCH(AY129,Sheet2!$G$2:'Sheet2'!$G$45,0),0)),IF($BH$1=TRUE,INDEX(Sheet2!$I$2:'Sheet2'!$I$45,MATCH(AY129,Sheet2!$G$2:'Sheet2'!$G$45,0)),IF($BI$1=TRUE,INDEX(Sheet2!$H$2:'Sheet2'!$H$45,MATCH(AY129,Sheet2!$G$2:'Sheet2'!$G$45,0)),0)))+IF($BE$1=TRUE,2,0)</f>
        <v>8</v>
      </c>
      <c r="U129" s="26">
        <f t="shared" si="81"/>
        <v>11.5</v>
      </c>
      <c r="V129" s="26">
        <f t="shared" si="82"/>
        <v>14.5</v>
      </c>
      <c r="W129" s="28">
        <f t="shared" si="83"/>
        <v>17.5</v>
      </c>
      <c r="X129" s="26">
        <f>AZ129+IF($F129="범선",IF($BG$1=TRUE,INDEX(Sheet2!$H$2:'Sheet2'!$H$45,MATCH(AZ129,Sheet2!$G$2:'Sheet2'!$G$45,0),0)),IF($BH$1=TRUE,INDEX(Sheet2!$I$2:'Sheet2'!$I$45,MATCH(AZ129,Sheet2!$G$2:'Sheet2'!$G$45,0)),IF($BI$1=TRUE,INDEX(Sheet2!$H$2:'Sheet2'!$H$45,MATCH(AZ129,Sheet2!$G$2:'Sheet2'!$G$45,0)),0)))+IF($BE$1=TRUE,2,0)</f>
        <v>13</v>
      </c>
      <c r="Y129" s="26">
        <f t="shared" si="84"/>
        <v>16.5</v>
      </c>
      <c r="Z129" s="26">
        <f t="shared" si="85"/>
        <v>19.5</v>
      </c>
      <c r="AA129" s="28">
        <f t="shared" si="86"/>
        <v>22.5</v>
      </c>
      <c r="AB129" s="26">
        <f>BA129+IF($F129="범선",IF($BG$1=TRUE,INDEX(Sheet2!$H$2:'Sheet2'!$H$45,MATCH(BA129,Sheet2!$G$2:'Sheet2'!$G$45,0),0)),IF($BH$1=TRUE,INDEX(Sheet2!$I$2:'Sheet2'!$I$45,MATCH(BA129,Sheet2!$G$2:'Sheet2'!$G$45,0)),IF($BI$1=TRUE,INDEX(Sheet2!$H$2:'Sheet2'!$H$45,MATCH(BA129,Sheet2!$G$2:'Sheet2'!$G$45,0)),0)))+IF($BE$1=TRUE,2,0)</f>
        <v>17</v>
      </c>
      <c r="AC129" s="26">
        <f t="shared" si="87"/>
        <v>20.5</v>
      </c>
      <c r="AD129" s="26">
        <f t="shared" si="88"/>
        <v>23.5</v>
      </c>
      <c r="AE129" s="28">
        <f t="shared" si="89"/>
        <v>26.5</v>
      </c>
      <c r="AF129" s="26">
        <f>BB129+IF($F129="범선",IF($BG$1=TRUE,INDEX(Sheet2!$H$2:'Sheet2'!$H$45,MATCH(BB129,Sheet2!$G$2:'Sheet2'!$G$45,0),0)),IF($BH$1=TRUE,INDEX(Sheet2!$I$2:'Sheet2'!$I$45,MATCH(BB129,Sheet2!$G$2:'Sheet2'!$G$45,0)),IF($BI$1=TRUE,INDEX(Sheet2!$H$2:'Sheet2'!$H$45,MATCH(BB129,Sheet2!$G$2:'Sheet2'!$G$45,0)),0)))+IF($BE$1=TRUE,2,0)</f>
        <v>22.5</v>
      </c>
      <c r="AG129" s="26">
        <f t="shared" si="90"/>
        <v>26</v>
      </c>
      <c r="AH129" s="26">
        <f t="shared" si="91"/>
        <v>29</v>
      </c>
      <c r="AI129" s="28">
        <f t="shared" si="92"/>
        <v>32</v>
      </c>
      <c r="AJ129" s="95"/>
      <c r="AK129" s="97">
        <v>215</v>
      </c>
      <c r="AL129" s="97">
        <v>300</v>
      </c>
      <c r="AM129" s="97">
        <v>9</v>
      </c>
      <c r="AN129" s="83">
        <v>9</v>
      </c>
      <c r="AO129" s="83">
        <v>16</v>
      </c>
      <c r="AP129" s="5">
        <v>60</v>
      </c>
      <c r="AQ129" s="5">
        <v>28</v>
      </c>
      <c r="AR129" s="5">
        <v>20</v>
      </c>
      <c r="AS129" s="5">
        <v>720</v>
      </c>
      <c r="AT129" s="5">
        <v>5</v>
      </c>
      <c r="AU129" s="5">
        <f t="shared" si="93"/>
        <v>800</v>
      </c>
      <c r="AV129" s="5">
        <f t="shared" si="94"/>
        <v>600</v>
      </c>
      <c r="AW129" s="5">
        <f t="shared" si="95"/>
        <v>1000</v>
      </c>
      <c r="AX129" s="5">
        <f t="shared" si="96"/>
        <v>-2</v>
      </c>
      <c r="AY129" s="5">
        <f t="shared" si="97"/>
        <v>-1</v>
      </c>
      <c r="AZ129" s="5">
        <f t="shared" si="98"/>
        <v>3</v>
      </c>
      <c r="BA129" s="5">
        <f t="shared" si="99"/>
        <v>6</v>
      </c>
      <c r="BB129" s="5">
        <f t="shared" si="100"/>
        <v>10</v>
      </c>
    </row>
    <row r="130" spans="1:54" s="5" customFormat="1">
      <c r="A130" s="334"/>
      <c r="B130" s="89"/>
      <c r="C130" s="119" t="s">
        <v>235</v>
      </c>
      <c r="D130" s="26" t="s">
        <v>25</v>
      </c>
      <c r="E130" s="26" t="s">
        <v>0</v>
      </c>
      <c r="F130" s="27" t="s">
        <v>18</v>
      </c>
      <c r="G130" s="28" t="s">
        <v>10</v>
      </c>
      <c r="H130" s="91">
        <f>ROUNDDOWN(AK130*1.05,0)+INDEX(Sheet2!$B$2:'Sheet2'!$B$5,MATCH(G130,Sheet2!$A$2:'Sheet2'!$A$5,0),0)+34*AT130-ROUNDUP(IF($BC$1=TRUE,AV130,AW130)/10,0)+A130</f>
        <v>137</v>
      </c>
      <c r="I130" s="231">
        <f>ROUNDDOWN(AL130*1.05,0)+INDEX(Sheet2!$B$2:'Sheet2'!$B$5,MATCH(G130,Sheet2!$A$2:'Sheet2'!$A$5,0),0)+34*AT130-ROUNDUP(IF($BC$1=TRUE,AV130,AW130)/10,0)+A130</f>
        <v>268</v>
      </c>
      <c r="J130" s="30">
        <f t="shared" si="73"/>
        <v>405</v>
      </c>
      <c r="K130" s="136">
        <f>AW130-ROUNDDOWN(AR130/2,0)-ROUNDDOWN(MAX(AQ130*1.2,AP130*0.5),0)+INDEX(Sheet2!$C$2:'Sheet2'!$C$5,MATCH(G130,Sheet2!$A$2:'Sheet2'!$A$5,0),0)</f>
        <v>1006</v>
      </c>
      <c r="L130" s="25">
        <f t="shared" si="74"/>
        <v>550</v>
      </c>
      <c r="M130" s="83">
        <f t="shared" si="75"/>
        <v>6</v>
      </c>
      <c r="N130" s="83">
        <f t="shared" si="76"/>
        <v>23</v>
      </c>
      <c r="O130" s="92">
        <f t="shared" si="77"/>
        <v>679</v>
      </c>
      <c r="P130" s="31">
        <f>AX130+IF($F130="범선",IF($BG$1=TRUE,INDEX(Sheet2!$H$2:'Sheet2'!$H$45,MATCH(AX130,Sheet2!$G$2:'Sheet2'!$G$45,0),0)),IF($BH$1=TRUE,INDEX(Sheet2!$I$2:'Sheet2'!$I$45,MATCH(AX130,Sheet2!$G$2:'Sheet2'!$G$45,0)),IF($BI$1=TRUE,INDEX(Sheet2!$H$2:'Sheet2'!$H$45,MATCH(AX130,Sheet2!$G$2:'Sheet2'!$G$45,0)),0)))+IF($BE$1=TRUE,2,0)</f>
        <v>8</v>
      </c>
      <c r="Q130" s="26">
        <f t="shared" si="78"/>
        <v>11</v>
      </c>
      <c r="R130" s="26">
        <f t="shared" si="79"/>
        <v>14</v>
      </c>
      <c r="S130" s="28">
        <f t="shared" si="80"/>
        <v>17</v>
      </c>
      <c r="T130" s="26">
        <f>AY130+IF($F130="범선",IF($BG$1=TRUE,INDEX(Sheet2!$H$2:'Sheet2'!$H$45,MATCH(AY130,Sheet2!$G$2:'Sheet2'!$G$45,0),0)),IF($BH$1=TRUE,INDEX(Sheet2!$I$2:'Sheet2'!$I$45,MATCH(AY130,Sheet2!$G$2:'Sheet2'!$G$45,0)),IF($BI$1=TRUE,INDEX(Sheet2!$H$2:'Sheet2'!$H$45,MATCH(AY130,Sheet2!$G$2:'Sheet2'!$G$45,0)),0)))+IF($BE$1=TRUE,2,0)</f>
        <v>9</v>
      </c>
      <c r="U130" s="26">
        <f t="shared" si="81"/>
        <v>12.5</v>
      </c>
      <c r="V130" s="26">
        <f t="shared" si="82"/>
        <v>15.5</v>
      </c>
      <c r="W130" s="28">
        <f t="shared" si="83"/>
        <v>18.5</v>
      </c>
      <c r="X130" s="26">
        <f>AZ130+IF($F130="범선",IF($BG$1=TRUE,INDEX(Sheet2!$H$2:'Sheet2'!$H$45,MATCH(AZ130,Sheet2!$G$2:'Sheet2'!$G$45,0),0)),IF($BH$1=TRUE,INDEX(Sheet2!$I$2:'Sheet2'!$I$45,MATCH(AZ130,Sheet2!$G$2:'Sheet2'!$G$45,0)),IF($BI$1=TRUE,INDEX(Sheet2!$H$2:'Sheet2'!$H$45,MATCH(AZ130,Sheet2!$G$2:'Sheet2'!$G$45,0)),0)))+IF($BE$1=TRUE,2,0)</f>
        <v>14.5</v>
      </c>
      <c r="Y130" s="26">
        <f t="shared" si="84"/>
        <v>18</v>
      </c>
      <c r="Z130" s="26">
        <f t="shared" si="85"/>
        <v>21</v>
      </c>
      <c r="AA130" s="28">
        <f t="shared" si="86"/>
        <v>24</v>
      </c>
      <c r="AB130" s="26">
        <f>BA130+IF($F130="범선",IF($BG$1=TRUE,INDEX(Sheet2!$H$2:'Sheet2'!$H$45,MATCH(BA130,Sheet2!$G$2:'Sheet2'!$G$45,0),0)),IF($BH$1=TRUE,INDEX(Sheet2!$I$2:'Sheet2'!$I$45,MATCH(BA130,Sheet2!$G$2:'Sheet2'!$G$45,0)),IF($BI$1=TRUE,INDEX(Sheet2!$H$2:'Sheet2'!$H$45,MATCH(BA130,Sheet2!$G$2:'Sheet2'!$G$45,0)),0)))+IF($BE$1=TRUE,2,0)</f>
        <v>20</v>
      </c>
      <c r="AC130" s="26">
        <f t="shared" si="87"/>
        <v>23.5</v>
      </c>
      <c r="AD130" s="26">
        <f t="shared" si="88"/>
        <v>26.5</v>
      </c>
      <c r="AE130" s="28">
        <f t="shared" si="89"/>
        <v>29.5</v>
      </c>
      <c r="AF130" s="26">
        <f>BB130+IF($F130="범선",IF($BG$1=TRUE,INDEX(Sheet2!$H$2:'Sheet2'!$H$45,MATCH(BB130,Sheet2!$G$2:'Sheet2'!$G$45,0),0)),IF($BH$1=TRUE,INDEX(Sheet2!$I$2:'Sheet2'!$I$45,MATCH(BB130,Sheet2!$G$2:'Sheet2'!$G$45,0)),IF($BI$1=TRUE,INDEX(Sheet2!$H$2:'Sheet2'!$H$45,MATCH(BB130,Sheet2!$G$2:'Sheet2'!$G$45,0)),0)))+IF($BE$1=TRUE,2,0)</f>
        <v>24</v>
      </c>
      <c r="AG130" s="26">
        <f t="shared" si="90"/>
        <v>27.5</v>
      </c>
      <c r="AH130" s="26">
        <f t="shared" si="91"/>
        <v>30.5</v>
      </c>
      <c r="AI130" s="28">
        <f t="shared" si="92"/>
        <v>33.5</v>
      </c>
      <c r="AJ130" s="95"/>
      <c r="AK130" s="96">
        <v>62</v>
      </c>
      <c r="AL130" s="96">
        <v>187</v>
      </c>
      <c r="AM130" s="96">
        <v>11</v>
      </c>
      <c r="AN130" s="83">
        <v>6</v>
      </c>
      <c r="AO130" s="83">
        <v>23</v>
      </c>
      <c r="AP130" s="13">
        <v>65</v>
      </c>
      <c r="AQ130" s="13">
        <v>32</v>
      </c>
      <c r="AR130" s="13">
        <v>38</v>
      </c>
      <c r="AS130" s="13">
        <v>707</v>
      </c>
      <c r="AT130" s="13">
        <v>1</v>
      </c>
      <c r="AU130" s="5">
        <f t="shared" si="93"/>
        <v>810</v>
      </c>
      <c r="AV130" s="5">
        <f t="shared" si="94"/>
        <v>607</v>
      </c>
      <c r="AW130" s="5">
        <f t="shared" si="95"/>
        <v>1012</v>
      </c>
      <c r="AX130" s="5">
        <f t="shared" si="96"/>
        <v>-1</v>
      </c>
      <c r="AY130" s="5">
        <f t="shared" si="97"/>
        <v>0</v>
      </c>
      <c r="AZ130" s="5">
        <f t="shared" si="98"/>
        <v>4</v>
      </c>
      <c r="BA130" s="5">
        <f t="shared" si="99"/>
        <v>8</v>
      </c>
      <c r="BB130" s="5">
        <f t="shared" si="100"/>
        <v>11</v>
      </c>
    </row>
    <row r="131" spans="1:54" s="5" customFormat="1">
      <c r="A131" s="381"/>
      <c r="B131" s="377"/>
      <c r="C131" s="203" t="s">
        <v>238</v>
      </c>
      <c r="D131" s="49" t="s">
        <v>25</v>
      </c>
      <c r="E131" s="49" t="s">
        <v>0</v>
      </c>
      <c r="F131" s="50" t="s">
        <v>18</v>
      </c>
      <c r="G131" s="51" t="s">
        <v>10</v>
      </c>
      <c r="H131" s="286">
        <f>ROUNDDOWN(AK131*1.05,0)+INDEX(Sheet2!$B$2:'Sheet2'!$B$5,MATCH(G131,Sheet2!$A$2:'Sheet2'!$A$5,0),0)+34*AT131-ROUNDUP(IF($BC$1=TRUE,AV131,AW131)/10,0)+A131</f>
        <v>399</v>
      </c>
      <c r="I131" s="296">
        <f>ROUNDDOWN(AL131*1.05,0)+INDEX(Sheet2!$B$2:'Sheet2'!$B$5,MATCH(G131,Sheet2!$A$2:'Sheet2'!$A$5,0),0)+34*AT131-ROUNDUP(IF($BC$1=TRUE,AV131,AW131)/10,0)+A131</f>
        <v>322</v>
      </c>
      <c r="J131" s="40">
        <f t="shared" si="73"/>
        <v>721</v>
      </c>
      <c r="K131" s="206">
        <f>AW131-ROUNDDOWN(AR131/2,0)-ROUNDDOWN(MAX(AQ131*1.2,AP131*0.5),0)+INDEX(Sheet2!$C$2:'Sheet2'!$C$5,MATCH(G131,Sheet2!$A$2:'Sheet2'!$A$5,0),0)</f>
        <v>1004</v>
      </c>
      <c r="L131" s="48">
        <f t="shared" si="74"/>
        <v>533</v>
      </c>
      <c r="M131" s="201">
        <f t="shared" si="75"/>
        <v>7</v>
      </c>
      <c r="N131" s="201">
        <f t="shared" si="76"/>
        <v>33</v>
      </c>
      <c r="O131" s="202">
        <f t="shared" si="77"/>
        <v>1519</v>
      </c>
      <c r="P131" s="53">
        <f>AX131+IF($F131="범선",IF($BG$1=TRUE,INDEX(Sheet2!$H$2:'Sheet2'!$H$45,MATCH(AX131,Sheet2!$G$2:'Sheet2'!$G$45,0),0)),IF($BH$1=TRUE,INDEX(Sheet2!$I$2:'Sheet2'!$I$45,MATCH(AX131,Sheet2!$G$2:'Sheet2'!$G$45,0)),IF($BI$1=TRUE,INDEX(Sheet2!$H$2:'Sheet2'!$H$45,MATCH(AX131,Sheet2!$G$2:'Sheet2'!$G$45,0)),0)))+IF($BE$1=TRUE,2,0)</f>
        <v>10.5</v>
      </c>
      <c r="Q131" s="49">
        <f t="shared" si="78"/>
        <v>13.5</v>
      </c>
      <c r="R131" s="49">
        <f t="shared" si="79"/>
        <v>16.5</v>
      </c>
      <c r="S131" s="51">
        <f t="shared" si="80"/>
        <v>19.5</v>
      </c>
      <c r="T131" s="49">
        <f>AY131+IF($F131="범선",IF($BG$1=TRUE,INDEX(Sheet2!$H$2:'Sheet2'!$H$45,MATCH(AY131,Sheet2!$G$2:'Sheet2'!$G$45,0),0)),IF($BH$1=TRUE,INDEX(Sheet2!$I$2:'Sheet2'!$I$45,MATCH(AY131,Sheet2!$G$2:'Sheet2'!$G$45,0)),IF($BI$1=TRUE,INDEX(Sheet2!$H$2:'Sheet2'!$H$45,MATCH(AY131,Sheet2!$G$2:'Sheet2'!$G$45,0)),0)))+IF($BE$1=TRUE,2,0)</f>
        <v>12</v>
      </c>
      <c r="U131" s="49">
        <f t="shared" si="81"/>
        <v>15.5</v>
      </c>
      <c r="V131" s="49">
        <f t="shared" si="82"/>
        <v>18.5</v>
      </c>
      <c r="W131" s="51">
        <f t="shared" si="83"/>
        <v>21.5</v>
      </c>
      <c r="X131" s="49">
        <f>AZ131+IF($F131="범선",IF($BG$1=TRUE,INDEX(Sheet2!$H$2:'Sheet2'!$H$45,MATCH(AZ131,Sheet2!$G$2:'Sheet2'!$G$45,0),0)),IF($BH$1=TRUE,INDEX(Sheet2!$I$2:'Sheet2'!$I$45,MATCH(AZ131,Sheet2!$G$2:'Sheet2'!$G$45,0)),IF($BI$1=TRUE,INDEX(Sheet2!$H$2:'Sheet2'!$H$45,MATCH(AZ131,Sheet2!$G$2:'Sheet2'!$G$45,0)),0)))+IF($BE$1=TRUE,2,0)</f>
        <v>17</v>
      </c>
      <c r="Y131" s="49">
        <f t="shared" si="84"/>
        <v>20.5</v>
      </c>
      <c r="Z131" s="49">
        <f t="shared" si="85"/>
        <v>23.5</v>
      </c>
      <c r="AA131" s="51">
        <f t="shared" si="86"/>
        <v>26.5</v>
      </c>
      <c r="AB131" s="49">
        <f>BA131+IF($F131="범선",IF($BG$1=TRUE,INDEX(Sheet2!$H$2:'Sheet2'!$H$45,MATCH(BA131,Sheet2!$G$2:'Sheet2'!$G$45,0),0)),IF($BH$1=TRUE,INDEX(Sheet2!$I$2:'Sheet2'!$I$45,MATCH(BA131,Sheet2!$G$2:'Sheet2'!$G$45,0)),IF($BI$1=TRUE,INDEX(Sheet2!$H$2:'Sheet2'!$H$45,MATCH(BA131,Sheet2!$G$2:'Sheet2'!$G$45,0)),0)))+IF($BE$1=TRUE,2,0)</f>
        <v>22.5</v>
      </c>
      <c r="AC131" s="49">
        <f t="shared" si="87"/>
        <v>26</v>
      </c>
      <c r="AD131" s="49">
        <f t="shared" si="88"/>
        <v>29</v>
      </c>
      <c r="AE131" s="51">
        <f t="shared" si="89"/>
        <v>32</v>
      </c>
      <c r="AF131" s="49">
        <f>BB131+IF($F131="범선",IF($BG$1=TRUE,INDEX(Sheet2!$H$2:'Sheet2'!$H$45,MATCH(BB131,Sheet2!$G$2:'Sheet2'!$G$45,0),0)),IF($BH$1=TRUE,INDEX(Sheet2!$I$2:'Sheet2'!$I$45,MATCH(BB131,Sheet2!$G$2:'Sheet2'!$G$45,0)),IF($BI$1=TRUE,INDEX(Sheet2!$H$2:'Sheet2'!$H$45,MATCH(BB131,Sheet2!$G$2:'Sheet2'!$G$45,0)),0)))+IF($BE$1=TRUE,2,0)</f>
        <v>26.5</v>
      </c>
      <c r="AG131" s="49">
        <f t="shared" si="90"/>
        <v>30</v>
      </c>
      <c r="AH131" s="49">
        <f t="shared" si="91"/>
        <v>33</v>
      </c>
      <c r="AI131" s="51">
        <f t="shared" si="92"/>
        <v>36</v>
      </c>
      <c r="AJ131" s="95"/>
      <c r="AK131" s="97">
        <v>250</v>
      </c>
      <c r="AL131" s="97">
        <v>177</v>
      </c>
      <c r="AM131" s="97">
        <v>8</v>
      </c>
      <c r="AN131" s="83">
        <v>7</v>
      </c>
      <c r="AO131" s="83">
        <v>33</v>
      </c>
      <c r="AP131" s="5">
        <v>98</v>
      </c>
      <c r="AQ131" s="5">
        <v>55</v>
      </c>
      <c r="AR131" s="5">
        <v>62</v>
      </c>
      <c r="AS131" s="5">
        <v>680</v>
      </c>
      <c r="AT131" s="5">
        <v>3</v>
      </c>
      <c r="AU131" s="5">
        <f t="shared" si="93"/>
        <v>840</v>
      </c>
      <c r="AV131" s="5">
        <f t="shared" si="94"/>
        <v>630</v>
      </c>
      <c r="AW131" s="5">
        <f t="shared" si="95"/>
        <v>1050</v>
      </c>
      <c r="AX131" s="5">
        <f t="shared" si="96"/>
        <v>1</v>
      </c>
      <c r="AY131" s="5">
        <f t="shared" si="97"/>
        <v>2</v>
      </c>
      <c r="AZ131" s="5">
        <f t="shared" si="98"/>
        <v>6</v>
      </c>
      <c r="BA131" s="5">
        <f t="shared" si="99"/>
        <v>10</v>
      </c>
      <c r="BB131" s="5">
        <f t="shared" si="100"/>
        <v>13</v>
      </c>
    </row>
    <row r="132" spans="1:54" s="5" customFormat="1">
      <c r="A132" s="507"/>
      <c r="B132" s="510" t="s">
        <v>40</v>
      </c>
      <c r="C132" s="513" t="s">
        <v>231</v>
      </c>
      <c r="D132" s="516" t="s">
        <v>1</v>
      </c>
      <c r="E132" s="516" t="s">
        <v>0</v>
      </c>
      <c r="F132" s="518" t="s">
        <v>18</v>
      </c>
      <c r="G132" s="520" t="s">
        <v>10</v>
      </c>
      <c r="H132" s="522">
        <f>ROUNDDOWN(AK132*1.05,0)+INDEX(Sheet2!$B$2:'Sheet2'!$B$5,MATCH(G132,Sheet2!$A$2:'Sheet2'!$A$5,0),0)+34*AT132-ROUNDUP(IF($BC$1=TRUE,AV132,AW132)/10,0)+A132</f>
        <v>478</v>
      </c>
      <c r="I132" s="524">
        <f>ROUNDDOWN(AL132*1.05,0)+INDEX(Sheet2!$B$2:'Sheet2'!$B$5,MATCH(G132,Sheet2!$A$2:'Sheet2'!$A$5,0),0)+34*AT132-ROUNDUP(IF($BC$1=TRUE,AV132,AW132)/10,0)+A132</f>
        <v>217</v>
      </c>
      <c r="J132" s="527">
        <f t="shared" si="73"/>
        <v>695</v>
      </c>
      <c r="K132" s="170">
        <f>AW132-ROUNDDOWN(AR132/2,0)-ROUNDDOWN(MAX(AQ132*1.2,AP132*0.5),0)+INDEX(Sheet2!$C$2:'Sheet2'!$C$5,MATCH(G132,Sheet2!$A$2:'Sheet2'!$A$5,0),0)</f>
        <v>1003</v>
      </c>
      <c r="L132" s="529">
        <f t="shared" si="74"/>
        <v>552</v>
      </c>
      <c r="M132" s="531">
        <f t="shared" si="75"/>
        <v>12</v>
      </c>
      <c r="N132" s="531">
        <f t="shared" si="76"/>
        <v>13</v>
      </c>
      <c r="O132" s="532">
        <f t="shared" si="77"/>
        <v>1651</v>
      </c>
      <c r="P132" s="47">
        <f>AX132+IF($F132="범선",IF($BG$1=TRUE,INDEX(Sheet2!$H$2:'Sheet2'!$H$45,MATCH(AX132,Sheet2!$G$2:'Sheet2'!$G$45,0),0)),IF($BH$1=TRUE,INDEX(Sheet2!$I$2:'Sheet2'!$I$45,MATCH(AX132,Sheet2!$G$2:'Sheet2'!$G$45,0)),IF($BI$1=TRUE,INDEX(Sheet2!$H$2:'Sheet2'!$H$45,MATCH(AX132,Sheet2!$G$2:'Sheet2'!$G$45,0)),0)))+IF($BE$1=TRUE,2,0)</f>
        <v>5</v>
      </c>
      <c r="Q132" s="43">
        <f t="shared" si="78"/>
        <v>8</v>
      </c>
      <c r="R132" s="43">
        <f t="shared" si="79"/>
        <v>11</v>
      </c>
      <c r="S132" s="45">
        <f t="shared" si="80"/>
        <v>14</v>
      </c>
      <c r="T132" s="43">
        <f>AY132+IF($F132="범선",IF($BG$1=TRUE,INDEX(Sheet2!$H$2:'Sheet2'!$H$45,MATCH(AY132,Sheet2!$G$2:'Sheet2'!$G$45,0),0)),IF($BH$1=TRUE,INDEX(Sheet2!$I$2:'Sheet2'!$I$45,MATCH(AY132,Sheet2!$G$2:'Sheet2'!$G$45,0)),IF($BI$1=TRUE,INDEX(Sheet2!$H$2:'Sheet2'!$H$45,MATCH(AY132,Sheet2!$G$2:'Sheet2'!$G$45,0)),0)))+IF($BE$1=TRUE,2,0)</f>
        <v>6.5</v>
      </c>
      <c r="U132" s="43">
        <f t="shared" si="81"/>
        <v>10</v>
      </c>
      <c r="V132" s="43">
        <f t="shared" si="82"/>
        <v>13</v>
      </c>
      <c r="W132" s="45">
        <f t="shared" si="83"/>
        <v>16</v>
      </c>
      <c r="X132" s="43">
        <f>AZ132+IF($F132="범선",IF($BG$1=TRUE,INDEX(Sheet2!$H$2:'Sheet2'!$H$45,MATCH(AZ132,Sheet2!$G$2:'Sheet2'!$G$45,0),0)),IF($BH$1=TRUE,INDEX(Sheet2!$I$2:'Sheet2'!$I$45,MATCH(AZ132,Sheet2!$G$2:'Sheet2'!$G$45,0)),IF($BI$1=TRUE,INDEX(Sheet2!$H$2:'Sheet2'!$H$45,MATCH(AZ132,Sheet2!$G$2:'Sheet2'!$G$45,0)),0)))+IF($BE$1=TRUE,2,0)</f>
        <v>12</v>
      </c>
      <c r="Y132" s="43">
        <f t="shared" si="84"/>
        <v>15.5</v>
      </c>
      <c r="Z132" s="43">
        <f t="shared" si="85"/>
        <v>18.5</v>
      </c>
      <c r="AA132" s="45">
        <f t="shared" si="86"/>
        <v>21.5</v>
      </c>
      <c r="AB132" s="43">
        <f>BA132+IF($F132="범선",IF($BG$1=TRUE,INDEX(Sheet2!$H$2:'Sheet2'!$H$45,MATCH(BA132,Sheet2!$G$2:'Sheet2'!$G$45,0),0)),IF($BH$1=TRUE,INDEX(Sheet2!$I$2:'Sheet2'!$I$45,MATCH(BA132,Sheet2!$G$2:'Sheet2'!$G$45,0)),IF($BI$1=TRUE,INDEX(Sheet2!$H$2:'Sheet2'!$H$45,MATCH(BA132,Sheet2!$G$2:'Sheet2'!$G$45,0)),0)))+IF($BE$1=TRUE,2,0)</f>
        <v>17</v>
      </c>
      <c r="AC132" s="43">
        <f t="shared" si="87"/>
        <v>20.5</v>
      </c>
      <c r="AD132" s="43">
        <f t="shared" si="88"/>
        <v>23.5</v>
      </c>
      <c r="AE132" s="45">
        <f t="shared" si="89"/>
        <v>26.5</v>
      </c>
      <c r="AF132" s="43">
        <f>BB132+IF($F132="범선",IF($BG$1=TRUE,INDEX(Sheet2!$H$2:'Sheet2'!$H$45,MATCH(BB132,Sheet2!$G$2:'Sheet2'!$G$45,0),0)),IF($BH$1=TRUE,INDEX(Sheet2!$I$2:'Sheet2'!$I$45,MATCH(BB132,Sheet2!$G$2:'Sheet2'!$G$45,0)),IF($BI$1=TRUE,INDEX(Sheet2!$H$2:'Sheet2'!$H$45,MATCH(BB132,Sheet2!$G$2:'Sheet2'!$G$45,0)),0)))+IF($BE$1=TRUE,2,0)</f>
        <v>21</v>
      </c>
      <c r="AG132" s="43">
        <f t="shared" si="90"/>
        <v>24.5</v>
      </c>
      <c r="AH132" s="43">
        <f t="shared" si="91"/>
        <v>27.5</v>
      </c>
      <c r="AI132" s="45">
        <f t="shared" si="92"/>
        <v>30.5</v>
      </c>
      <c r="AJ132" s="95"/>
      <c r="AK132" s="96">
        <v>353</v>
      </c>
      <c r="AL132" s="96">
        <v>104</v>
      </c>
      <c r="AM132" s="96">
        <v>11</v>
      </c>
      <c r="AN132" s="83">
        <v>12</v>
      </c>
      <c r="AO132" s="83">
        <v>13</v>
      </c>
      <c r="AP132" s="13">
        <v>65</v>
      </c>
      <c r="AQ132" s="13">
        <v>30</v>
      </c>
      <c r="AR132" s="13">
        <v>24</v>
      </c>
      <c r="AS132" s="13">
        <v>711</v>
      </c>
      <c r="AT132" s="13">
        <v>2</v>
      </c>
      <c r="AU132" s="5">
        <f t="shared" si="93"/>
        <v>800</v>
      </c>
      <c r="AV132" s="5">
        <f t="shared" si="94"/>
        <v>600</v>
      </c>
      <c r="AW132" s="5">
        <f t="shared" si="95"/>
        <v>1000</v>
      </c>
      <c r="AX132" s="5">
        <f t="shared" si="96"/>
        <v>-3</v>
      </c>
      <c r="AY132" s="5">
        <f t="shared" si="97"/>
        <v>-2</v>
      </c>
      <c r="AZ132" s="5">
        <f t="shared" si="98"/>
        <v>2</v>
      </c>
      <c r="BA132" s="5">
        <f t="shared" si="99"/>
        <v>6</v>
      </c>
      <c r="BB132" s="5">
        <f t="shared" si="100"/>
        <v>9</v>
      </c>
    </row>
    <row r="133" spans="1:54" s="5" customFormat="1">
      <c r="A133" s="334"/>
      <c r="B133" s="89"/>
      <c r="C133" s="119" t="s">
        <v>233</v>
      </c>
      <c r="D133" s="26" t="s">
        <v>25</v>
      </c>
      <c r="E133" s="26" t="s">
        <v>0</v>
      </c>
      <c r="F133" s="27" t="s">
        <v>18</v>
      </c>
      <c r="G133" s="28" t="s">
        <v>10</v>
      </c>
      <c r="H133" s="91">
        <f>ROUNDDOWN(AK133*1.05,0)+INDEX(Sheet2!$B$2:'Sheet2'!$B$5,MATCH(G133,Sheet2!$A$2:'Sheet2'!$A$5,0),0)+34*AT133-ROUNDUP(IF($BC$1=TRUE,AV133,AW133)/10,0)+A133</f>
        <v>435</v>
      </c>
      <c r="I133" s="231">
        <f>ROUNDDOWN(AL133*1.05,0)+INDEX(Sheet2!$B$2:'Sheet2'!$B$5,MATCH(G133,Sheet2!$A$2:'Sheet2'!$A$5,0),0)+34*AT133-ROUNDUP(IF($BC$1=TRUE,AV133,AW133)/10,0)+A133</f>
        <v>189</v>
      </c>
      <c r="J133" s="30">
        <f t="shared" si="73"/>
        <v>624</v>
      </c>
      <c r="K133" s="136">
        <f>AW133-ROUNDDOWN(AR133/2,0)-ROUNDDOWN(MAX(AQ133*1.2,AP133*0.5),0)+INDEX(Sheet2!$C$2:'Sheet2'!$C$5,MATCH(G133,Sheet2!$A$2:'Sheet2'!$A$5,0),0)</f>
        <v>1001</v>
      </c>
      <c r="L133" s="25">
        <f t="shared" si="74"/>
        <v>551</v>
      </c>
      <c r="M133" s="83">
        <f t="shared" si="75"/>
        <v>10</v>
      </c>
      <c r="N133" s="83">
        <f t="shared" si="76"/>
        <v>13</v>
      </c>
      <c r="O133" s="92">
        <f t="shared" si="77"/>
        <v>1494</v>
      </c>
      <c r="P133" s="31">
        <f>AX133+IF($F133="범선",IF($BG$1=TRUE,INDEX(Sheet2!$H$2:'Sheet2'!$H$45,MATCH(AX133,Sheet2!$G$2:'Sheet2'!$G$45,0),0)),IF($BH$1=TRUE,INDEX(Sheet2!$I$2:'Sheet2'!$I$45,MATCH(AX133,Sheet2!$G$2:'Sheet2'!$G$45,0)),IF($BI$1=TRUE,INDEX(Sheet2!$H$2:'Sheet2'!$H$45,MATCH(AX133,Sheet2!$G$2:'Sheet2'!$G$45,0)),0)))+IF($BE$1=TRUE,2,0)</f>
        <v>6.5</v>
      </c>
      <c r="Q133" s="26">
        <f t="shared" si="78"/>
        <v>9.5</v>
      </c>
      <c r="R133" s="26">
        <f t="shared" si="79"/>
        <v>12.5</v>
      </c>
      <c r="S133" s="28">
        <f t="shared" si="80"/>
        <v>15.5</v>
      </c>
      <c r="T133" s="26">
        <f>AY133+IF($F133="범선",IF($BG$1=TRUE,INDEX(Sheet2!$H$2:'Sheet2'!$H$45,MATCH(AY133,Sheet2!$G$2:'Sheet2'!$G$45,0),0)),IF($BH$1=TRUE,INDEX(Sheet2!$I$2:'Sheet2'!$I$45,MATCH(AY133,Sheet2!$G$2:'Sheet2'!$G$45,0)),IF($BI$1=TRUE,INDEX(Sheet2!$H$2:'Sheet2'!$H$45,MATCH(AY133,Sheet2!$G$2:'Sheet2'!$G$45,0)),0)))+IF($BE$1=TRUE,2,0)</f>
        <v>8</v>
      </c>
      <c r="U133" s="26">
        <f t="shared" si="81"/>
        <v>11.5</v>
      </c>
      <c r="V133" s="26">
        <f t="shared" si="82"/>
        <v>14.5</v>
      </c>
      <c r="W133" s="28">
        <f t="shared" si="83"/>
        <v>17.5</v>
      </c>
      <c r="X133" s="26">
        <f>AZ133+IF($F133="범선",IF($BG$1=TRUE,INDEX(Sheet2!$H$2:'Sheet2'!$H$45,MATCH(AZ133,Sheet2!$G$2:'Sheet2'!$G$45,0),0)),IF($BH$1=TRUE,INDEX(Sheet2!$I$2:'Sheet2'!$I$45,MATCH(AZ133,Sheet2!$G$2:'Sheet2'!$G$45,0)),IF($BI$1=TRUE,INDEX(Sheet2!$H$2:'Sheet2'!$H$45,MATCH(AZ133,Sheet2!$G$2:'Sheet2'!$G$45,0)),0)))+IF($BE$1=TRUE,2,0)</f>
        <v>13</v>
      </c>
      <c r="Y133" s="26">
        <f t="shared" si="84"/>
        <v>16.5</v>
      </c>
      <c r="Z133" s="26">
        <f t="shared" si="85"/>
        <v>19.5</v>
      </c>
      <c r="AA133" s="28">
        <f t="shared" si="86"/>
        <v>22.5</v>
      </c>
      <c r="AB133" s="26">
        <f>BA133+IF($F133="범선",IF($BG$1=TRUE,INDEX(Sheet2!$H$2:'Sheet2'!$H$45,MATCH(BA133,Sheet2!$G$2:'Sheet2'!$G$45,0),0)),IF($BH$1=TRUE,INDEX(Sheet2!$I$2:'Sheet2'!$I$45,MATCH(BA133,Sheet2!$G$2:'Sheet2'!$G$45,0)),IF($BI$1=TRUE,INDEX(Sheet2!$H$2:'Sheet2'!$H$45,MATCH(BA133,Sheet2!$G$2:'Sheet2'!$G$45,0)),0)))+IF($BE$1=TRUE,2,0)</f>
        <v>18.5</v>
      </c>
      <c r="AC133" s="26">
        <f t="shared" si="87"/>
        <v>22</v>
      </c>
      <c r="AD133" s="26">
        <f t="shared" si="88"/>
        <v>25</v>
      </c>
      <c r="AE133" s="28">
        <f t="shared" si="89"/>
        <v>28</v>
      </c>
      <c r="AF133" s="26">
        <f>BB133+IF($F133="범선",IF($BG$1=TRUE,INDEX(Sheet2!$H$2:'Sheet2'!$H$45,MATCH(BB133,Sheet2!$G$2:'Sheet2'!$G$45,0),0)),IF($BH$1=TRUE,INDEX(Sheet2!$I$2:'Sheet2'!$I$45,MATCH(BB133,Sheet2!$G$2:'Sheet2'!$G$45,0)),IF($BI$1=TRUE,INDEX(Sheet2!$H$2:'Sheet2'!$H$45,MATCH(BB133,Sheet2!$G$2:'Sheet2'!$G$45,0)),0)))+IF($BE$1=TRUE,2,0)</f>
        <v>22.5</v>
      </c>
      <c r="AG133" s="26">
        <f t="shared" si="90"/>
        <v>26</v>
      </c>
      <c r="AH133" s="26">
        <f t="shared" si="91"/>
        <v>29</v>
      </c>
      <c r="AI133" s="28">
        <f t="shared" si="92"/>
        <v>32</v>
      </c>
      <c r="AJ133" s="95"/>
      <c r="AK133" s="96">
        <v>312</v>
      </c>
      <c r="AL133" s="96">
        <v>78</v>
      </c>
      <c r="AM133" s="96">
        <v>10</v>
      </c>
      <c r="AN133" s="83">
        <v>10</v>
      </c>
      <c r="AO133" s="83">
        <v>13</v>
      </c>
      <c r="AP133" s="13">
        <v>64</v>
      </c>
      <c r="AQ133" s="13">
        <v>30</v>
      </c>
      <c r="AR133" s="13">
        <v>24</v>
      </c>
      <c r="AS133" s="13">
        <v>711</v>
      </c>
      <c r="AT133" s="13">
        <v>2</v>
      </c>
      <c r="AU133" s="5">
        <f t="shared" si="93"/>
        <v>799</v>
      </c>
      <c r="AV133" s="5">
        <f t="shared" si="94"/>
        <v>599</v>
      </c>
      <c r="AW133" s="5">
        <f t="shared" si="95"/>
        <v>998</v>
      </c>
      <c r="AX133" s="5">
        <f t="shared" si="96"/>
        <v>-2</v>
      </c>
      <c r="AY133" s="5">
        <f t="shared" si="97"/>
        <v>-1</v>
      </c>
      <c r="AZ133" s="5">
        <f t="shared" si="98"/>
        <v>3</v>
      </c>
      <c r="BA133" s="5">
        <f t="shared" si="99"/>
        <v>7</v>
      </c>
      <c r="BB133" s="5">
        <f t="shared" si="100"/>
        <v>10</v>
      </c>
    </row>
    <row r="134" spans="1:54" s="5" customFormat="1" hidden="1">
      <c r="A134" s="363">
        <v>20</v>
      </c>
      <c r="B134" s="537"/>
      <c r="C134" s="541" t="s">
        <v>296</v>
      </c>
      <c r="D134" s="55" t="s">
        <v>299</v>
      </c>
      <c r="E134" s="55" t="s">
        <v>41</v>
      </c>
      <c r="F134" s="220" t="s">
        <v>267</v>
      </c>
      <c r="G134" s="85" t="s">
        <v>12</v>
      </c>
      <c r="H134" s="226">
        <f>ROUNDDOWN(AK134*1.05,0)+INDEX(Sheet2!$B$2:'Sheet2'!$B$5,MATCH(G134,Sheet2!$A$2:'Sheet2'!$A$5,0),0)+34*AT134-ROUNDUP(IF($BC$1=TRUE,AV134,AW134)/10,0)+A134</f>
        <v>463</v>
      </c>
      <c r="I134" s="229">
        <f>ROUNDDOWN(AL134*1.05,0)+INDEX(Sheet2!$B$2:'Sheet2'!$B$5,MATCH(G134,Sheet2!$A$2:'Sheet2'!$A$5,0),0)+34*AT134-ROUNDUP(IF($BC$1=TRUE,AV134,AW134)/10,0)+A134</f>
        <v>513</v>
      </c>
      <c r="J134" s="86">
        <f t="shared" si="73"/>
        <v>976</v>
      </c>
      <c r="K134" s="592">
        <f>AW134-ROUNDDOWN(AR134/2,0)-ROUNDDOWN(MAX(AQ134*1.2,AP134*0.5),0)+INDEX(Sheet2!$C$2:'Sheet2'!$C$5,MATCH(G134,Sheet2!$A$2:'Sheet2'!$A$5,0),0)</f>
        <v>966</v>
      </c>
      <c r="L134" s="84">
        <f t="shared" si="74"/>
        <v>492</v>
      </c>
      <c r="M134" s="78">
        <f t="shared" si="75"/>
        <v>15</v>
      </c>
      <c r="N134" s="78">
        <f t="shared" si="76"/>
        <v>56</v>
      </c>
      <c r="O134" s="625">
        <f t="shared" si="77"/>
        <v>1902</v>
      </c>
      <c r="P134" s="175">
        <f>AX134+IF($F134="범선",IF($BG$1=TRUE,INDEX(Sheet2!$H$2:'Sheet2'!$H$45,MATCH(AX134,Sheet2!$G$2:'Sheet2'!$G$45,0),0)),IF($BH$1=TRUE,INDEX(Sheet2!$I$2:'Sheet2'!$I$45,MATCH(AX134,Sheet2!$G$2:'Sheet2'!$G$45,0)),IF($BI$1=TRUE,INDEX(Sheet2!$H$2:'Sheet2'!$H$45,MATCH(AX134,Sheet2!$G$2:'Sheet2'!$G$45,0)),0)))+IF($BE$1=TRUE,2,0)</f>
        <v>35</v>
      </c>
      <c r="Q134" s="176">
        <f t="shared" si="78"/>
        <v>38</v>
      </c>
      <c r="R134" s="176">
        <f t="shared" si="79"/>
        <v>41</v>
      </c>
      <c r="S134" s="177">
        <f t="shared" si="80"/>
        <v>44</v>
      </c>
      <c r="T134" s="176">
        <f>AY134+IF($F134="범선",IF($BG$1=TRUE,INDEX(Sheet2!$H$2:'Sheet2'!$H$45,MATCH(AY134,Sheet2!$G$2:'Sheet2'!$G$45,0),0)),IF($BH$1=TRUE,INDEX(Sheet2!$I$2:'Sheet2'!$I$45,MATCH(AY134,Sheet2!$G$2:'Sheet2'!$G$45,0)),IF($BI$1=TRUE,INDEX(Sheet2!$H$2:'Sheet2'!$H$45,MATCH(AY134,Sheet2!$G$2:'Sheet2'!$G$45,0)),0)))+IF($BE$1=TRUE,2,0)</f>
        <v>37</v>
      </c>
      <c r="U134" s="176">
        <f t="shared" si="81"/>
        <v>40.5</v>
      </c>
      <c r="V134" s="176">
        <f t="shared" si="82"/>
        <v>43.5</v>
      </c>
      <c r="W134" s="177">
        <f t="shared" si="83"/>
        <v>46.5</v>
      </c>
      <c r="X134" s="176">
        <f>AZ134+IF($F134="범선",IF($BG$1=TRUE,INDEX(Sheet2!$H$2:'Sheet2'!$H$45,MATCH(AZ134,Sheet2!$G$2:'Sheet2'!$G$45,0),0)),IF($BH$1=TRUE,INDEX(Sheet2!$I$2:'Sheet2'!$I$45,MATCH(AZ134,Sheet2!$G$2:'Sheet2'!$G$45,0)),IF($BI$1=TRUE,INDEX(Sheet2!$H$2:'Sheet2'!$H$45,MATCH(AZ134,Sheet2!$G$2:'Sheet2'!$G$45,0)),0)))+IF($BE$1=TRUE,2,0)</f>
        <v>45</v>
      </c>
      <c r="Y134" s="176">
        <f t="shared" si="84"/>
        <v>48.5</v>
      </c>
      <c r="Z134" s="176">
        <f t="shared" si="85"/>
        <v>51.5</v>
      </c>
      <c r="AA134" s="177">
        <f t="shared" si="86"/>
        <v>54.5</v>
      </c>
      <c r="AB134" s="176">
        <f>BA134+IF($F134="범선",IF($BG$1=TRUE,INDEX(Sheet2!$H$2:'Sheet2'!$H$45,MATCH(BA134,Sheet2!$G$2:'Sheet2'!$G$45,0),0)),IF($BH$1=TRUE,INDEX(Sheet2!$I$2:'Sheet2'!$I$45,MATCH(BA134,Sheet2!$G$2:'Sheet2'!$G$45,0)),IF($BI$1=TRUE,INDEX(Sheet2!$H$2:'Sheet2'!$H$45,MATCH(BA134,Sheet2!$G$2:'Sheet2'!$G$45,0)),0)))+IF($BE$1=TRUE,2,0)</f>
        <v>51</v>
      </c>
      <c r="AC134" s="176">
        <f t="shared" si="87"/>
        <v>54.5</v>
      </c>
      <c r="AD134" s="176">
        <f t="shared" si="88"/>
        <v>57.5</v>
      </c>
      <c r="AE134" s="177">
        <f t="shared" si="89"/>
        <v>60.5</v>
      </c>
      <c r="AF134" s="176">
        <f>BB134+IF($F134="범선",IF($BG$1=TRUE,INDEX(Sheet2!$H$2:'Sheet2'!$H$45,MATCH(BB134,Sheet2!$G$2:'Sheet2'!$G$45,0),0)),IF($BH$1=TRUE,INDEX(Sheet2!$I$2:'Sheet2'!$I$45,MATCH(BB134,Sheet2!$G$2:'Sheet2'!$G$45,0)),IF($BI$1=TRUE,INDEX(Sheet2!$H$2:'Sheet2'!$H$45,MATCH(BB134,Sheet2!$G$2:'Sheet2'!$G$45,0)),0)))+IF($BE$1=TRUE,2,0)</f>
        <v>59</v>
      </c>
      <c r="AG134" s="176">
        <f t="shared" si="90"/>
        <v>62.5</v>
      </c>
      <c r="AH134" s="176">
        <f t="shared" si="91"/>
        <v>65.5</v>
      </c>
      <c r="AI134" s="177">
        <f t="shared" si="92"/>
        <v>68.5</v>
      </c>
      <c r="AJ134" s="95"/>
      <c r="AK134" s="96">
        <v>294</v>
      </c>
      <c r="AL134" s="96">
        <v>341</v>
      </c>
      <c r="AM134" s="96">
        <v>16</v>
      </c>
      <c r="AN134" s="83">
        <v>15</v>
      </c>
      <c r="AO134" s="83">
        <v>56</v>
      </c>
      <c r="AP134" s="13">
        <v>160</v>
      </c>
      <c r="AQ134" s="13">
        <v>75</v>
      </c>
      <c r="AR134" s="13">
        <v>110</v>
      </c>
      <c r="AS134" s="13">
        <v>580</v>
      </c>
      <c r="AT134" s="13">
        <v>3</v>
      </c>
      <c r="AU134" s="5">
        <f t="shared" si="93"/>
        <v>850</v>
      </c>
      <c r="AV134" s="5">
        <f t="shared" si="94"/>
        <v>637</v>
      </c>
      <c r="AW134" s="5">
        <f t="shared" si="95"/>
        <v>1062</v>
      </c>
      <c r="AX134" s="5">
        <f t="shared" si="96"/>
        <v>6</v>
      </c>
      <c r="AY134" s="5">
        <f t="shared" si="97"/>
        <v>7</v>
      </c>
      <c r="AZ134" s="5">
        <f t="shared" si="98"/>
        <v>11</v>
      </c>
      <c r="BA134" s="5">
        <f t="shared" si="99"/>
        <v>14</v>
      </c>
      <c r="BB134" s="5">
        <f t="shared" si="100"/>
        <v>18</v>
      </c>
    </row>
    <row r="135" spans="1:54" s="5" customFormat="1">
      <c r="A135" s="334"/>
      <c r="B135" s="89" t="s">
        <v>40</v>
      </c>
      <c r="C135" s="119" t="s">
        <v>119</v>
      </c>
      <c r="D135" s="26" t="s">
        <v>1</v>
      </c>
      <c r="E135" s="26" t="s">
        <v>0</v>
      </c>
      <c r="F135" s="27" t="s">
        <v>118</v>
      </c>
      <c r="G135" s="28" t="s">
        <v>12</v>
      </c>
      <c r="H135" s="91">
        <f>ROUNDDOWN(AK135*1.05,0)+INDEX(Sheet2!$B$2:'Sheet2'!$B$5,MATCH(G135,Sheet2!$A$2:'Sheet2'!$A$5,0),0)+34*AT135-ROUNDUP(IF($BC$1=TRUE,AV135,AW135)/10,0)+A135</f>
        <v>335</v>
      </c>
      <c r="I135" s="231">
        <f>ROUNDDOWN(AL135*1.05,0)+INDEX(Sheet2!$B$2:'Sheet2'!$B$5,MATCH(G135,Sheet2!$A$2:'Sheet2'!$A$5,0),0)+34*AT135-ROUNDUP(IF($BC$1=TRUE,AV135,AW135)/10,0)+A135</f>
        <v>209</v>
      </c>
      <c r="J135" s="30">
        <f t="shared" si="73"/>
        <v>544</v>
      </c>
      <c r="K135" s="234">
        <f>AW135-ROUNDDOWN(AR135/2,0)-ROUNDDOWN(MAX(AQ135*1.2,AP135*0.5),0)+INDEX(Sheet2!$C$2:'Sheet2'!$C$5,MATCH(G135,Sheet2!$A$2:'Sheet2'!$A$5,0),0)</f>
        <v>1000</v>
      </c>
      <c r="L135" s="25">
        <f t="shared" si="74"/>
        <v>516</v>
      </c>
      <c r="M135" s="79">
        <f t="shared" si="75"/>
        <v>4</v>
      </c>
      <c r="N135" s="79">
        <f t="shared" si="76"/>
        <v>40</v>
      </c>
      <c r="O135" s="253">
        <f t="shared" si="77"/>
        <v>1214</v>
      </c>
      <c r="P135" s="31">
        <f>AX135+IF($F135="범선",IF($BG$1=TRUE,INDEX(Sheet2!$H$2:'Sheet2'!$H$45,MATCH(AX135,Sheet2!$G$2:'Sheet2'!$G$45,0),0)),IF($BH$1=TRUE,INDEX(Sheet2!$I$2:'Sheet2'!$I$45,MATCH(AX135,Sheet2!$G$2:'Sheet2'!$G$45,0)),IF($BI$1=TRUE,INDEX(Sheet2!$H$2:'Sheet2'!$H$45,MATCH(AX135,Sheet2!$G$2:'Sheet2'!$G$45,0)),0)))+IF($BE$1=TRUE,2,0)</f>
        <v>29</v>
      </c>
      <c r="Q135" s="26">
        <f t="shared" si="78"/>
        <v>32</v>
      </c>
      <c r="R135" s="26">
        <f t="shared" si="79"/>
        <v>35</v>
      </c>
      <c r="S135" s="28">
        <f t="shared" si="80"/>
        <v>38</v>
      </c>
      <c r="T135" s="26">
        <f>AY135+IF($F135="범선",IF($BG$1=TRUE,INDEX(Sheet2!$H$2:'Sheet2'!$H$45,MATCH(AY135,Sheet2!$G$2:'Sheet2'!$G$45,0),0)),IF($BH$1=TRUE,INDEX(Sheet2!$I$2:'Sheet2'!$I$45,MATCH(AY135,Sheet2!$G$2:'Sheet2'!$G$45,0)),IF($BI$1=TRUE,INDEX(Sheet2!$H$2:'Sheet2'!$H$45,MATCH(AY135,Sheet2!$G$2:'Sheet2'!$G$45,0)),0)))+IF($BE$1=TRUE,2,0)</f>
        <v>31</v>
      </c>
      <c r="U135" s="26">
        <f t="shared" si="81"/>
        <v>34.5</v>
      </c>
      <c r="V135" s="26">
        <f t="shared" si="82"/>
        <v>37.5</v>
      </c>
      <c r="W135" s="28">
        <f t="shared" si="83"/>
        <v>40.5</v>
      </c>
      <c r="X135" s="26">
        <f>AZ135+IF($F135="범선",IF($BG$1=TRUE,INDEX(Sheet2!$H$2:'Sheet2'!$H$45,MATCH(AZ135,Sheet2!$G$2:'Sheet2'!$G$45,0),0)),IF($BH$1=TRUE,INDEX(Sheet2!$I$2:'Sheet2'!$I$45,MATCH(AZ135,Sheet2!$G$2:'Sheet2'!$G$45,0)),IF($BI$1=TRUE,INDEX(Sheet2!$H$2:'Sheet2'!$H$45,MATCH(AZ135,Sheet2!$G$2:'Sheet2'!$G$45,0)),0)))+IF($BE$1=TRUE,2,0)</f>
        <v>37</v>
      </c>
      <c r="Y135" s="26">
        <f t="shared" si="84"/>
        <v>40.5</v>
      </c>
      <c r="Z135" s="26">
        <f t="shared" si="85"/>
        <v>43.5</v>
      </c>
      <c r="AA135" s="28">
        <f t="shared" si="86"/>
        <v>46.5</v>
      </c>
      <c r="AB135" s="26">
        <f>BA135+IF($F135="범선",IF($BG$1=TRUE,INDEX(Sheet2!$H$2:'Sheet2'!$H$45,MATCH(BA135,Sheet2!$G$2:'Sheet2'!$G$45,0),0)),IF($BH$1=TRUE,INDEX(Sheet2!$I$2:'Sheet2'!$I$45,MATCH(BA135,Sheet2!$G$2:'Sheet2'!$G$45,0)),IF($BI$1=TRUE,INDEX(Sheet2!$H$2:'Sheet2'!$H$45,MATCH(BA135,Sheet2!$G$2:'Sheet2'!$G$45,0)),0)))+IF($BE$1=TRUE,2,0)</f>
        <v>45</v>
      </c>
      <c r="AC135" s="26">
        <f t="shared" si="87"/>
        <v>48.5</v>
      </c>
      <c r="AD135" s="26">
        <f t="shared" si="88"/>
        <v>51.5</v>
      </c>
      <c r="AE135" s="28">
        <f t="shared" si="89"/>
        <v>54.5</v>
      </c>
      <c r="AF135" s="26">
        <f>BB135+IF($F135="범선",IF($BG$1=TRUE,INDEX(Sheet2!$H$2:'Sheet2'!$H$45,MATCH(BB135,Sheet2!$G$2:'Sheet2'!$G$45,0),0)),IF($BH$1=TRUE,INDEX(Sheet2!$I$2:'Sheet2'!$I$45,MATCH(BB135,Sheet2!$G$2:'Sheet2'!$G$45,0)),IF($BI$1=TRUE,INDEX(Sheet2!$H$2:'Sheet2'!$H$45,MATCH(BB135,Sheet2!$G$2:'Sheet2'!$G$45,0)),0)))+IF($BE$1=TRUE,2,0)</f>
        <v>53</v>
      </c>
      <c r="AG135" s="26">
        <f t="shared" si="90"/>
        <v>56.5</v>
      </c>
      <c r="AH135" s="26">
        <f t="shared" si="91"/>
        <v>59.5</v>
      </c>
      <c r="AI135" s="28">
        <f t="shared" si="92"/>
        <v>62.5</v>
      </c>
      <c r="AJ135" s="95"/>
      <c r="AK135" s="97">
        <v>225</v>
      </c>
      <c r="AL135" s="97">
        <v>105</v>
      </c>
      <c r="AM135" s="97">
        <v>9</v>
      </c>
      <c r="AN135" s="79">
        <v>4</v>
      </c>
      <c r="AO135" s="79">
        <v>40</v>
      </c>
      <c r="AP135">
        <v>190</v>
      </c>
      <c r="AQ135">
        <v>80</v>
      </c>
      <c r="AR135">
        <v>80</v>
      </c>
      <c r="AS135" s="5">
        <v>600</v>
      </c>
      <c r="AT135" s="5">
        <v>2</v>
      </c>
      <c r="AU135" s="5">
        <f t="shared" si="93"/>
        <v>870</v>
      </c>
      <c r="AV135" s="5">
        <f t="shared" si="94"/>
        <v>652</v>
      </c>
      <c r="AW135" s="5">
        <f t="shared" si="95"/>
        <v>1087</v>
      </c>
      <c r="AX135" s="5">
        <f t="shared" si="96"/>
        <v>3</v>
      </c>
      <c r="AY135" s="5">
        <f t="shared" si="97"/>
        <v>4</v>
      </c>
      <c r="AZ135" s="5">
        <f t="shared" si="98"/>
        <v>7</v>
      </c>
      <c r="BA135" s="5">
        <f t="shared" si="99"/>
        <v>11</v>
      </c>
      <c r="BB135" s="5">
        <f t="shared" si="100"/>
        <v>15</v>
      </c>
    </row>
    <row r="136" spans="1:54" s="5" customFormat="1">
      <c r="A136" s="366"/>
      <c r="B136" s="166" t="s">
        <v>268</v>
      </c>
      <c r="C136" s="159" t="s">
        <v>47</v>
      </c>
      <c r="D136" s="160" t="s">
        <v>1</v>
      </c>
      <c r="E136" s="160" t="s">
        <v>0</v>
      </c>
      <c r="F136" s="161" t="s">
        <v>18</v>
      </c>
      <c r="G136" s="162" t="s">
        <v>8</v>
      </c>
      <c r="H136" s="287">
        <f>ROUNDDOWN(AK136*1.05,0)+INDEX(Sheet2!$B$2:'Sheet2'!$B$5,MATCH(G136,Sheet2!$A$2:'Sheet2'!$A$5,0),0)+34*AT136-ROUNDUP(IF($BC$1=TRUE,AV136,AW136)/10,0)+A136</f>
        <v>480</v>
      </c>
      <c r="I136" s="298">
        <f>ROUNDDOWN(AL136*1.05,0)+INDEX(Sheet2!$B$2:'Sheet2'!$B$5,MATCH(G136,Sheet2!$A$2:'Sheet2'!$A$5,0),0)+34*AT136-ROUNDUP(IF($BC$1=TRUE,AV136,AW136)/10,0)+A136</f>
        <v>590</v>
      </c>
      <c r="J136" s="163">
        <f t="shared" si="73"/>
        <v>1070</v>
      </c>
      <c r="K136" s="134">
        <f>AW136-ROUNDDOWN(AR136/2,0)-ROUNDDOWN(MAX(AQ136*1.2,AP136*0.5),0)+INDEX(Sheet2!$C$2:'Sheet2'!$C$5,MATCH(G136,Sheet2!$A$2:'Sheet2'!$A$5,0),0)</f>
        <v>995</v>
      </c>
      <c r="L136" s="164">
        <f t="shared" si="74"/>
        <v>551</v>
      </c>
      <c r="M136" s="100">
        <f t="shared" si="75"/>
        <v>10</v>
      </c>
      <c r="N136" s="100">
        <f t="shared" si="76"/>
        <v>22</v>
      </c>
      <c r="O136" s="165">
        <f t="shared" si="77"/>
        <v>2030</v>
      </c>
      <c r="P136" s="31">
        <f>AX136+IF($F136="범선",IF($BG$1=TRUE,INDEX(Sheet2!$H$2:'Sheet2'!$H$45,MATCH(AX136,Sheet2!$G$2:'Sheet2'!$G$45,0),0)),IF($BH$1=TRUE,INDEX(Sheet2!$I$2:'Sheet2'!$I$45,MATCH(AX136,Sheet2!$G$2:'Sheet2'!$G$45,0)),IF($BI$1=TRUE,INDEX(Sheet2!$H$2:'Sheet2'!$H$45,MATCH(AX136,Sheet2!$G$2:'Sheet2'!$G$45,0)),0)))+IF($BE$1=TRUE,2,0)</f>
        <v>9</v>
      </c>
      <c r="Q136" s="26">
        <f t="shared" si="78"/>
        <v>12</v>
      </c>
      <c r="R136" s="26">
        <f t="shared" si="79"/>
        <v>15</v>
      </c>
      <c r="S136" s="28">
        <f t="shared" si="80"/>
        <v>18</v>
      </c>
      <c r="T136" s="26">
        <f>AY136+IF($F136="범선",IF($BG$1=TRUE,INDEX(Sheet2!$H$2:'Sheet2'!$H$45,MATCH(AY136,Sheet2!$G$2:'Sheet2'!$G$45,0),0)),IF($BH$1=TRUE,INDEX(Sheet2!$I$2:'Sheet2'!$I$45,MATCH(AY136,Sheet2!$G$2:'Sheet2'!$G$45,0)),IF($BI$1=TRUE,INDEX(Sheet2!$H$2:'Sheet2'!$H$45,MATCH(AY136,Sheet2!$G$2:'Sheet2'!$G$45,0)),0)))+IF($BE$1=TRUE,2,0)</f>
        <v>10.5</v>
      </c>
      <c r="U136" s="26">
        <f t="shared" si="81"/>
        <v>14</v>
      </c>
      <c r="V136" s="26">
        <f t="shared" si="82"/>
        <v>17</v>
      </c>
      <c r="W136" s="28">
        <f t="shared" si="83"/>
        <v>20</v>
      </c>
      <c r="X136" s="26">
        <f>AZ136+IF($F136="범선",IF($BG$1=TRUE,INDEX(Sheet2!$H$2:'Sheet2'!$H$45,MATCH(AZ136,Sheet2!$G$2:'Sheet2'!$G$45,0),0)),IF($BH$1=TRUE,INDEX(Sheet2!$I$2:'Sheet2'!$I$45,MATCH(AZ136,Sheet2!$G$2:'Sheet2'!$G$45,0)),IF($BI$1=TRUE,INDEX(Sheet2!$H$2:'Sheet2'!$H$45,MATCH(AZ136,Sheet2!$G$2:'Sheet2'!$G$45,0)),0)))+IF($BE$1=TRUE,2,0)</f>
        <v>16</v>
      </c>
      <c r="Y136" s="26">
        <f t="shared" si="84"/>
        <v>19.5</v>
      </c>
      <c r="Z136" s="26">
        <f t="shared" si="85"/>
        <v>22.5</v>
      </c>
      <c r="AA136" s="28">
        <f t="shared" si="86"/>
        <v>25.5</v>
      </c>
      <c r="AB136" s="26">
        <f>BA136+IF($F136="범선",IF($BG$1=TRUE,INDEX(Sheet2!$H$2:'Sheet2'!$H$45,MATCH(BA136,Sheet2!$G$2:'Sheet2'!$G$45,0),0)),IF($BH$1=TRUE,INDEX(Sheet2!$I$2:'Sheet2'!$I$45,MATCH(BA136,Sheet2!$G$2:'Sheet2'!$G$45,0)),IF($BI$1=TRUE,INDEX(Sheet2!$H$2:'Sheet2'!$H$45,MATCH(BA136,Sheet2!$G$2:'Sheet2'!$G$45,0)),0)))+IF($BE$1=TRUE,2,0)</f>
        <v>20</v>
      </c>
      <c r="AC136" s="26">
        <f t="shared" si="87"/>
        <v>23.5</v>
      </c>
      <c r="AD136" s="26">
        <f t="shared" si="88"/>
        <v>26.5</v>
      </c>
      <c r="AE136" s="28">
        <f t="shared" si="89"/>
        <v>29.5</v>
      </c>
      <c r="AF136" s="26">
        <f>BB136+IF($F136="범선",IF($BG$1=TRUE,INDEX(Sheet2!$H$2:'Sheet2'!$H$45,MATCH(BB136,Sheet2!$G$2:'Sheet2'!$G$45,0),0)),IF($BH$1=TRUE,INDEX(Sheet2!$I$2:'Sheet2'!$I$45,MATCH(BB136,Sheet2!$G$2:'Sheet2'!$G$45,0)),IF($BI$1=TRUE,INDEX(Sheet2!$H$2:'Sheet2'!$H$45,MATCH(BB136,Sheet2!$G$2:'Sheet2'!$G$45,0)),0)))+IF($BE$1=TRUE,2,0)</f>
        <v>25</v>
      </c>
      <c r="AG136" s="26">
        <f t="shared" si="90"/>
        <v>28.5</v>
      </c>
      <c r="AH136" s="26">
        <f t="shared" si="91"/>
        <v>31.5</v>
      </c>
      <c r="AI136" s="28">
        <f t="shared" si="92"/>
        <v>34.5</v>
      </c>
      <c r="AJ136" s="95"/>
      <c r="AK136" s="97">
        <v>270</v>
      </c>
      <c r="AL136" s="97">
        <v>375</v>
      </c>
      <c r="AM136" s="97">
        <v>8</v>
      </c>
      <c r="AN136" s="83">
        <v>10</v>
      </c>
      <c r="AO136" s="83">
        <v>22</v>
      </c>
      <c r="AP136" s="5">
        <v>66</v>
      </c>
      <c r="AQ136" s="5">
        <v>28</v>
      </c>
      <c r="AR136" s="5">
        <v>16</v>
      </c>
      <c r="AS136" s="5">
        <v>708</v>
      </c>
      <c r="AT136" s="5">
        <v>4</v>
      </c>
      <c r="AU136" s="5">
        <f t="shared" si="93"/>
        <v>790</v>
      </c>
      <c r="AV136" s="5">
        <f t="shared" si="94"/>
        <v>592</v>
      </c>
      <c r="AW136" s="5">
        <f t="shared" si="95"/>
        <v>987</v>
      </c>
      <c r="AX136" s="5">
        <f t="shared" si="96"/>
        <v>0</v>
      </c>
      <c r="AY136" s="5">
        <f t="shared" si="97"/>
        <v>1</v>
      </c>
      <c r="AZ136" s="5">
        <f t="shared" si="98"/>
        <v>5</v>
      </c>
      <c r="BA136" s="5">
        <f t="shared" si="99"/>
        <v>8</v>
      </c>
      <c r="BB136" s="5">
        <f t="shared" si="100"/>
        <v>12</v>
      </c>
    </row>
    <row r="137" spans="1:54" s="5" customFormat="1">
      <c r="A137" s="334"/>
      <c r="B137" s="89" t="s">
        <v>45</v>
      </c>
      <c r="C137" s="119" t="s">
        <v>95</v>
      </c>
      <c r="D137" s="26" t="s">
        <v>1</v>
      </c>
      <c r="E137" s="26" t="s">
        <v>41</v>
      </c>
      <c r="F137" s="27" t="s">
        <v>18</v>
      </c>
      <c r="G137" s="28" t="s">
        <v>10</v>
      </c>
      <c r="H137" s="91">
        <f>ROUNDDOWN(AK137*1.05,0)+INDEX(Sheet2!$B$2:'Sheet2'!$B$5,MATCH(G137,Sheet2!$A$2:'Sheet2'!$A$5,0),0)+34*AT137-ROUNDUP(IF($BC$1=TRUE,AV137,AW137)/10,0)+A137</f>
        <v>404</v>
      </c>
      <c r="I137" s="231">
        <f>ROUNDDOWN(AL137*1.05,0)+INDEX(Sheet2!$B$2:'Sheet2'!$B$5,MATCH(G137,Sheet2!$A$2:'Sheet2'!$A$5,0),0)+34*AT137-ROUNDUP(IF($BC$1=TRUE,AV137,AW137)/10,0)+A137</f>
        <v>520</v>
      </c>
      <c r="J137" s="30">
        <f t="shared" ref="J137:J200" si="101">H137+I137</f>
        <v>924</v>
      </c>
      <c r="K137" s="138">
        <f>AW137-ROUNDDOWN(AR137/2,0)-ROUNDDOWN(MAX(AQ137*1.2,AP137*0.5),0)+INDEX(Sheet2!$C$2:'Sheet2'!$C$5,MATCH(G137,Sheet2!$A$2:'Sheet2'!$A$5,0),0)</f>
        <v>991</v>
      </c>
      <c r="L137" s="25">
        <f t="shared" ref="L137:L200" si="102">AV137-ROUNDDOWN(AR137/2,0)-ROUNDDOWN(MAX(AQ137*1.2,AP137*0.5),0)</f>
        <v>540</v>
      </c>
      <c r="M137" s="83">
        <f t="shared" ref="M137:M200" si="103">AN137</f>
        <v>12</v>
      </c>
      <c r="N137" s="83">
        <f t="shared" ref="N137:N200" si="104">AO137</f>
        <v>35</v>
      </c>
      <c r="O137" s="92">
        <f t="shared" ref="O137:O200" si="105">H137*3+I137</f>
        <v>1732</v>
      </c>
      <c r="P137" s="31">
        <f>AX137+IF($F137="범선",IF($BG$1=TRUE,INDEX(Sheet2!$H$2:'Sheet2'!$H$45,MATCH(AX137,Sheet2!$G$2:'Sheet2'!$G$45,0),0)),IF($BH$1=TRUE,INDEX(Sheet2!$I$2:'Sheet2'!$I$45,MATCH(AX137,Sheet2!$G$2:'Sheet2'!$G$45,0)),IF($BI$1=TRUE,INDEX(Sheet2!$H$2:'Sheet2'!$H$45,MATCH(AX137,Sheet2!$G$2:'Sheet2'!$G$45,0)),0)))+IF($BE$1=TRUE,2,0)</f>
        <v>12</v>
      </c>
      <c r="Q137" s="26">
        <f t="shared" ref="Q137:Q200" si="106">P137+3</f>
        <v>15</v>
      </c>
      <c r="R137" s="26">
        <f t="shared" ref="R137:R200" si="107">P137+6</f>
        <v>18</v>
      </c>
      <c r="S137" s="28">
        <f t="shared" ref="S137:S200" si="108">P137+9</f>
        <v>21</v>
      </c>
      <c r="T137" s="26">
        <f>AY137+IF($F137="범선",IF($BG$1=TRUE,INDEX(Sheet2!$H$2:'Sheet2'!$H$45,MATCH(AY137,Sheet2!$G$2:'Sheet2'!$G$45,0),0)),IF($BH$1=TRUE,INDEX(Sheet2!$I$2:'Sheet2'!$I$45,MATCH(AY137,Sheet2!$G$2:'Sheet2'!$G$45,0)),IF($BI$1=TRUE,INDEX(Sheet2!$H$2:'Sheet2'!$H$45,MATCH(AY137,Sheet2!$G$2:'Sheet2'!$G$45,0)),0)))+IF($BE$1=TRUE,2,0)</f>
        <v>13</v>
      </c>
      <c r="U137" s="26">
        <f t="shared" ref="U137:U200" si="109">T137+3.5</f>
        <v>16.5</v>
      </c>
      <c r="V137" s="26">
        <f t="shared" ref="V137:V200" si="110">T137+6.5</f>
        <v>19.5</v>
      </c>
      <c r="W137" s="28">
        <f t="shared" ref="W137:W200" si="111">T137+9.5</f>
        <v>22.5</v>
      </c>
      <c r="X137" s="26">
        <f>AZ137+IF($F137="범선",IF($BG$1=TRUE,INDEX(Sheet2!$H$2:'Sheet2'!$H$45,MATCH(AZ137,Sheet2!$G$2:'Sheet2'!$G$45,0),0)),IF($BH$1=TRUE,INDEX(Sheet2!$I$2:'Sheet2'!$I$45,MATCH(AZ137,Sheet2!$G$2:'Sheet2'!$G$45,0)),IF($BI$1=TRUE,INDEX(Sheet2!$H$2:'Sheet2'!$H$45,MATCH(AZ137,Sheet2!$G$2:'Sheet2'!$G$45,0)),0)))+IF($BE$1=TRUE,2,0)</f>
        <v>17</v>
      </c>
      <c r="Y137" s="26">
        <f t="shared" ref="Y137:Y200" si="112">X137+3.5</f>
        <v>20.5</v>
      </c>
      <c r="Z137" s="26">
        <f t="shared" ref="Z137:Z200" si="113">X137+6.5</f>
        <v>23.5</v>
      </c>
      <c r="AA137" s="28">
        <f t="shared" ref="AA137:AA200" si="114">X137+9.5</f>
        <v>26.5</v>
      </c>
      <c r="AB137" s="26">
        <f>BA137+IF($F137="범선",IF($BG$1=TRUE,INDEX(Sheet2!$H$2:'Sheet2'!$H$45,MATCH(BA137,Sheet2!$G$2:'Sheet2'!$G$45,0),0)),IF($BH$1=TRUE,INDEX(Sheet2!$I$2:'Sheet2'!$I$45,MATCH(BA137,Sheet2!$G$2:'Sheet2'!$G$45,0)),IF($BI$1=TRUE,INDEX(Sheet2!$H$2:'Sheet2'!$H$45,MATCH(BA137,Sheet2!$G$2:'Sheet2'!$G$45,0)),0)))+IF($BE$1=TRUE,2,0)</f>
        <v>22.5</v>
      </c>
      <c r="AC137" s="26">
        <f t="shared" ref="AC137:AC200" si="115">AB137+3.5</f>
        <v>26</v>
      </c>
      <c r="AD137" s="26">
        <f t="shared" ref="AD137:AD200" si="116">AB137+6.5</f>
        <v>29</v>
      </c>
      <c r="AE137" s="28">
        <f t="shared" ref="AE137:AE200" si="117">AB137+9.5</f>
        <v>32</v>
      </c>
      <c r="AF137" s="26">
        <f>BB137+IF($F137="범선",IF($BG$1=TRUE,INDEX(Sheet2!$H$2:'Sheet2'!$H$45,MATCH(BB137,Sheet2!$G$2:'Sheet2'!$G$45,0),0)),IF($BH$1=TRUE,INDEX(Sheet2!$I$2:'Sheet2'!$I$45,MATCH(BB137,Sheet2!$G$2:'Sheet2'!$G$45,0)),IF($BI$1=TRUE,INDEX(Sheet2!$H$2:'Sheet2'!$H$45,MATCH(BB137,Sheet2!$G$2:'Sheet2'!$G$45,0)),0)))+IF($BE$1=TRUE,2,0)</f>
        <v>28</v>
      </c>
      <c r="AG137" s="26">
        <f t="shared" ref="AG137:AG200" si="118">AF137+3.5</f>
        <v>31.5</v>
      </c>
      <c r="AH137" s="26">
        <f t="shared" ref="AH137:AH200" si="119">AF137+6.5</f>
        <v>34.5</v>
      </c>
      <c r="AI137" s="28">
        <f t="shared" ref="AI137:AI200" si="120">AF137+9.5</f>
        <v>37.5</v>
      </c>
      <c r="AJ137" s="95"/>
      <c r="AK137" s="97">
        <v>250</v>
      </c>
      <c r="AL137" s="97">
        <v>360</v>
      </c>
      <c r="AM137" s="97">
        <v>11</v>
      </c>
      <c r="AN137" s="83">
        <v>12</v>
      </c>
      <c r="AO137" s="83">
        <v>35</v>
      </c>
      <c r="AP137" s="5">
        <v>80</v>
      </c>
      <c r="AQ137" s="5">
        <v>32</v>
      </c>
      <c r="AR137" s="5">
        <v>40</v>
      </c>
      <c r="AS137" s="5">
        <v>680</v>
      </c>
      <c r="AT137" s="5">
        <v>3</v>
      </c>
      <c r="AU137" s="5">
        <f t="shared" ref="AU137:AU200" si="121">AP137+AR137+AS137</f>
        <v>800</v>
      </c>
      <c r="AV137" s="5">
        <f t="shared" ref="AV137:AV200" si="122">ROUNDDOWN(AU137*0.75,0)</f>
        <v>600</v>
      </c>
      <c r="AW137" s="5">
        <f t="shared" ref="AW137:AW200" si="123">ROUNDDOWN(AU137*1.25,0)</f>
        <v>1000</v>
      </c>
      <c r="AX137" s="5">
        <f t="shared" ref="AX137:AX200" si="124">ROUNDDOWN(($AO137-5)/5,0)-ROUNDDOWN(IF($BC$1=TRUE,$AV137,$AW137)/100,0)+IF($BD$1=TRUE,1,0)+IF($BF$1=TRUE,6,0)</f>
        <v>2</v>
      </c>
      <c r="AY137" s="5">
        <f t="shared" ref="AY137:AY200" si="125">ROUNDDOWN(($AO137-5+3*$BC$7)/5,0)-ROUNDDOWN(IF($BC$1=TRUE,$AV137,$AW137)/100,0)+IF($BD$1=TRUE,1,0)+IF($BF$1=TRUE,6,0)</f>
        <v>3</v>
      </c>
      <c r="AZ137" s="5">
        <f t="shared" ref="AZ137:AZ200" si="126">ROUNDDOWN(($AO137-5+20*1+2*$BC$7)/5,0)-ROUNDDOWN(IF($BC$1=TRUE,$AV137,$AW137)/100,0)+IF($BD$1=TRUE,1,0)+IF($BF$1=TRUE,6,0)</f>
        <v>6</v>
      </c>
      <c r="BA137" s="5">
        <f t="shared" ref="BA137:BA200" si="127">ROUNDDOWN(($AO137-5+20*2+1*$BC$7)/5,0)-ROUNDDOWN(IF($BC$1=TRUE,$AV137,$AW137)/100,0)+IF($BD$1=TRUE,1,0)+IF($BF$1=TRUE,6,0)</f>
        <v>10</v>
      </c>
      <c r="BB137" s="5">
        <f t="shared" ref="BB137:BB200" si="128">ROUNDDOWN(($AO137-5+60)/5,0)-ROUNDDOWN(IF($BC$1=TRUE,$AV137,$AW137)/100,0)+IF($BD$1=TRUE,1,0)+IF($BF$1=TRUE,6,0)</f>
        <v>14</v>
      </c>
    </row>
    <row r="138" spans="1:54" s="5" customFormat="1">
      <c r="A138" s="334"/>
      <c r="B138" s="89"/>
      <c r="C138" s="131" t="s">
        <v>254</v>
      </c>
      <c r="D138" s="26" t="s">
        <v>25</v>
      </c>
      <c r="E138" s="26" t="s">
        <v>0</v>
      </c>
      <c r="F138" s="27" t="s">
        <v>18</v>
      </c>
      <c r="G138" s="28" t="s">
        <v>8</v>
      </c>
      <c r="H138" s="91">
        <f>ROUNDDOWN(AK138*1.05,0)+INDEX(Sheet2!$B$2:'Sheet2'!$B$5,MATCH(G138,Sheet2!$A$2:'Sheet2'!$A$5,0),0)+34*AT138-ROUNDUP(IF($BC$1=TRUE,AV138,AW138)/10,0)+A138</f>
        <v>449</v>
      </c>
      <c r="I138" s="231">
        <f>ROUNDDOWN(AL138*1.05,0)+INDEX(Sheet2!$B$2:'Sheet2'!$B$5,MATCH(G138,Sheet2!$A$2:'Sheet2'!$A$5,0),0)+34*AT138-ROUNDUP(IF($BC$1=TRUE,AV138,AW138)/10,0)+A138</f>
        <v>569</v>
      </c>
      <c r="J138" s="30">
        <f t="shared" si="101"/>
        <v>1018</v>
      </c>
      <c r="K138" s="143">
        <f>AW138-ROUNDDOWN(AR138/2,0)-ROUNDDOWN(MAX(AQ138*1.2,AP138*0.5),0)+INDEX(Sheet2!$C$2:'Sheet2'!$C$5,MATCH(G138,Sheet2!$A$2:'Sheet2'!$A$5,0),0)</f>
        <v>990</v>
      </c>
      <c r="L138" s="25">
        <f t="shared" si="102"/>
        <v>546</v>
      </c>
      <c r="M138" s="83">
        <f t="shared" si="103"/>
        <v>10</v>
      </c>
      <c r="N138" s="83">
        <f t="shared" si="104"/>
        <v>22</v>
      </c>
      <c r="O138" s="92">
        <f t="shared" si="105"/>
        <v>1916</v>
      </c>
      <c r="P138" s="31">
        <f>AX138+IF($F138="범선",IF($BG$1=TRUE,INDEX(Sheet2!$H$2:'Sheet2'!$H$45,MATCH(AX138,Sheet2!$G$2:'Sheet2'!$G$45,0),0)),IF($BH$1=TRUE,INDEX(Sheet2!$I$2:'Sheet2'!$I$45,MATCH(AX138,Sheet2!$G$2:'Sheet2'!$G$45,0)),IF($BI$1=TRUE,INDEX(Sheet2!$H$2:'Sheet2'!$H$45,MATCH(AX138,Sheet2!$G$2:'Sheet2'!$G$45,0)),0)))+IF($BE$1=TRUE,2,0)</f>
        <v>9</v>
      </c>
      <c r="Q138" s="26">
        <f t="shared" si="106"/>
        <v>12</v>
      </c>
      <c r="R138" s="26">
        <f t="shared" si="107"/>
        <v>15</v>
      </c>
      <c r="S138" s="28">
        <f t="shared" si="108"/>
        <v>18</v>
      </c>
      <c r="T138" s="26">
        <f>AY138+IF($F138="범선",IF($BG$1=TRUE,INDEX(Sheet2!$H$2:'Sheet2'!$H$45,MATCH(AY138,Sheet2!$G$2:'Sheet2'!$G$45,0),0)),IF($BH$1=TRUE,INDEX(Sheet2!$I$2:'Sheet2'!$I$45,MATCH(AY138,Sheet2!$G$2:'Sheet2'!$G$45,0)),IF($BI$1=TRUE,INDEX(Sheet2!$H$2:'Sheet2'!$H$45,MATCH(AY138,Sheet2!$G$2:'Sheet2'!$G$45,0)),0)))+IF($BE$1=TRUE,2,0)</f>
        <v>10.5</v>
      </c>
      <c r="U138" s="26">
        <f t="shared" si="109"/>
        <v>14</v>
      </c>
      <c r="V138" s="26">
        <f t="shared" si="110"/>
        <v>17</v>
      </c>
      <c r="W138" s="28">
        <f t="shared" si="111"/>
        <v>20</v>
      </c>
      <c r="X138" s="26">
        <f>AZ138+IF($F138="범선",IF($BG$1=TRUE,INDEX(Sheet2!$H$2:'Sheet2'!$H$45,MATCH(AZ138,Sheet2!$G$2:'Sheet2'!$G$45,0),0)),IF($BH$1=TRUE,INDEX(Sheet2!$I$2:'Sheet2'!$I$45,MATCH(AZ138,Sheet2!$G$2:'Sheet2'!$G$45,0)),IF($BI$1=TRUE,INDEX(Sheet2!$H$2:'Sheet2'!$H$45,MATCH(AZ138,Sheet2!$G$2:'Sheet2'!$G$45,0)),0)))+IF($BE$1=TRUE,2,0)</f>
        <v>16</v>
      </c>
      <c r="Y138" s="26">
        <f t="shared" si="112"/>
        <v>19.5</v>
      </c>
      <c r="Z138" s="26">
        <f t="shared" si="113"/>
        <v>22.5</v>
      </c>
      <c r="AA138" s="28">
        <f t="shared" si="114"/>
        <v>25.5</v>
      </c>
      <c r="AB138" s="26">
        <f>BA138+IF($F138="범선",IF($BG$1=TRUE,INDEX(Sheet2!$H$2:'Sheet2'!$H$45,MATCH(BA138,Sheet2!$G$2:'Sheet2'!$G$45,0),0)),IF($BH$1=TRUE,INDEX(Sheet2!$I$2:'Sheet2'!$I$45,MATCH(BA138,Sheet2!$G$2:'Sheet2'!$G$45,0)),IF($BI$1=TRUE,INDEX(Sheet2!$H$2:'Sheet2'!$H$45,MATCH(BA138,Sheet2!$G$2:'Sheet2'!$G$45,0)),0)))+IF($BE$1=TRUE,2,0)</f>
        <v>20</v>
      </c>
      <c r="AC138" s="26">
        <f t="shared" si="115"/>
        <v>23.5</v>
      </c>
      <c r="AD138" s="26">
        <f t="shared" si="116"/>
        <v>26.5</v>
      </c>
      <c r="AE138" s="28">
        <f t="shared" si="117"/>
        <v>29.5</v>
      </c>
      <c r="AF138" s="26">
        <f>BB138+IF($F138="범선",IF($BG$1=TRUE,INDEX(Sheet2!$H$2:'Sheet2'!$H$45,MATCH(BB138,Sheet2!$G$2:'Sheet2'!$G$45,0),0)),IF($BH$1=TRUE,INDEX(Sheet2!$I$2:'Sheet2'!$I$45,MATCH(BB138,Sheet2!$G$2:'Sheet2'!$G$45,0)),IF($BI$1=TRUE,INDEX(Sheet2!$H$2:'Sheet2'!$H$45,MATCH(BB138,Sheet2!$G$2:'Sheet2'!$G$45,0)),0)))+IF($BE$1=TRUE,2,0)</f>
        <v>25</v>
      </c>
      <c r="AG138" s="26">
        <f t="shared" si="118"/>
        <v>28.5</v>
      </c>
      <c r="AH138" s="26">
        <f t="shared" si="119"/>
        <v>31.5</v>
      </c>
      <c r="AI138" s="28">
        <f t="shared" si="120"/>
        <v>34.5</v>
      </c>
      <c r="AJ138" s="95"/>
      <c r="AK138" s="97">
        <v>240</v>
      </c>
      <c r="AL138" s="97">
        <v>355</v>
      </c>
      <c r="AM138" s="97">
        <v>8</v>
      </c>
      <c r="AN138" s="83">
        <v>10</v>
      </c>
      <c r="AO138" s="83">
        <v>22</v>
      </c>
      <c r="AP138" s="5">
        <v>66</v>
      </c>
      <c r="AQ138" s="5">
        <v>32</v>
      </c>
      <c r="AR138" s="5">
        <v>16</v>
      </c>
      <c r="AS138" s="5">
        <v>708</v>
      </c>
      <c r="AT138" s="5">
        <v>4</v>
      </c>
      <c r="AU138" s="5">
        <f t="shared" si="121"/>
        <v>790</v>
      </c>
      <c r="AV138" s="5">
        <f t="shared" si="122"/>
        <v>592</v>
      </c>
      <c r="AW138" s="5">
        <f t="shared" si="123"/>
        <v>987</v>
      </c>
      <c r="AX138" s="5">
        <f t="shared" si="124"/>
        <v>0</v>
      </c>
      <c r="AY138" s="5">
        <f t="shared" si="125"/>
        <v>1</v>
      </c>
      <c r="AZ138" s="5">
        <f t="shared" si="126"/>
        <v>5</v>
      </c>
      <c r="BA138" s="5">
        <f t="shared" si="127"/>
        <v>8</v>
      </c>
      <c r="BB138" s="5">
        <f t="shared" si="128"/>
        <v>12</v>
      </c>
    </row>
    <row r="139" spans="1:54" s="5" customFormat="1">
      <c r="A139" s="334"/>
      <c r="B139" s="89" t="s">
        <v>60</v>
      </c>
      <c r="C139" s="119" t="s">
        <v>59</v>
      </c>
      <c r="D139" s="26" t="s">
        <v>1</v>
      </c>
      <c r="E139" s="26" t="s">
        <v>41</v>
      </c>
      <c r="F139" s="27" t="s">
        <v>18</v>
      </c>
      <c r="G139" s="28" t="s">
        <v>12</v>
      </c>
      <c r="H139" s="91">
        <f>ROUNDDOWN(AK139*1.05,0)+INDEX(Sheet2!$B$2:'Sheet2'!$B$5,MATCH(G139,Sheet2!$A$2:'Sheet2'!$A$5,0),0)+34*AT139-ROUNDUP(IF($BC$1=TRUE,AV139,AW139)/10,0)+A139</f>
        <v>311</v>
      </c>
      <c r="I139" s="231">
        <f>ROUNDDOWN(AL139*1.05,0)+INDEX(Sheet2!$B$2:'Sheet2'!$B$5,MATCH(G139,Sheet2!$A$2:'Sheet2'!$A$5,0),0)+34*AT139-ROUNDUP(IF($BC$1=TRUE,AV139,AW139)/10,0)+A139</f>
        <v>448</v>
      </c>
      <c r="J139" s="30">
        <f t="shared" si="101"/>
        <v>759</v>
      </c>
      <c r="K139" s="138">
        <f>AW139-ROUNDDOWN(AR139/2,0)-ROUNDDOWN(MAX(AQ139*1.2,AP139*0.5),0)+INDEX(Sheet2!$C$2:'Sheet2'!$C$5,MATCH(G139,Sheet2!$A$2:'Sheet2'!$A$5,0),0)</f>
        <v>985</v>
      </c>
      <c r="L139" s="25">
        <f t="shared" si="102"/>
        <v>501</v>
      </c>
      <c r="M139" s="83">
        <f t="shared" si="103"/>
        <v>13</v>
      </c>
      <c r="N139" s="83">
        <f t="shared" si="104"/>
        <v>40</v>
      </c>
      <c r="O139" s="92">
        <f t="shared" si="105"/>
        <v>1381</v>
      </c>
      <c r="P139" s="31">
        <f>AX139+IF($F139="범선",IF($BG$1=TRUE,INDEX(Sheet2!$H$2:'Sheet2'!$H$45,MATCH(AX139,Sheet2!$G$2:'Sheet2'!$G$45,0),0)),IF($BH$1=TRUE,INDEX(Sheet2!$I$2:'Sheet2'!$I$45,MATCH(AX139,Sheet2!$G$2:'Sheet2'!$G$45,0)),IF($BI$1=TRUE,INDEX(Sheet2!$H$2:'Sheet2'!$H$45,MATCH(AX139,Sheet2!$G$2:'Sheet2'!$G$45,0)),0)))+IF($BE$1=TRUE,2,0)</f>
        <v>13</v>
      </c>
      <c r="Q139" s="26">
        <f t="shared" si="106"/>
        <v>16</v>
      </c>
      <c r="R139" s="26">
        <f t="shared" si="107"/>
        <v>19</v>
      </c>
      <c r="S139" s="28">
        <f t="shared" si="108"/>
        <v>22</v>
      </c>
      <c r="T139" s="26">
        <f>AY139+IF($F139="범선",IF($BG$1=TRUE,INDEX(Sheet2!$H$2:'Sheet2'!$H$45,MATCH(AY139,Sheet2!$G$2:'Sheet2'!$G$45,0),0)),IF($BH$1=TRUE,INDEX(Sheet2!$I$2:'Sheet2'!$I$45,MATCH(AY139,Sheet2!$G$2:'Sheet2'!$G$45,0)),IF($BI$1=TRUE,INDEX(Sheet2!$H$2:'Sheet2'!$H$45,MATCH(AY139,Sheet2!$G$2:'Sheet2'!$G$45,0)),0)))+IF($BE$1=TRUE,2,0)</f>
        <v>14.5</v>
      </c>
      <c r="U139" s="26">
        <f t="shared" si="109"/>
        <v>18</v>
      </c>
      <c r="V139" s="26">
        <f t="shared" si="110"/>
        <v>21</v>
      </c>
      <c r="W139" s="28">
        <f t="shared" si="111"/>
        <v>24</v>
      </c>
      <c r="X139" s="26">
        <f>AZ139+IF($F139="범선",IF($BG$1=TRUE,INDEX(Sheet2!$H$2:'Sheet2'!$H$45,MATCH(AZ139,Sheet2!$G$2:'Sheet2'!$G$45,0),0)),IF($BH$1=TRUE,INDEX(Sheet2!$I$2:'Sheet2'!$I$45,MATCH(AZ139,Sheet2!$G$2:'Sheet2'!$G$45,0)),IF($BI$1=TRUE,INDEX(Sheet2!$H$2:'Sheet2'!$H$45,MATCH(AZ139,Sheet2!$G$2:'Sheet2'!$G$45,0)),0)))+IF($BE$1=TRUE,2,0)</f>
        <v>18.5</v>
      </c>
      <c r="Y139" s="26">
        <f t="shared" si="112"/>
        <v>22</v>
      </c>
      <c r="Z139" s="26">
        <f t="shared" si="113"/>
        <v>25</v>
      </c>
      <c r="AA139" s="28">
        <f t="shared" si="114"/>
        <v>28</v>
      </c>
      <c r="AB139" s="26">
        <f>BA139+IF($F139="범선",IF($BG$1=TRUE,INDEX(Sheet2!$H$2:'Sheet2'!$H$45,MATCH(BA139,Sheet2!$G$2:'Sheet2'!$G$45,0),0)),IF($BH$1=TRUE,INDEX(Sheet2!$I$2:'Sheet2'!$I$45,MATCH(BA139,Sheet2!$G$2:'Sheet2'!$G$45,0)),IF($BI$1=TRUE,INDEX(Sheet2!$H$2:'Sheet2'!$H$45,MATCH(BA139,Sheet2!$G$2:'Sheet2'!$G$45,0)),0)))+IF($BE$1=TRUE,2,0)</f>
        <v>24</v>
      </c>
      <c r="AC139" s="26">
        <f t="shared" si="115"/>
        <v>27.5</v>
      </c>
      <c r="AD139" s="26">
        <f t="shared" si="116"/>
        <v>30.5</v>
      </c>
      <c r="AE139" s="28">
        <f t="shared" si="117"/>
        <v>33.5</v>
      </c>
      <c r="AF139" s="26">
        <f>BB139+IF($F139="범선",IF($BG$1=TRUE,INDEX(Sheet2!$H$2:'Sheet2'!$H$45,MATCH(BB139,Sheet2!$G$2:'Sheet2'!$G$45,0),0)),IF($BH$1=TRUE,INDEX(Sheet2!$I$2:'Sheet2'!$I$45,MATCH(BB139,Sheet2!$G$2:'Sheet2'!$G$45,0)),IF($BI$1=TRUE,INDEX(Sheet2!$H$2:'Sheet2'!$H$45,MATCH(BB139,Sheet2!$G$2:'Sheet2'!$G$45,0)),0)))+IF($BE$1=TRUE,2,0)</f>
        <v>29</v>
      </c>
      <c r="AG139" s="26">
        <f t="shared" si="118"/>
        <v>32.5</v>
      </c>
      <c r="AH139" s="26">
        <f t="shared" si="119"/>
        <v>35.5</v>
      </c>
      <c r="AI139" s="28">
        <f t="shared" si="120"/>
        <v>38.5</v>
      </c>
      <c r="AJ139" s="95"/>
      <c r="AK139" s="97">
        <v>170</v>
      </c>
      <c r="AL139" s="97">
        <v>300</v>
      </c>
      <c r="AM139" s="97">
        <v>13</v>
      </c>
      <c r="AN139" s="83">
        <v>13</v>
      </c>
      <c r="AO139" s="83">
        <v>40</v>
      </c>
      <c r="AP139" s="5">
        <v>160</v>
      </c>
      <c r="AQ139" s="5">
        <v>80</v>
      </c>
      <c r="AR139" s="5">
        <v>110</v>
      </c>
      <c r="AS139" s="5">
        <v>600</v>
      </c>
      <c r="AT139" s="5">
        <v>3</v>
      </c>
      <c r="AU139" s="5">
        <f t="shared" si="121"/>
        <v>870</v>
      </c>
      <c r="AV139" s="5">
        <f t="shared" si="122"/>
        <v>652</v>
      </c>
      <c r="AW139" s="5">
        <f t="shared" si="123"/>
        <v>1087</v>
      </c>
      <c r="AX139" s="5">
        <f t="shared" si="124"/>
        <v>3</v>
      </c>
      <c r="AY139" s="5">
        <f t="shared" si="125"/>
        <v>4</v>
      </c>
      <c r="AZ139" s="5">
        <f t="shared" si="126"/>
        <v>7</v>
      </c>
      <c r="BA139" s="5">
        <f t="shared" si="127"/>
        <v>11</v>
      </c>
      <c r="BB139" s="5">
        <f t="shared" si="128"/>
        <v>15</v>
      </c>
    </row>
    <row r="140" spans="1:54" s="5" customFormat="1">
      <c r="A140" s="334"/>
      <c r="B140" s="89"/>
      <c r="C140" s="119" t="s">
        <v>255</v>
      </c>
      <c r="D140" s="26" t="s">
        <v>25</v>
      </c>
      <c r="E140" s="26" t="s">
        <v>41</v>
      </c>
      <c r="F140" s="27" t="s">
        <v>18</v>
      </c>
      <c r="G140" s="28" t="s">
        <v>10</v>
      </c>
      <c r="H140" s="91">
        <f>ROUNDDOWN(AK140*1.05,0)+INDEX(Sheet2!$B$2:'Sheet2'!$B$5,MATCH(G140,Sheet2!$A$2:'Sheet2'!$A$5,0),0)+34*AT140-ROUNDUP(IF($BC$1=TRUE,AV140,AW140)/10,0)+A140</f>
        <v>295</v>
      </c>
      <c r="I140" s="231">
        <f>ROUNDDOWN(AL140*1.05,0)+INDEX(Sheet2!$B$2:'Sheet2'!$B$5,MATCH(G140,Sheet2!$A$2:'Sheet2'!$A$5,0),0)+34*AT140-ROUNDUP(IF($BC$1=TRUE,AV140,AW140)/10,0)+A140</f>
        <v>431</v>
      </c>
      <c r="J140" s="30">
        <f t="shared" si="101"/>
        <v>726</v>
      </c>
      <c r="K140" s="138">
        <f>AW140-ROUNDDOWN(AR140/2,0)-ROUNDDOWN(MAX(AQ140*1.2,AP140*0.5),0)+INDEX(Sheet2!$C$2:'Sheet2'!$C$5,MATCH(G140,Sheet2!$A$2:'Sheet2'!$A$5,0),0)</f>
        <v>983</v>
      </c>
      <c r="L140" s="25">
        <f t="shared" si="102"/>
        <v>537</v>
      </c>
      <c r="M140" s="83">
        <f t="shared" si="103"/>
        <v>8</v>
      </c>
      <c r="N140" s="83">
        <f t="shared" si="104"/>
        <v>26</v>
      </c>
      <c r="O140" s="92">
        <f t="shared" si="105"/>
        <v>1316</v>
      </c>
      <c r="P140" s="31">
        <f>AX140+IF($F140="범선",IF($BG$1=TRUE,INDEX(Sheet2!$H$2:'Sheet2'!$H$45,MATCH(AX140,Sheet2!$G$2:'Sheet2'!$G$45,0),0)),IF($BH$1=TRUE,INDEX(Sheet2!$I$2:'Sheet2'!$I$45,MATCH(AX140,Sheet2!$G$2:'Sheet2'!$G$45,0)),IF($BI$1=TRUE,INDEX(Sheet2!$H$2:'Sheet2'!$H$45,MATCH(AX140,Sheet2!$G$2:'Sheet2'!$G$45,0)),0)))+IF($BE$1=TRUE,2,0)</f>
        <v>10.5</v>
      </c>
      <c r="Q140" s="26">
        <f t="shared" si="106"/>
        <v>13.5</v>
      </c>
      <c r="R140" s="26">
        <f t="shared" si="107"/>
        <v>16.5</v>
      </c>
      <c r="S140" s="28">
        <f t="shared" si="108"/>
        <v>19.5</v>
      </c>
      <c r="T140" s="26">
        <f>AY140+IF($F140="범선",IF($BG$1=TRUE,INDEX(Sheet2!$H$2:'Sheet2'!$H$45,MATCH(AY140,Sheet2!$G$2:'Sheet2'!$G$45,0),0)),IF($BH$1=TRUE,INDEX(Sheet2!$I$2:'Sheet2'!$I$45,MATCH(AY140,Sheet2!$G$2:'Sheet2'!$G$45,0)),IF($BI$1=TRUE,INDEX(Sheet2!$H$2:'Sheet2'!$H$45,MATCH(AY140,Sheet2!$G$2:'Sheet2'!$G$45,0)),0)))+IF($BE$1=TRUE,2,0)</f>
        <v>12</v>
      </c>
      <c r="U140" s="26">
        <f t="shared" si="109"/>
        <v>15.5</v>
      </c>
      <c r="V140" s="26">
        <f t="shared" si="110"/>
        <v>18.5</v>
      </c>
      <c r="W140" s="28">
        <f t="shared" si="111"/>
        <v>21.5</v>
      </c>
      <c r="X140" s="26">
        <f>AZ140+IF($F140="범선",IF($BG$1=TRUE,INDEX(Sheet2!$H$2:'Sheet2'!$H$45,MATCH(AZ140,Sheet2!$G$2:'Sheet2'!$G$45,0),0)),IF($BH$1=TRUE,INDEX(Sheet2!$I$2:'Sheet2'!$I$45,MATCH(AZ140,Sheet2!$G$2:'Sheet2'!$G$45,0)),IF($BI$1=TRUE,INDEX(Sheet2!$H$2:'Sheet2'!$H$45,MATCH(AZ140,Sheet2!$G$2:'Sheet2'!$G$45,0)),0)))+IF($BE$1=TRUE,2,0)</f>
        <v>17</v>
      </c>
      <c r="Y140" s="26">
        <f t="shared" si="112"/>
        <v>20.5</v>
      </c>
      <c r="Z140" s="26">
        <f t="shared" si="113"/>
        <v>23.5</v>
      </c>
      <c r="AA140" s="28">
        <f t="shared" si="114"/>
        <v>26.5</v>
      </c>
      <c r="AB140" s="26">
        <f>BA140+IF($F140="범선",IF($BG$1=TRUE,INDEX(Sheet2!$H$2:'Sheet2'!$H$45,MATCH(BA140,Sheet2!$G$2:'Sheet2'!$G$45,0),0)),IF($BH$1=TRUE,INDEX(Sheet2!$I$2:'Sheet2'!$I$45,MATCH(BA140,Sheet2!$G$2:'Sheet2'!$G$45,0)),IF($BI$1=TRUE,INDEX(Sheet2!$H$2:'Sheet2'!$H$45,MATCH(BA140,Sheet2!$G$2:'Sheet2'!$G$45,0)),0)))+IF($BE$1=TRUE,2,0)</f>
        <v>21</v>
      </c>
      <c r="AC140" s="26">
        <f t="shared" si="115"/>
        <v>24.5</v>
      </c>
      <c r="AD140" s="26">
        <f t="shared" si="116"/>
        <v>27.5</v>
      </c>
      <c r="AE140" s="28">
        <f t="shared" si="117"/>
        <v>30.5</v>
      </c>
      <c r="AF140" s="26">
        <f>BB140+IF($F140="범선",IF($BG$1=TRUE,INDEX(Sheet2!$H$2:'Sheet2'!$H$45,MATCH(BB140,Sheet2!$G$2:'Sheet2'!$G$45,0),0)),IF($BH$1=TRUE,INDEX(Sheet2!$I$2:'Sheet2'!$I$45,MATCH(BB140,Sheet2!$G$2:'Sheet2'!$G$45,0)),IF($BI$1=TRUE,INDEX(Sheet2!$H$2:'Sheet2'!$H$45,MATCH(BB140,Sheet2!$G$2:'Sheet2'!$G$45,0)),0)))+IF($BE$1=TRUE,2,0)</f>
        <v>26.5</v>
      </c>
      <c r="AG140" s="26">
        <f t="shared" si="118"/>
        <v>30</v>
      </c>
      <c r="AH140" s="26">
        <f t="shared" si="119"/>
        <v>33</v>
      </c>
      <c r="AI140" s="28">
        <f t="shared" si="120"/>
        <v>36</v>
      </c>
      <c r="AJ140" s="95"/>
      <c r="AK140" s="97">
        <v>145</v>
      </c>
      <c r="AL140" s="97">
        <v>275</v>
      </c>
      <c r="AM140" s="97">
        <v>8</v>
      </c>
      <c r="AN140" s="83">
        <v>8</v>
      </c>
      <c r="AO140" s="83">
        <v>26</v>
      </c>
      <c r="AP140" s="5">
        <v>64</v>
      </c>
      <c r="AQ140" s="5">
        <v>29</v>
      </c>
      <c r="AR140" s="5">
        <v>42</v>
      </c>
      <c r="AS140" s="5">
        <v>684</v>
      </c>
      <c r="AT140" s="5">
        <v>3</v>
      </c>
      <c r="AU140" s="5">
        <f t="shared" si="121"/>
        <v>790</v>
      </c>
      <c r="AV140" s="5">
        <f t="shared" si="122"/>
        <v>592</v>
      </c>
      <c r="AW140" s="5">
        <f t="shared" si="123"/>
        <v>987</v>
      </c>
      <c r="AX140" s="5">
        <f t="shared" si="124"/>
        <v>1</v>
      </c>
      <c r="AY140" s="5">
        <f t="shared" si="125"/>
        <v>2</v>
      </c>
      <c r="AZ140" s="5">
        <f t="shared" si="126"/>
        <v>6</v>
      </c>
      <c r="BA140" s="5">
        <f t="shared" si="127"/>
        <v>9</v>
      </c>
      <c r="BB140" s="5">
        <f t="shared" si="128"/>
        <v>13</v>
      </c>
    </row>
    <row r="141" spans="1:54" s="5" customFormat="1">
      <c r="A141" s="334"/>
      <c r="B141" s="89" t="s">
        <v>28</v>
      </c>
      <c r="C141" s="119" t="s">
        <v>75</v>
      </c>
      <c r="D141" s="26" t="s">
        <v>1</v>
      </c>
      <c r="E141" s="26" t="s">
        <v>0</v>
      </c>
      <c r="F141" s="27" t="s">
        <v>18</v>
      </c>
      <c r="G141" s="28" t="s">
        <v>10</v>
      </c>
      <c r="H141" s="91">
        <f>ROUNDDOWN(AK141*1.05,0)+INDEX(Sheet2!$B$2:'Sheet2'!$B$5,MATCH(G141,Sheet2!$A$2:'Sheet2'!$A$5,0),0)+34*AT141-ROUNDUP(IF($BC$1=TRUE,AV141,AW141)/10,0)+A141</f>
        <v>399</v>
      </c>
      <c r="I141" s="231">
        <f>ROUNDDOWN(AL141*1.05,0)+INDEX(Sheet2!$B$2:'Sheet2'!$B$5,MATCH(G141,Sheet2!$A$2:'Sheet2'!$A$5,0),0)+34*AT141-ROUNDUP(IF($BC$1=TRUE,AV141,AW141)/10,0)+A141</f>
        <v>499</v>
      </c>
      <c r="J141" s="30">
        <f t="shared" si="101"/>
        <v>898</v>
      </c>
      <c r="K141" s="138">
        <f>AW141-ROUNDDOWN(AR141/2,0)-ROUNDDOWN(MAX(AQ141*1.2,AP141*0.5),0)+INDEX(Sheet2!$C$2:'Sheet2'!$C$5,MATCH(G141,Sheet2!$A$2:'Sheet2'!$A$5,0),0)</f>
        <v>978</v>
      </c>
      <c r="L141" s="25">
        <f t="shared" si="102"/>
        <v>527</v>
      </c>
      <c r="M141" s="83">
        <f t="shared" si="103"/>
        <v>12</v>
      </c>
      <c r="N141" s="83">
        <f t="shared" si="104"/>
        <v>33</v>
      </c>
      <c r="O141" s="92">
        <f t="shared" si="105"/>
        <v>1696</v>
      </c>
      <c r="P141" s="31">
        <f>AX141+IF($F141="범선",IF($BG$1=TRUE,INDEX(Sheet2!$H$2:'Sheet2'!$H$45,MATCH(AX141,Sheet2!$G$2:'Sheet2'!$G$45,0),0)),IF($BH$1=TRUE,INDEX(Sheet2!$I$2:'Sheet2'!$I$45,MATCH(AX141,Sheet2!$G$2:'Sheet2'!$G$45,0)),IF($BI$1=TRUE,INDEX(Sheet2!$H$2:'Sheet2'!$H$45,MATCH(AX141,Sheet2!$G$2:'Sheet2'!$G$45,0)),0)))+IF($BE$1=TRUE,2,0)</f>
        <v>10.5</v>
      </c>
      <c r="Q141" s="26">
        <f t="shared" si="106"/>
        <v>13.5</v>
      </c>
      <c r="R141" s="26">
        <f t="shared" si="107"/>
        <v>16.5</v>
      </c>
      <c r="S141" s="28">
        <f t="shared" si="108"/>
        <v>19.5</v>
      </c>
      <c r="T141" s="26">
        <f>AY141+IF($F141="범선",IF($BG$1=TRUE,INDEX(Sheet2!$H$2:'Sheet2'!$H$45,MATCH(AY141,Sheet2!$G$2:'Sheet2'!$G$45,0),0)),IF($BH$1=TRUE,INDEX(Sheet2!$I$2:'Sheet2'!$I$45,MATCH(AY141,Sheet2!$G$2:'Sheet2'!$G$45,0)),IF($BI$1=TRUE,INDEX(Sheet2!$H$2:'Sheet2'!$H$45,MATCH(AY141,Sheet2!$G$2:'Sheet2'!$G$45,0)),0)))+IF($BE$1=TRUE,2,0)</f>
        <v>12</v>
      </c>
      <c r="U141" s="26">
        <f t="shared" si="109"/>
        <v>15.5</v>
      </c>
      <c r="V141" s="26">
        <f t="shared" si="110"/>
        <v>18.5</v>
      </c>
      <c r="W141" s="28">
        <f t="shared" si="111"/>
        <v>21.5</v>
      </c>
      <c r="X141" s="26">
        <f>AZ141+IF($F141="범선",IF($BG$1=TRUE,INDEX(Sheet2!$H$2:'Sheet2'!$H$45,MATCH(AZ141,Sheet2!$G$2:'Sheet2'!$G$45,0),0)),IF($BH$1=TRUE,INDEX(Sheet2!$I$2:'Sheet2'!$I$45,MATCH(AZ141,Sheet2!$G$2:'Sheet2'!$G$45,0)),IF($BI$1=TRUE,INDEX(Sheet2!$H$2:'Sheet2'!$H$45,MATCH(AZ141,Sheet2!$G$2:'Sheet2'!$G$45,0)),0)))+IF($BE$1=TRUE,2,0)</f>
        <v>17</v>
      </c>
      <c r="Y141" s="26">
        <f t="shared" si="112"/>
        <v>20.5</v>
      </c>
      <c r="Z141" s="26">
        <f t="shared" si="113"/>
        <v>23.5</v>
      </c>
      <c r="AA141" s="28">
        <f t="shared" si="114"/>
        <v>26.5</v>
      </c>
      <c r="AB141" s="26">
        <f>BA141+IF($F141="범선",IF($BG$1=TRUE,INDEX(Sheet2!$H$2:'Sheet2'!$H$45,MATCH(BA141,Sheet2!$G$2:'Sheet2'!$G$45,0),0)),IF($BH$1=TRUE,INDEX(Sheet2!$I$2:'Sheet2'!$I$45,MATCH(BA141,Sheet2!$G$2:'Sheet2'!$G$45,0)),IF($BI$1=TRUE,INDEX(Sheet2!$H$2:'Sheet2'!$H$45,MATCH(BA141,Sheet2!$G$2:'Sheet2'!$G$45,0)),0)))+IF($BE$1=TRUE,2,0)</f>
        <v>22.5</v>
      </c>
      <c r="AC141" s="26">
        <f t="shared" si="115"/>
        <v>26</v>
      </c>
      <c r="AD141" s="26">
        <f t="shared" si="116"/>
        <v>29</v>
      </c>
      <c r="AE141" s="28">
        <f t="shared" si="117"/>
        <v>32</v>
      </c>
      <c r="AF141" s="26">
        <f>BB141+IF($F141="범선",IF($BG$1=TRUE,INDEX(Sheet2!$H$2:'Sheet2'!$H$45,MATCH(BB141,Sheet2!$G$2:'Sheet2'!$G$45,0),0)),IF($BH$1=TRUE,INDEX(Sheet2!$I$2:'Sheet2'!$I$45,MATCH(BB141,Sheet2!$G$2:'Sheet2'!$G$45,0)),IF($BI$1=TRUE,INDEX(Sheet2!$H$2:'Sheet2'!$H$45,MATCH(BB141,Sheet2!$G$2:'Sheet2'!$G$45,0)),0)))+IF($BE$1=TRUE,2,0)</f>
        <v>26.5</v>
      </c>
      <c r="AG141" s="26">
        <f t="shared" si="118"/>
        <v>30</v>
      </c>
      <c r="AH141" s="26">
        <f t="shared" si="119"/>
        <v>33</v>
      </c>
      <c r="AI141" s="28">
        <f t="shared" si="120"/>
        <v>36</v>
      </c>
      <c r="AJ141" s="95"/>
      <c r="AK141" s="97">
        <v>245</v>
      </c>
      <c r="AL141" s="97">
        <v>340</v>
      </c>
      <c r="AM141" s="97">
        <v>10</v>
      </c>
      <c r="AN141" s="83">
        <v>12</v>
      </c>
      <c r="AO141" s="83">
        <v>33</v>
      </c>
      <c r="AP141" s="5">
        <v>80</v>
      </c>
      <c r="AQ141" s="5">
        <v>40</v>
      </c>
      <c r="AR141" s="5">
        <v>50</v>
      </c>
      <c r="AS141" s="5">
        <v>670</v>
      </c>
      <c r="AT141" s="5">
        <v>3</v>
      </c>
      <c r="AU141" s="5">
        <f t="shared" si="121"/>
        <v>800</v>
      </c>
      <c r="AV141" s="5">
        <f t="shared" si="122"/>
        <v>600</v>
      </c>
      <c r="AW141" s="5">
        <f t="shared" si="123"/>
        <v>1000</v>
      </c>
      <c r="AX141" s="5">
        <f t="shared" si="124"/>
        <v>1</v>
      </c>
      <c r="AY141" s="5">
        <f t="shared" si="125"/>
        <v>2</v>
      </c>
      <c r="AZ141" s="5">
        <f t="shared" si="126"/>
        <v>6</v>
      </c>
      <c r="BA141" s="5">
        <f t="shared" si="127"/>
        <v>10</v>
      </c>
      <c r="BB141" s="5">
        <f t="shared" si="128"/>
        <v>13</v>
      </c>
    </row>
    <row r="142" spans="1:54" s="5" customFormat="1">
      <c r="A142" s="334"/>
      <c r="B142" s="89" t="s">
        <v>28</v>
      </c>
      <c r="C142" s="119" t="s">
        <v>75</v>
      </c>
      <c r="D142" s="26" t="s">
        <v>1</v>
      </c>
      <c r="E142" s="26" t="s">
        <v>41</v>
      </c>
      <c r="F142" s="27" t="s">
        <v>18</v>
      </c>
      <c r="G142" s="28" t="s">
        <v>8</v>
      </c>
      <c r="H142" s="91">
        <f>ROUNDDOWN(AK142*1.05,0)+INDEX(Sheet2!$B$2:'Sheet2'!$B$5,MATCH(G142,Sheet2!$A$2:'Sheet2'!$A$5,0),0)+34*AT142-ROUNDUP(IF($BC$1=TRUE,AV142,AW142)/10,0)+A142</f>
        <v>435</v>
      </c>
      <c r="I142" s="231">
        <f>ROUNDDOWN(AL142*1.05,0)+INDEX(Sheet2!$B$2:'Sheet2'!$B$5,MATCH(G142,Sheet2!$A$2:'Sheet2'!$A$5,0),0)+34*AT142-ROUNDUP(IF($BC$1=TRUE,AV142,AW142)/10,0)+A142</f>
        <v>519</v>
      </c>
      <c r="J142" s="30">
        <f t="shared" si="101"/>
        <v>954</v>
      </c>
      <c r="K142" s="143">
        <f>AW142-ROUNDDOWN(AR142/2,0)-ROUNDDOWN(MAX(AQ142*1.2,AP142*0.5),0)+INDEX(Sheet2!$C$2:'Sheet2'!$C$5,MATCH(G142,Sheet2!$A$2:'Sheet2'!$A$5,0),0)</f>
        <v>976</v>
      </c>
      <c r="L142" s="25">
        <f t="shared" si="102"/>
        <v>527</v>
      </c>
      <c r="M142" s="83">
        <f t="shared" si="103"/>
        <v>14</v>
      </c>
      <c r="N142" s="83">
        <f t="shared" si="104"/>
        <v>33</v>
      </c>
      <c r="O142" s="92">
        <f t="shared" si="105"/>
        <v>1824</v>
      </c>
      <c r="P142" s="31">
        <f>AX142+IF($F142="범선",IF($BG$1=TRUE,INDEX(Sheet2!$H$2:'Sheet2'!$H$45,MATCH(AX142,Sheet2!$G$2:'Sheet2'!$G$45,0),0)),IF($BH$1=TRUE,INDEX(Sheet2!$I$2:'Sheet2'!$I$45,MATCH(AX142,Sheet2!$G$2:'Sheet2'!$G$45,0)),IF($BI$1=TRUE,INDEX(Sheet2!$H$2:'Sheet2'!$H$45,MATCH(AX142,Sheet2!$G$2:'Sheet2'!$G$45,0)),0)))+IF($BE$1=TRUE,2,0)</f>
        <v>10.5</v>
      </c>
      <c r="Q142" s="26">
        <f t="shared" si="106"/>
        <v>13.5</v>
      </c>
      <c r="R142" s="26">
        <f t="shared" si="107"/>
        <v>16.5</v>
      </c>
      <c r="S142" s="28">
        <f t="shared" si="108"/>
        <v>19.5</v>
      </c>
      <c r="T142" s="26">
        <f>AY142+IF($F142="범선",IF($BG$1=TRUE,INDEX(Sheet2!$H$2:'Sheet2'!$H$45,MATCH(AY142,Sheet2!$G$2:'Sheet2'!$G$45,0),0)),IF($BH$1=TRUE,INDEX(Sheet2!$I$2:'Sheet2'!$I$45,MATCH(AY142,Sheet2!$G$2:'Sheet2'!$G$45,0)),IF($BI$1=TRUE,INDEX(Sheet2!$H$2:'Sheet2'!$H$45,MATCH(AY142,Sheet2!$G$2:'Sheet2'!$G$45,0)),0)))+IF($BE$1=TRUE,2,0)</f>
        <v>12</v>
      </c>
      <c r="U142" s="26">
        <f t="shared" si="109"/>
        <v>15.5</v>
      </c>
      <c r="V142" s="26">
        <f t="shared" si="110"/>
        <v>18.5</v>
      </c>
      <c r="W142" s="28">
        <f t="shared" si="111"/>
        <v>21.5</v>
      </c>
      <c r="X142" s="26">
        <f>AZ142+IF($F142="범선",IF($BG$1=TRUE,INDEX(Sheet2!$H$2:'Sheet2'!$H$45,MATCH(AZ142,Sheet2!$G$2:'Sheet2'!$G$45,0),0)),IF($BH$1=TRUE,INDEX(Sheet2!$I$2:'Sheet2'!$I$45,MATCH(AZ142,Sheet2!$G$2:'Sheet2'!$G$45,0)),IF($BI$1=TRUE,INDEX(Sheet2!$H$2:'Sheet2'!$H$45,MATCH(AZ142,Sheet2!$G$2:'Sheet2'!$G$45,0)),0)))+IF($BE$1=TRUE,2,0)</f>
        <v>17</v>
      </c>
      <c r="Y142" s="26">
        <f t="shared" si="112"/>
        <v>20.5</v>
      </c>
      <c r="Z142" s="26">
        <f t="shared" si="113"/>
        <v>23.5</v>
      </c>
      <c r="AA142" s="28">
        <f t="shared" si="114"/>
        <v>26.5</v>
      </c>
      <c r="AB142" s="26">
        <f>BA142+IF($F142="범선",IF($BG$1=TRUE,INDEX(Sheet2!$H$2:'Sheet2'!$H$45,MATCH(BA142,Sheet2!$G$2:'Sheet2'!$G$45,0),0)),IF($BH$1=TRUE,INDEX(Sheet2!$I$2:'Sheet2'!$I$45,MATCH(BA142,Sheet2!$G$2:'Sheet2'!$G$45,0)),IF($BI$1=TRUE,INDEX(Sheet2!$H$2:'Sheet2'!$H$45,MATCH(BA142,Sheet2!$G$2:'Sheet2'!$G$45,0)),0)))+IF($BE$1=TRUE,2,0)</f>
        <v>22.5</v>
      </c>
      <c r="AC142" s="26">
        <f t="shared" si="115"/>
        <v>26</v>
      </c>
      <c r="AD142" s="26">
        <f t="shared" si="116"/>
        <v>29</v>
      </c>
      <c r="AE142" s="28">
        <f t="shared" si="117"/>
        <v>32</v>
      </c>
      <c r="AF142" s="26">
        <f>BB142+IF($F142="범선",IF($BG$1=TRUE,INDEX(Sheet2!$H$2:'Sheet2'!$H$45,MATCH(BB142,Sheet2!$G$2:'Sheet2'!$G$45,0),0)),IF($BH$1=TRUE,INDEX(Sheet2!$I$2:'Sheet2'!$I$45,MATCH(BB142,Sheet2!$G$2:'Sheet2'!$G$45,0)),IF($BI$1=TRUE,INDEX(Sheet2!$H$2:'Sheet2'!$H$45,MATCH(BB142,Sheet2!$G$2:'Sheet2'!$G$45,0)),0)))+IF($BE$1=TRUE,2,0)</f>
        <v>26.5</v>
      </c>
      <c r="AG142" s="26">
        <f t="shared" si="118"/>
        <v>30</v>
      </c>
      <c r="AH142" s="26">
        <f t="shared" si="119"/>
        <v>33</v>
      </c>
      <c r="AI142" s="28">
        <f t="shared" si="120"/>
        <v>36</v>
      </c>
      <c r="AJ142" s="95"/>
      <c r="AK142" s="97">
        <v>260</v>
      </c>
      <c r="AL142" s="97">
        <v>340</v>
      </c>
      <c r="AM142" s="97">
        <v>11</v>
      </c>
      <c r="AN142" s="83">
        <v>14</v>
      </c>
      <c r="AO142" s="83">
        <v>33</v>
      </c>
      <c r="AP142" s="5">
        <v>80</v>
      </c>
      <c r="AQ142" s="5">
        <v>40</v>
      </c>
      <c r="AR142" s="5">
        <v>50</v>
      </c>
      <c r="AS142" s="5">
        <v>670</v>
      </c>
      <c r="AT142" s="5">
        <v>3</v>
      </c>
      <c r="AU142" s="5">
        <f t="shared" si="121"/>
        <v>800</v>
      </c>
      <c r="AV142" s="5">
        <f t="shared" si="122"/>
        <v>600</v>
      </c>
      <c r="AW142" s="5">
        <f t="shared" si="123"/>
        <v>1000</v>
      </c>
      <c r="AX142" s="5">
        <f t="shared" si="124"/>
        <v>1</v>
      </c>
      <c r="AY142" s="5">
        <f t="shared" si="125"/>
        <v>2</v>
      </c>
      <c r="AZ142" s="5">
        <f t="shared" si="126"/>
        <v>6</v>
      </c>
      <c r="BA142" s="5">
        <f t="shared" si="127"/>
        <v>10</v>
      </c>
      <c r="BB142" s="5">
        <f t="shared" si="128"/>
        <v>13</v>
      </c>
    </row>
    <row r="143" spans="1:54" s="5" customFormat="1">
      <c r="A143" s="334"/>
      <c r="B143" s="89" t="s">
        <v>99</v>
      </c>
      <c r="C143" s="119" t="s">
        <v>246</v>
      </c>
      <c r="D143" s="26" t="s">
        <v>1</v>
      </c>
      <c r="E143" s="26" t="s">
        <v>0</v>
      </c>
      <c r="F143" s="27" t="s">
        <v>18</v>
      </c>
      <c r="G143" s="28" t="s">
        <v>10</v>
      </c>
      <c r="H143" s="91">
        <f>ROUNDDOWN(AK143*1.05,0)+INDEX(Sheet2!$B$2:'Sheet2'!$B$5,MATCH(G143,Sheet2!$A$2:'Sheet2'!$A$5,0),0)+34*AT143-ROUNDUP(IF($BC$1=TRUE,AV143,AW143)/10,0)+A143</f>
        <v>646</v>
      </c>
      <c r="I143" s="231">
        <f>ROUNDDOWN(AL143*1.05,0)+INDEX(Sheet2!$B$2:'Sheet2'!$B$5,MATCH(G143,Sheet2!$A$2:'Sheet2'!$A$5,0),0)+34*AT143-ROUNDUP(IF($BC$1=TRUE,AV143,AW143)/10,0)+A143</f>
        <v>352</v>
      </c>
      <c r="J143" s="30">
        <f t="shared" si="101"/>
        <v>998</v>
      </c>
      <c r="K143" s="138">
        <f>AW143-ROUNDDOWN(AR143/2,0)-ROUNDDOWN(MAX(AQ143*1.2,AP143*0.5),0)+INDEX(Sheet2!$C$2:'Sheet2'!$C$5,MATCH(G143,Sheet2!$A$2:'Sheet2'!$A$5,0),0)</f>
        <v>973</v>
      </c>
      <c r="L143" s="25">
        <f t="shared" si="102"/>
        <v>537</v>
      </c>
      <c r="M143" s="83">
        <f t="shared" si="103"/>
        <v>9</v>
      </c>
      <c r="N143" s="83">
        <f t="shared" si="104"/>
        <v>14</v>
      </c>
      <c r="O143" s="92">
        <f t="shared" si="105"/>
        <v>2290</v>
      </c>
      <c r="P143" s="31">
        <f>AX143+IF($F143="범선",IF($BG$1=TRUE,INDEX(Sheet2!$H$2:'Sheet2'!$H$45,MATCH(AX143,Sheet2!$G$2:'Sheet2'!$G$45,0),0)),IF($BH$1=TRUE,INDEX(Sheet2!$I$2:'Sheet2'!$I$45,MATCH(AX143,Sheet2!$G$2:'Sheet2'!$G$45,0)),IF($BI$1=TRUE,INDEX(Sheet2!$H$2:'Sheet2'!$H$45,MATCH(AX143,Sheet2!$G$2:'Sheet2'!$G$45,0)),0)))+IF($BE$1=TRUE,2,0)</f>
        <v>6.5</v>
      </c>
      <c r="Q143" s="26">
        <f t="shared" si="106"/>
        <v>9.5</v>
      </c>
      <c r="R143" s="26">
        <f t="shared" si="107"/>
        <v>12.5</v>
      </c>
      <c r="S143" s="28">
        <f t="shared" si="108"/>
        <v>15.5</v>
      </c>
      <c r="T143" s="26">
        <f>AY143+IF($F143="범선",IF($BG$1=TRUE,INDEX(Sheet2!$H$2:'Sheet2'!$H$45,MATCH(AY143,Sheet2!$G$2:'Sheet2'!$G$45,0),0)),IF($BH$1=TRUE,INDEX(Sheet2!$I$2:'Sheet2'!$I$45,MATCH(AY143,Sheet2!$G$2:'Sheet2'!$G$45,0)),IF($BI$1=TRUE,INDEX(Sheet2!$H$2:'Sheet2'!$H$45,MATCH(AY143,Sheet2!$G$2:'Sheet2'!$G$45,0)),0)))+IF($BE$1=TRUE,2,0)</f>
        <v>9</v>
      </c>
      <c r="U143" s="26">
        <f t="shared" si="109"/>
        <v>12.5</v>
      </c>
      <c r="V143" s="26">
        <f t="shared" si="110"/>
        <v>15.5</v>
      </c>
      <c r="W143" s="28">
        <f t="shared" si="111"/>
        <v>18.5</v>
      </c>
      <c r="X143" s="26">
        <f>AZ143+IF($F143="범선",IF($BG$1=TRUE,INDEX(Sheet2!$H$2:'Sheet2'!$H$45,MATCH(AZ143,Sheet2!$G$2:'Sheet2'!$G$45,0),0)),IF($BH$1=TRUE,INDEX(Sheet2!$I$2:'Sheet2'!$I$45,MATCH(AZ143,Sheet2!$G$2:'Sheet2'!$G$45,0)),IF($BI$1=TRUE,INDEX(Sheet2!$H$2:'Sheet2'!$H$45,MATCH(AZ143,Sheet2!$G$2:'Sheet2'!$G$45,0)),0)))+IF($BE$1=TRUE,2,0)</f>
        <v>13</v>
      </c>
      <c r="Y143" s="26">
        <f t="shared" si="112"/>
        <v>16.5</v>
      </c>
      <c r="Z143" s="26">
        <f t="shared" si="113"/>
        <v>19.5</v>
      </c>
      <c r="AA143" s="28">
        <f t="shared" si="114"/>
        <v>22.5</v>
      </c>
      <c r="AB143" s="26">
        <f>BA143+IF($F143="범선",IF($BG$1=TRUE,INDEX(Sheet2!$H$2:'Sheet2'!$H$45,MATCH(BA143,Sheet2!$G$2:'Sheet2'!$G$45,0),0)),IF($BH$1=TRUE,INDEX(Sheet2!$I$2:'Sheet2'!$I$45,MATCH(BA143,Sheet2!$G$2:'Sheet2'!$G$45,0)),IF($BI$1=TRUE,INDEX(Sheet2!$H$2:'Sheet2'!$H$45,MATCH(BA143,Sheet2!$G$2:'Sheet2'!$G$45,0)),0)))+IF($BE$1=TRUE,2,0)</f>
        <v>18.5</v>
      </c>
      <c r="AC143" s="26">
        <f t="shared" si="115"/>
        <v>22</v>
      </c>
      <c r="AD143" s="26">
        <f t="shared" si="116"/>
        <v>25</v>
      </c>
      <c r="AE143" s="28">
        <f t="shared" si="117"/>
        <v>28</v>
      </c>
      <c r="AF143" s="26">
        <f>BB143+IF($F143="범선",IF($BG$1=TRUE,INDEX(Sheet2!$H$2:'Sheet2'!$H$45,MATCH(BB143,Sheet2!$G$2:'Sheet2'!$G$45,0),0)),IF($BH$1=TRUE,INDEX(Sheet2!$I$2:'Sheet2'!$I$45,MATCH(BB143,Sheet2!$G$2:'Sheet2'!$G$45,0)),IF($BI$1=TRUE,INDEX(Sheet2!$H$2:'Sheet2'!$H$45,MATCH(BB143,Sheet2!$G$2:'Sheet2'!$G$45,0)),0)))+IF($BE$1=TRUE,2,0)</f>
        <v>22.5</v>
      </c>
      <c r="AG143" s="26">
        <f t="shared" si="118"/>
        <v>26</v>
      </c>
      <c r="AH143" s="26">
        <f t="shared" si="119"/>
        <v>29</v>
      </c>
      <c r="AI143" s="28">
        <f t="shared" si="120"/>
        <v>32</v>
      </c>
      <c r="AJ143" s="95"/>
      <c r="AK143" s="97">
        <v>380</v>
      </c>
      <c r="AL143" s="97">
        <v>100</v>
      </c>
      <c r="AM143" s="97">
        <v>6</v>
      </c>
      <c r="AN143" s="83">
        <v>9</v>
      </c>
      <c r="AO143" s="83">
        <v>14</v>
      </c>
      <c r="AP143" s="5">
        <v>43</v>
      </c>
      <c r="AQ143" s="5">
        <v>25</v>
      </c>
      <c r="AR143" s="5">
        <v>20</v>
      </c>
      <c r="AS143" s="5">
        <v>707</v>
      </c>
      <c r="AT143" s="5">
        <v>6</v>
      </c>
      <c r="AU143" s="5">
        <f t="shared" si="121"/>
        <v>770</v>
      </c>
      <c r="AV143" s="5">
        <f t="shared" si="122"/>
        <v>577</v>
      </c>
      <c r="AW143" s="5">
        <f t="shared" si="123"/>
        <v>962</v>
      </c>
      <c r="AX143" s="5">
        <f t="shared" si="124"/>
        <v>-2</v>
      </c>
      <c r="AY143" s="5">
        <f t="shared" si="125"/>
        <v>0</v>
      </c>
      <c r="AZ143" s="5">
        <f t="shared" si="126"/>
        <v>3</v>
      </c>
      <c r="BA143" s="5">
        <f t="shared" si="127"/>
        <v>7</v>
      </c>
      <c r="BB143" s="5">
        <f t="shared" si="128"/>
        <v>10</v>
      </c>
    </row>
    <row r="144" spans="1:54" s="5" customFormat="1">
      <c r="A144" s="381"/>
      <c r="B144" s="377" t="s">
        <v>48</v>
      </c>
      <c r="C144" s="203" t="s">
        <v>72</v>
      </c>
      <c r="D144" s="49" t="s">
        <v>1</v>
      </c>
      <c r="E144" s="49" t="s">
        <v>0</v>
      </c>
      <c r="F144" s="50" t="s">
        <v>18</v>
      </c>
      <c r="G144" s="51" t="s">
        <v>8</v>
      </c>
      <c r="H144" s="284">
        <f>ROUNDDOWN(AK144*1.05,0)+INDEX(Sheet2!$B$2:'Sheet2'!$B$5,MATCH(G144,Sheet2!$A$2:'Sheet2'!$A$5,0),0)+34*AT144-ROUNDUP(IF($BC$1=TRUE,AV144,AW144)/10,0)+A144</f>
        <v>418</v>
      </c>
      <c r="I144" s="294">
        <f>ROUNDDOWN(AL144*1.05,0)+INDEX(Sheet2!$B$2:'Sheet2'!$B$5,MATCH(G144,Sheet2!$A$2:'Sheet2'!$A$5,0),0)+34*AT144-ROUNDUP(IF($BC$1=TRUE,AV144,AW144)/10,0)+A144</f>
        <v>491</v>
      </c>
      <c r="J144" s="52">
        <f t="shared" si="101"/>
        <v>909</v>
      </c>
      <c r="K144" s="399">
        <f>AW144-ROUNDDOWN(AR144/2,0)-ROUNDDOWN(MAX(AQ144*1.2,AP144*0.5),0)+INDEX(Sheet2!$C$2:'Sheet2'!$C$5,MATCH(G144,Sheet2!$A$2:'Sheet2'!$A$5,0),0)</f>
        <v>963</v>
      </c>
      <c r="L144" s="48">
        <f t="shared" si="102"/>
        <v>531</v>
      </c>
      <c r="M144" s="201">
        <f t="shared" si="103"/>
        <v>15</v>
      </c>
      <c r="N144" s="201">
        <f t="shared" si="104"/>
        <v>30</v>
      </c>
      <c r="O144" s="202">
        <f t="shared" si="105"/>
        <v>1745</v>
      </c>
      <c r="P144" s="53">
        <f>AX144+IF($F144="범선",IF($BG$1=TRUE,INDEX(Sheet2!$H$2:'Sheet2'!$H$45,MATCH(AX144,Sheet2!$G$2:'Sheet2'!$G$45,0),0)),IF($BH$1=TRUE,INDEX(Sheet2!$I$2:'Sheet2'!$I$45,MATCH(AX144,Sheet2!$G$2:'Sheet2'!$G$45,0)),IF($BI$1=TRUE,INDEX(Sheet2!$H$2:'Sheet2'!$H$45,MATCH(AX144,Sheet2!$G$2:'Sheet2'!$G$45,0)),0)))+IF($BE$1=TRUE,2,0)</f>
        <v>12</v>
      </c>
      <c r="Q144" s="49">
        <f t="shared" si="106"/>
        <v>15</v>
      </c>
      <c r="R144" s="49">
        <f t="shared" si="107"/>
        <v>18</v>
      </c>
      <c r="S144" s="51">
        <f t="shared" si="108"/>
        <v>21</v>
      </c>
      <c r="T144" s="49">
        <f>AY144+IF($F144="범선",IF($BG$1=TRUE,INDEX(Sheet2!$H$2:'Sheet2'!$H$45,MATCH(AY144,Sheet2!$G$2:'Sheet2'!$G$45,0),0)),IF($BH$1=TRUE,INDEX(Sheet2!$I$2:'Sheet2'!$I$45,MATCH(AY144,Sheet2!$G$2:'Sheet2'!$G$45,0)),IF($BI$1=TRUE,INDEX(Sheet2!$H$2:'Sheet2'!$H$45,MATCH(AY144,Sheet2!$G$2:'Sheet2'!$G$45,0)),0)))+IF($BE$1=TRUE,2,0)</f>
        <v>13</v>
      </c>
      <c r="U144" s="49">
        <f t="shared" si="109"/>
        <v>16.5</v>
      </c>
      <c r="V144" s="49">
        <f t="shared" si="110"/>
        <v>19.5</v>
      </c>
      <c r="W144" s="51">
        <f t="shared" si="111"/>
        <v>22.5</v>
      </c>
      <c r="X144" s="49">
        <f>AZ144+IF($F144="범선",IF($BG$1=TRUE,INDEX(Sheet2!$H$2:'Sheet2'!$H$45,MATCH(AZ144,Sheet2!$G$2:'Sheet2'!$G$45,0),0)),IF($BH$1=TRUE,INDEX(Sheet2!$I$2:'Sheet2'!$I$45,MATCH(AZ144,Sheet2!$G$2:'Sheet2'!$G$45,0)),IF($BI$1=TRUE,INDEX(Sheet2!$H$2:'Sheet2'!$H$45,MATCH(AZ144,Sheet2!$G$2:'Sheet2'!$G$45,0)),0)))+IF($BE$1=TRUE,2,0)</f>
        <v>17</v>
      </c>
      <c r="Y144" s="49">
        <f t="shared" si="112"/>
        <v>20.5</v>
      </c>
      <c r="Z144" s="49">
        <f t="shared" si="113"/>
        <v>23.5</v>
      </c>
      <c r="AA144" s="51">
        <f t="shared" si="114"/>
        <v>26.5</v>
      </c>
      <c r="AB144" s="49">
        <f>BA144+IF($F144="범선",IF($BG$1=TRUE,INDEX(Sheet2!$H$2:'Sheet2'!$H$45,MATCH(BA144,Sheet2!$G$2:'Sheet2'!$G$45,0),0)),IF($BH$1=TRUE,INDEX(Sheet2!$I$2:'Sheet2'!$I$45,MATCH(BA144,Sheet2!$G$2:'Sheet2'!$G$45,0)),IF($BI$1=TRUE,INDEX(Sheet2!$H$2:'Sheet2'!$H$45,MATCH(BA144,Sheet2!$G$2:'Sheet2'!$G$45,0)),0)))+IF($BE$1=TRUE,2,0)</f>
        <v>22.5</v>
      </c>
      <c r="AC144" s="49">
        <f t="shared" si="115"/>
        <v>26</v>
      </c>
      <c r="AD144" s="49">
        <f t="shared" si="116"/>
        <v>29</v>
      </c>
      <c r="AE144" s="51">
        <f t="shared" si="117"/>
        <v>32</v>
      </c>
      <c r="AF144" s="49">
        <f>BB144+IF($F144="범선",IF($BG$1=TRUE,INDEX(Sheet2!$H$2:'Sheet2'!$H$45,MATCH(BB144,Sheet2!$G$2:'Sheet2'!$G$45,0),0)),IF($BH$1=TRUE,INDEX(Sheet2!$I$2:'Sheet2'!$I$45,MATCH(BB144,Sheet2!$G$2:'Sheet2'!$G$45,0)),IF($BI$1=TRUE,INDEX(Sheet2!$H$2:'Sheet2'!$H$45,MATCH(BB144,Sheet2!$G$2:'Sheet2'!$G$45,0)),0)))+IF($BE$1=TRUE,2,0)</f>
        <v>28</v>
      </c>
      <c r="AG144" s="49">
        <f t="shared" si="118"/>
        <v>31.5</v>
      </c>
      <c r="AH144" s="49">
        <f t="shared" si="119"/>
        <v>34.5</v>
      </c>
      <c r="AI144" s="51">
        <f t="shared" si="120"/>
        <v>37.5</v>
      </c>
      <c r="AJ144" s="95"/>
      <c r="AK144" s="97">
        <v>240</v>
      </c>
      <c r="AL144" s="97">
        <v>310</v>
      </c>
      <c r="AM144" s="97">
        <v>11</v>
      </c>
      <c r="AN144" s="83">
        <v>15</v>
      </c>
      <c r="AO144" s="83">
        <v>30</v>
      </c>
      <c r="AP144" s="5">
        <v>60</v>
      </c>
      <c r="AQ144" s="5">
        <v>25</v>
      </c>
      <c r="AR144" s="5">
        <v>25</v>
      </c>
      <c r="AS144" s="5">
        <v>680</v>
      </c>
      <c r="AT144" s="5">
        <v>3</v>
      </c>
      <c r="AU144" s="5">
        <f t="shared" si="121"/>
        <v>765</v>
      </c>
      <c r="AV144" s="5">
        <f t="shared" si="122"/>
        <v>573</v>
      </c>
      <c r="AW144" s="5">
        <f t="shared" si="123"/>
        <v>956</v>
      </c>
      <c r="AX144" s="5">
        <f t="shared" si="124"/>
        <v>2</v>
      </c>
      <c r="AY144" s="5">
        <f t="shared" si="125"/>
        <v>3</v>
      </c>
      <c r="AZ144" s="5">
        <f t="shared" si="126"/>
        <v>6</v>
      </c>
      <c r="BA144" s="5">
        <f t="shared" si="127"/>
        <v>10</v>
      </c>
      <c r="BB144" s="5">
        <f t="shared" si="128"/>
        <v>14</v>
      </c>
    </row>
    <row r="145" spans="1:54" s="5" customFormat="1">
      <c r="A145" s="535"/>
      <c r="B145" s="897"/>
      <c r="C145" s="548" t="s">
        <v>237</v>
      </c>
      <c r="D145" s="443" t="s">
        <v>25</v>
      </c>
      <c r="E145" s="443" t="s">
        <v>0</v>
      </c>
      <c r="F145" s="559" t="s">
        <v>18</v>
      </c>
      <c r="G145" s="445" t="s">
        <v>10</v>
      </c>
      <c r="H145" s="574">
        <f>ROUNDDOWN(AK145*1.05,0)+INDEX(Sheet2!$B$2:'Sheet2'!$B$5,MATCH(G145,Sheet2!$A$2:'Sheet2'!$A$5,0),0)+34*AT145-ROUNDUP(IF($BC$1=TRUE,AV145,AW145)/10,0)+A145</f>
        <v>344</v>
      </c>
      <c r="I145" s="582">
        <f>ROUNDDOWN(AL145*1.05,0)+INDEX(Sheet2!$B$2:'Sheet2'!$B$5,MATCH(G145,Sheet2!$A$2:'Sheet2'!$A$5,0),0)+34*AT145-ROUNDUP(IF($BC$1=TRUE,AV145,AW145)/10,0)+A145</f>
        <v>228</v>
      </c>
      <c r="J145" s="589">
        <f t="shared" si="101"/>
        <v>572</v>
      </c>
      <c r="K145" s="1403">
        <f>AW145-ROUNDDOWN(AR145/2,0)-ROUNDDOWN(MAX(AQ145*1.2,AP145*0.5),0)+INDEX(Sheet2!$C$2:'Sheet2'!$C$5,MATCH(G145,Sheet2!$A$2:'Sheet2'!$A$5,0),0)</f>
        <v>962</v>
      </c>
      <c r="L145" s="610">
        <f t="shared" si="102"/>
        <v>531</v>
      </c>
      <c r="M145" s="620">
        <f t="shared" si="103"/>
        <v>4</v>
      </c>
      <c r="N145" s="620">
        <f t="shared" si="104"/>
        <v>17</v>
      </c>
      <c r="O145" s="635">
        <f t="shared" si="105"/>
        <v>1260</v>
      </c>
      <c r="P145" s="476">
        <f>AX145+IF($F145="범선",IF($BG$1=TRUE,INDEX(Sheet2!$H$2:'Sheet2'!$H$45,MATCH(AX145,Sheet2!$G$2:'Sheet2'!$G$45,0),0)),IF($BH$1=TRUE,INDEX(Sheet2!$I$2:'Sheet2'!$I$45,MATCH(AX145,Sheet2!$G$2:'Sheet2'!$G$45,0)),IF($BI$1=TRUE,INDEX(Sheet2!$H$2:'Sheet2'!$H$45,MATCH(AX145,Sheet2!$G$2:'Sheet2'!$G$45,0)),0)))+IF($BE$1=TRUE,2,0)</f>
        <v>8</v>
      </c>
      <c r="Q145" s="443">
        <f t="shared" si="106"/>
        <v>11</v>
      </c>
      <c r="R145" s="443">
        <f t="shared" si="107"/>
        <v>14</v>
      </c>
      <c r="S145" s="445">
        <f t="shared" si="108"/>
        <v>17</v>
      </c>
      <c r="T145" s="443">
        <f>AY145+IF($F145="범선",IF($BG$1=TRUE,INDEX(Sheet2!$H$2:'Sheet2'!$H$45,MATCH(AY145,Sheet2!$G$2:'Sheet2'!$G$45,0),0)),IF($BH$1=TRUE,INDEX(Sheet2!$I$2:'Sheet2'!$I$45,MATCH(AY145,Sheet2!$G$2:'Sheet2'!$G$45,0)),IF($BI$1=TRUE,INDEX(Sheet2!$H$2:'Sheet2'!$H$45,MATCH(AY145,Sheet2!$G$2:'Sheet2'!$G$45,0)),0)))+IF($BE$1=TRUE,2,0)</f>
        <v>9</v>
      </c>
      <c r="U145" s="443">
        <f t="shared" si="109"/>
        <v>12.5</v>
      </c>
      <c r="V145" s="443">
        <f t="shared" si="110"/>
        <v>15.5</v>
      </c>
      <c r="W145" s="445">
        <f t="shared" si="111"/>
        <v>18.5</v>
      </c>
      <c r="X145" s="443">
        <f>AZ145+IF($F145="범선",IF($BG$1=TRUE,INDEX(Sheet2!$H$2:'Sheet2'!$H$45,MATCH(AZ145,Sheet2!$G$2:'Sheet2'!$G$45,0),0)),IF($BH$1=TRUE,INDEX(Sheet2!$I$2:'Sheet2'!$I$45,MATCH(AZ145,Sheet2!$G$2:'Sheet2'!$G$45,0)),IF($BI$1=TRUE,INDEX(Sheet2!$H$2:'Sheet2'!$H$45,MATCH(AZ145,Sheet2!$G$2:'Sheet2'!$G$45,0)),0)))+IF($BE$1=TRUE,2,0)</f>
        <v>14.5</v>
      </c>
      <c r="Y145" s="443">
        <f t="shared" si="112"/>
        <v>18</v>
      </c>
      <c r="Z145" s="443">
        <f t="shared" si="113"/>
        <v>21</v>
      </c>
      <c r="AA145" s="445">
        <f t="shared" si="114"/>
        <v>24</v>
      </c>
      <c r="AB145" s="443">
        <f>BA145+IF($F145="범선",IF($BG$1=TRUE,INDEX(Sheet2!$H$2:'Sheet2'!$H$45,MATCH(BA145,Sheet2!$G$2:'Sheet2'!$G$45,0),0)),IF($BH$1=TRUE,INDEX(Sheet2!$I$2:'Sheet2'!$I$45,MATCH(BA145,Sheet2!$G$2:'Sheet2'!$G$45,0)),IF($BI$1=TRUE,INDEX(Sheet2!$H$2:'Sheet2'!$H$45,MATCH(BA145,Sheet2!$G$2:'Sheet2'!$G$45,0)),0)))+IF($BE$1=TRUE,2,0)</f>
        <v>18.5</v>
      </c>
      <c r="AC145" s="443">
        <f t="shared" si="115"/>
        <v>22</v>
      </c>
      <c r="AD145" s="443">
        <f t="shared" si="116"/>
        <v>25</v>
      </c>
      <c r="AE145" s="445">
        <f t="shared" si="117"/>
        <v>28</v>
      </c>
      <c r="AF145" s="443">
        <f>BB145+IF($F145="범선",IF($BG$1=TRUE,INDEX(Sheet2!$H$2:'Sheet2'!$H$45,MATCH(BB145,Sheet2!$G$2:'Sheet2'!$G$45,0),0)),IF($BH$1=TRUE,INDEX(Sheet2!$I$2:'Sheet2'!$I$45,MATCH(BB145,Sheet2!$G$2:'Sheet2'!$G$45,0)),IF($BI$1=TRUE,INDEX(Sheet2!$H$2:'Sheet2'!$H$45,MATCH(BB145,Sheet2!$G$2:'Sheet2'!$G$45,0)),0)))+IF($BE$1=TRUE,2,0)</f>
        <v>24</v>
      </c>
      <c r="AG145" s="443">
        <f t="shared" si="118"/>
        <v>27.5</v>
      </c>
      <c r="AH145" s="443">
        <f t="shared" si="119"/>
        <v>30.5</v>
      </c>
      <c r="AI145" s="445">
        <f t="shared" si="120"/>
        <v>33.5</v>
      </c>
      <c r="AJ145" s="95"/>
      <c r="AK145" s="96">
        <v>220</v>
      </c>
      <c r="AL145" s="96">
        <v>110</v>
      </c>
      <c r="AM145" s="96">
        <v>10</v>
      </c>
      <c r="AN145" s="83">
        <v>4</v>
      </c>
      <c r="AO145" s="83">
        <v>17</v>
      </c>
      <c r="AP145" s="13">
        <v>50</v>
      </c>
      <c r="AQ145" s="13">
        <v>25</v>
      </c>
      <c r="AR145" s="13">
        <v>18</v>
      </c>
      <c r="AS145" s="13">
        <v>692</v>
      </c>
      <c r="AT145" s="13">
        <v>2</v>
      </c>
      <c r="AU145" s="5">
        <f t="shared" si="121"/>
        <v>760</v>
      </c>
      <c r="AV145" s="5">
        <f t="shared" si="122"/>
        <v>570</v>
      </c>
      <c r="AW145" s="5">
        <f t="shared" si="123"/>
        <v>950</v>
      </c>
      <c r="AX145" s="5">
        <f t="shared" si="124"/>
        <v>-1</v>
      </c>
      <c r="AY145" s="5">
        <f t="shared" si="125"/>
        <v>0</v>
      </c>
      <c r="AZ145" s="5">
        <f t="shared" si="126"/>
        <v>4</v>
      </c>
      <c r="BA145" s="5">
        <f t="shared" si="127"/>
        <v>7</v>
      </c>
      <c r="BB145" s="5">
        <f t="shared" si="128"/>
        <v>11</v>
      </c>
    </row>
    <row r="146" spans="1:54" s="5" customFormat="1">
      <c r="A146" s="439"/>
      <c r="B146" s="440" t="s">
        <v>48</v>
      </c>
      <c r="C146" s="212" t="s">
        <v>85</v>
      </c>
      <c r="D146" s="214" t="s">
        <v>25</v>
      </c>
      <c r="E146" s="214" t="s">
        <v>41</v>
      </c>
      <c r="F146" s="500" t="s">
        <v>18</v>
      </c>
      <c r="G146" s="223" t="s">
        <v>8</v>
      </c>
      <c r="H146" s="322">
        <f>ROUNDDOWN(AK146*1.05,0)+INDEX(Sheet2!$B$2:'Sheet2'!$B$5,MATCH(G146,Sheet2!$A$2:'Sheet2'!$A$5,0),0)+34*AT146-ROUNDUP(IF($BC$1=TRUE,AV146,AW146)/10,0)+A146</f>
        <v>435</v>
      </c>
      <c r="I146" s="323">
        <f>ROUNDDOWN(AL146*1.05,0)+INDEX(Sheet2!$B$2:'Sheet2'!$B$5,MATCH(G146,Sheet2!$A$2:'Sheet2'!$A$5,0),0)+34*AT146-ROUNDUP(IF($BC$1=TRUE,AV146,AW146)/10,0)+A146</f>
        <v>353</v>
      </c>
      <c r="J146" s="232">
        <f t="shared" si="101"/>
        <v>788</v>
      </c>
      <c r="K146" s="501">
        <f>AW146-ROUNDDOWN(AR146/2,0)-ROUNDDOWN(MAX(AQ146*1.2,AP146*0.5),0)+INDEX(Sheet2!$C$2:'Sheet2'!$C$5,MATCH(G146,Sheet2!$A$2:'Sheet2'!$A$5,0),0)</f>
        <v>957</v>
      </c>
      <c r="L146" s="247">
        <f t="shared" si="102"/>
        <v>508</v>
      </c>
      <c r="M146" s="249">
        <f t="shared" si="103"/>
        <v>8</v>
      </c>
      <c r="N146" s="249">
        <f t="shared" si="104"/>
        <v>31</v>
      </c>
      <c r="O146" s="252">
        <f t="shared" si="105"/>
        <v>1658</v>
      </c>
      <c r="P146" s="259">
        <f>AX146+IF($F146="범선",IF($BG$1=TRUE,INDEX(Sheet2!$H$2:'Sheet2'!$H$45,MATCH(AX146,Sheet2!$G$2:'Sheet2'!$G$45,0),0)),IF($BH$1=TRUE,INDEX(Sheet2!$I$2:'Sheet2'!$I$45,MATCH(AX146,Sheet2!$G$2:'Sheet2'!$G$45,0)),IF($BI$1=TRUE,INDEX(Sheet2!$H$2:'Sheet2'!$H$45,MATCH(AX146,Sheet2!$G$2:'Sheet2'!$G$45,0)),0)))+IF($BE$1=TRUE,2,0)</f>
        <v>10.5</v>
      </c>
      <c r="Q146" s="214">
        <f t="shared" si="106"/>
        <v>13.5</v>
      </c>
      <c r="R146" s="214">
        <f t="shared" si="107"/>
        <v>16.5</v>
      </c>
      <c r="S146" s="223">
        <f t="shared" si="108"/>
        <v>19.5</v>
      </c>
      <c r="T146" s="214">
        <f>AY146+IF($F146="범선",IF($BG$1=TRUE,INDEX(Sheet2!$H$2:'Sheet2'!$H$45,MATCH(AY146,Sheet2!$G$2:'Sheet2'!$G$45,0),0)),IF($BH$1=TRUE,INDEX(Sheet2!$I$2:'Sheet2'!$I$45,MATCH(AY146,Sheet2!$G$2:'Sheet2'!$G$45,0)),IF($BI$1=TRUE,INDEX(Sheet2!$H$2:'Sheet2'!$H$45,MATCH(AY146,Sheet2!$G$2:'Sheet2'!$G$45,0)),0)))+IF($BE$1=TRUE,2,0)</f>
        <v>12</v>
      </c>
      <c r="U146" s="214">
        <f t="shared" si="109"/>
        <v>15.5</v>
      </c>
      <c r="V146" s="214">
        <f t="shared" si="110"/>
        <v>18.5</v>
      </c>
      <c r="W146" s="223">
        <f t="shared" si="111"/>
        <v>21.5</v>
      </c>
      <c r="X146" s="214">
        <f>AZ146+IF($F146="범선",IF($BG$1=TRUE,INDEX(Sheet2!$H$2:'Sheet2'!$H$45,MATCH(AZ146,Sheet2!$G$2:'Sheet2'!$G$45,0),0)),IF($BH$1=TRUE,INDEX(Sheet2!$I$2:'Sheet2'!$I$45,MATCH(AZ146,Sheet2!$G$2:'Sheet2'!$G$45,0)),IF($BI$1=TRUE,INDEX(Sheet2!$H$2:'Sheet2'!$H$45,MATCH(AZ146,Sheet2!$G$2:'Sheet2'!$G$45,0)),0)))+IF($BE$1=TRUE,2,0)</f>
        <v>17</v>
      </c>
      <c r="Y146" s="214">
        <f t="shared" si="112"/>
        <v>20.5</v>
      </c>
      <c r="Z146" s="214">
        <f t="shared" si="113"/>
        <v>23.5</v>
      </c>
      <c r="AA146" s="223">
        <f t="shared" si="114"/>
        <v>26.5</v>
      </c>
      <c r="AB146" s="214">
        <f>BA146+IF($F146="범선",IF($BG$1=TRUE,INDEX(Sheet2!$H$2:'Sheet2'!$H$45,MATCH(BA146,Sheet2!$G$2:'Sheet2'!$G$45,0),0)),IF($BH$1=TRUE,INDEX(Sheet2!$I$2:'Sheet2'!$I$45,MATCH(BA146,Sheet2!$G$2:'Sheet2'!$G$45,0)),IF($BI$1=TRUE,INDEX(Sheet2!$H$2:'Sheet2'!$H$45,MATCH(BA146,Sheet2!$G$2:'Sheet2'!$G$45,0)),0)))+IF($BE$1=TRUE,2,0)</f>
        <v>21</v>
      </c>
      <c r="AC146" s="214">
        <f t="shared" si="115"/>
        <v>24.5</v>
      </c>
      <c r="AD146" s="214">
        <f t="shared" si="116"/>
        <v>27.5</v>
      </c>
      <c r="AE146" s="223">
        <f t="shared" si="117"/>
        <v>30.5</v>
      </c>
      <c r="AF146" s="214">
        <f>BB146+IF($F146="범선",IF($BG$1=TRUE,INDEX(Sheet2!$H$2:'Sheet2'!$H$45,MATCH(BB146,Sheet2!$G$2:'Sheet2'!$G$45,0),0)),IF($BH$1=TRUE,INDEX(Sheet2!$I$2:'Sheet2'!$I$45,MATCH(BB146,Sheet2!$G$2:'Sheet2'!$G$45,0)),IF($BI$1=TRUE,INDEX(Sheet2!$H$2:'Sheet2'!$H$45,MATCH(BB146,Sheet2!$G$2:'Sheet2'!$G$45,0)),0)))+IF($BE$1=TRUE,2,0)</f>
        <v>26.5</v>
      </c>
      <c r="AG146" s="214">
        <f t="shared" si="118"/>
        <v>30</v>
      </c>
      <c r="AH146" s="214">
        <f t="shared" si="119"/>
        <v>33</v>
      </c>
      <c r="AI146" s="223">
        <f t="shared" si="120"/>
        <v>36</v>
      </c>
      <c r="AJ146" s="95"/>
      <c r="AK146" s="97">
        <v>260</v>
      </c>
      <c r="AL146" s="97">
        <v>182</v>
      </c>
      <c r="AM146" s="97">
        <v>9</v>
      </c>
      <c r="AN146" s="83">
        <v>8</v>
      </c>
      <c r="AO146" s="83">
        <v>31</v>
      </c>
      <c r="AP146" s="5">
        <v>92</v>
      </c>
      <c r="AQ146" s="5">
        <v>52</v>
      </c>
      <c r="AR146" s="5">
        <v>60</v>
      </c>
      <c r="AS146" s="5">
        <v>648</v>
      </c>
      <c r="AT146" s="5">
        <v>3</v>
      </c>
      <c r="AU146" s="5">
        <f t="shared" si="121"/>
        <v>800</v>
      </c>
      <c r="AV146" s="5">
        <f t="shared" si="122"/>
        <v>600</v>
      </c>
      <c r="AW146" s="5">
        <f t="shared" si="123"/>
        <v>1000</v>
      </c>
      <c r="AX146" s="5">
        <f t="shared" si="124"/>
        <v>1</v>
      </c>
      <c r="AY146" s="5">
        <f t="shared" si="125"/>
        <v>2</v>
      </c>
      <c r="AZ146" s="5">
        <f t="shared" si="126"/>
        <v>6</v>
      </c>
      <c r="BA146" s="5">
        <f t="shared" si="127"/>
        <v>9</v>
      </c>
      <c r="BB146" s="5">
        <f t="shared" si="128"/>
        <v>13</v>
      </c>
    </row>
    <row r="147" spans="1:54" s="5" customFormat="1">
      <c r="A147" s="487"/>
      <c r="B147" s="511" t="s">
        <v>34</v>
      </c>
      <c r="C147" s="488" t="s">
        <v>47</v>
      </c>
      <c r="D147" s="489" t="s">
        <v>1</v>
      </c>
      <c r="E147" s="489" t="s">
        <v>0</v>
      </c>
      <c r="F147" s="490" t="s">
        <v>18</v>
      </c>
      <c r="G147" s="491" t="s">
        <v>8</v>
      </c>
      <c r="H147" s="1157">
        <f>ROUNDDOWN(AK147*1.05,0)+INDEX(Sheet2!$B$2:'Sheet2'!$B$5,MATCH(G147,Sheet2!$A$2:'Sheet2'!$A$5,0),0)+34*AT147-ROUNDUP(IF($BC$1=TRUE,AV147,AW147)/10,0)+A147</f>
        <v>505</v>
      </c>
      <c r="I147" s="1160">
        <f>ROUNDDOWN(AL147*1.05,0)+INDEX(Sheet2!$B$2:'Sheet2'!$B$5,MATCH(G147,Sheet2!$A$2:'Sheet2'!$A$5,0),0)+34*AT147-ROUNDUP(IF($BC$1=TRUE,AV147,AW147)/10,0)+A147</f>
        <v>605</v>
      </c>
      <c r="J147" s="1163">
        <f t="shared" si="101"/>
        <v>1110</v>
      </c>
      <c r="K147" s="1404">
        <f>AW147-ROUNDDOWN(AR147/2,0)-ROUNDDOWN(MAX(AQ147*1.2,AP147*0.5),0)+INDEX(Sheet2!$C$2:'Sheet2'!$C$5,MATCH(G147,Sheet2!$A$2:'Sheet2'!$A$5,0),0)</f>
        <v>951</v>
      </c>
      <c r="L147" s="1169">
        <f t="shared" si="102"/>
        <v>525</v>
      </c>
      <c r="M147" s="1171">
        <f t="shared" si="103"/>
        <v>11</v>
      </c>
      <c r="N147" s="1171">
        <f t="shared" si="104"/>
        <v>24</v>
      </c>
      <c r="O147" s="1420">
        <f t="shared" si="105"/>
        <v>2120</v>
      </c>
      <c r="P147" s="24">
        <f>AX147+IF($F147="범선",IF($BG$1=TRUE,INDEX(Sheet2!$H$2:'Sheet2'!$H$45,MATCH(AX147,Sheet2!$G$2:'Sheet2'!$G$45,0),0)),IF($BH$1=TRUE,INDEX(Sheet2!$I$2:'Sheet2'!$I$45,MATCH(AX147,Sheet2!$G$2:'Sheet2'!$G$45,0)),IF($BI$1=TRUE,INDEX(Sheet2!$H$2:'Sheet2'!$H$45,MATCH(AX147,Sheet2!$G$2:'Sheet2'!$G$45,0)),0)))+IF($BE$1=TRUE,2,0)</f>
        <v>9</v>
      </c>
      <c r="Q147" s="20">
        <f t="shared" si="106"/>
        <v>12</v>
      </c>
      <c r="R147" s="20">
        <f t="shared" si="107"/>
        <v>15</v>
      </c>
      <c r="S147" s="22">
        <f t="shared" si="108"/>
        <v>18</v>
      </c>
      <c r="T147" s="20">
        <f>AY147+IF($F147="범선",IF($BG$1=TRUE,INDEX(Sheet2!$H$2:'Sheet2'!$H$45,MATCH(AY147,Sheet2!$G$2:'Sheet2'!$G$45,0),0)),IF($BH$1=TRUE,INDEX(Sheet2!$I$2:'Sheet2'!$I$45,MATCH(AY147,Sheet2!$G$2:'Sheet2'!$G$45,0)),IF($BI$1=TRUE,INDEX(Sheet2!$H$2:'Sheet2'!$H$45,MATCH(AY147,Sheet2!$G$2:'Sheet2'!$G$45,0)),0)))+IF($BE$1=TRUE,2,0)</f>
        <v>12</v>
      </c>
      <c r="U147" s="20">
        <f t="shared" si="109"/>
        <v>15.5</v>
      </c>
      <c r="V147" s="20">
        <f t="shared" si="110"/>
        <v>18.5</v>
      </c>
      <c r="W147" s="22">
        <f t="shared" si="111"/>
        <v>21.5</v>
      </c>
      <c r="X147" s="20">
        <f>AZ147+IF($F147="범선",IF($BG$1=TRUE,INDEX(Sheet2!$H$2:'Sheet2'!$H$45,MATCH(AZ147,Sheet2!$G$2:'Sheet2'!$G$45,0),0)),IF($BH$1=TRUE,INDEX(Sheet2!$I$2:'Sheet2'!$I$45,MATCH(AZ147,Sheet2!$G$2:'Sheet2'!$G$45,0)),IF($BI$1=TRUE,INDEX(Sheet2!$H$2:'Sheet2'!$H$45,MATCH(AZ147,Sheet2!$G$2:'Sheet2'!$G$45,0)),0)))+IF($BE$1=TRUE,2,0)</f>
        <v>16</v>
      </c>
      <c r="Y147" s="20">
        <f t="shared" si="112"/>
        <v>19.5</v>
      </c>
      <c r="Z147" s="20">
        <f t="shared" si="113"/>
        <v>22.5</v>
      </c>
      <c r="AA147" s="22">
        <f t="shared" si="114"/>
        <v>25.5</v>
      </c>
      <c r="AB147" s="20">
        <f>BA147+IF($F147="범선",IF($BG$1=TRUE,INDEX(Sheet2!$H$2:'Sheet2'!$H$45,MATCH(BA147,Sheet2!$G$2:'Sheet2'!$G$45,0),0)),IF($BH$1=TRUE,INDEX(Sheet2!$I$2:'Sheet2'!$I$45,MATCH(BA147,Sheet2!$G$2:'Sheet2'!$G$45,0)),IF($BI$1=TRUE,INDEX(Sheet2!$H$2:'Sheet2'!$H$45,MATCH(BA147,Sheet2!$G$2:'Sheet2'!$G$45,0)),0)))+IF($BE$1=TRUE,2,0)</f>
        <v>21</v>
      </c>
      <c r="AC147" s="20">
        <f t="shared" si="115"/>
        <v>24.5</v>
      </c>
      <c r="AD147" s="20">
        <f t="shared" si="116"/>
        <v>27.5</v>
      </c>
      <c r="AE147" s="22">
        <f t="shared" si="117"/>
        <v>30.5</v>
      </c>
      <c r="AF147" s="20">
        <f>BB147+IF($F147="범선",IF($BG$1=TRUE,INDEX(Sheet2!$H$2:'Sheet2'!$H$45,MATCH(BB147,Sheet2!$G$2:'Sheet2'!$G$45,0),0)),IF($BH$1=TRUE,INDEX(Sheet2!$I$2:'Sheet2'!$I$45,MATCH(BB147,Sheet2!$G$2:'Sheet2'!$G$45,0)),IF($BI$1=TRUE,INDEX(Sheet2!$H$2:'Sheet2'!$H$45,MATCH(BB147,Sheet2!$G$2:'Sheet2'!$G$45,0)),0)))+IF($BE$1=TRUE,2,0)</f>
        <v>25</v>
      </c>
      <c r="AG147" s="20">
        <f t="shared" si="118"/>
        <v>28.5</v>
      </c>
      <c r="AH147" s="20">
        <f t="shared" si="119"/>
        <v>31.5</v>
      </c>
      <c r="AI147" s="22">
        <f t="shared" si="120"/>
        <v>34.5</v>
      </c>
      <c r="AJ147" s="95"/>
      <c r="AK147" s="97">
        <v>290</v>
      </c>
      <c r="AL147" s="97">
        <v>385</v>
      </c>
      <c r="AM147" s="97">
        <v>9</v>
      </c>
      <c r="AN147" s="83">
        <v>11</v>
      </c>
      <c r="AO147" s="83">
        <v>24</v>
      </c>
      <c r="AP147" s="5">
        <v>66</v>
      </c>
      <c r="AQ147" s="5">
        <v>28</v>
      </c>
      <c r="AR147" s="5">
        <v>16</v>
      </c>
      <c r="AS147" s="5">
        <v>673</v>
      </c>
      <c r="AT147" s="5">
        <v>4</v>
      </c>
      <c r="AU147" s="5">
        <f t="shared" si="121"/>
        <v>755</v>
      </c>
      <c r="AV147" s="5">
        <f t="shared" si="122"/>
        <v>566</v>
      </c>
      <c r="AW147" s="5">
        <f t="shared" si="123"/>
        <v>943</v>
      </c>
      <c r="AX147" s="5">
        <f t="shared" si="124"/>
        <v>0</v>
      </c>
      <c r="AY147" s="5">
        <f t="shared" si="125"/>
        <v>2</v>
      </c>
      <c r="AZ147" s="5">
        <f t="shared" si="126"/>
        <v>5</v>
      </c>
      <c r="BA147" s="5">
        <f t="shared" si="127"/>
        <v>9</v>
      </c>
      <c r="BB147" s="5">
        <f t="shared" si="128"/>
        <v>12</v>
      </c>
    </row>
    <row r="148" spans="1:54" s="5" customFormat="1">
      <c r="A148" s="334"/>
      <c r="B148" s="89"/>
      <c r="C148" s="119" t="s">
        <v>256</v>
      </c>
      <c r="D148" s="26" t="s">
        <v>25</v>
      </c>
      <c r="E148" s="26" t="s">
        <v>0</v>
      </c>
      <c r="F148" s="27" t="s">
        <v>18</v>
      </c>
      <c r="G148" s="28" t="s">
        <v>10</v>
      </c>
      <c r="H148" s="91">
        <f>ROUNDDOWN(AK148*1.05,0)+INDEX(Sheet2!$B$2:'Sheet2'!$B$5,MATCH(G148,Sheet2!$A$2:'Sheet2'!$A$5,0),0)+34*AT148-ROUNDUP(IF($BC$1=TRUE,AV148,AW148)/10,0)+A148</f>
        <v>301</v>
      </c>
      <c r="I148" s="231">
        <f>ROUNDDOWN(AL148*1.05,0)+INDEX(Sheet2!$B$2:'Sheet2'!$B$5,MATCH(G148,Sheet2!$A$2:'Sheet2'!$A$5,0),0)+34*AT148-ROUNDUP(IF($BC$1=TRUE,AV148,AW148)/10,0)+A148</f>
        <v>443</v>
      </c>
      <c r="J148" s="30">
        <f t="shared" si="101"/>
        <v>744</v>
      </c>
      <c r="K148" s="138">
        <f>AW148-ROUNDDOWN(AR148/2,0)-ROUNDDOWN(MAX(AQ148*1.2,AP148*0.5),0)+INDEX(Sheet2!$C$2:'Sheet2'!$C$5,MATCH(G148,Sheet2!$A$2:'Sheet2'!$A$5,0),0)</f>
        <v>947</v>
      </c>
      <c r="L148" s="25">
        <f t="shared" si="102"/>
        <v>506</v>
      </c>
      <c r="M148" s="83">
        <f t="shared" si="103"/>
        <v>8</v>
      </c>
      <c r="N148" s="83">
        <f t="shared" si="104"/>
        <v>34</v>
      </c>
      <c r="O148" s="92">
        <f t="shared" si="105"/>
        <v>1346</v>
      </c>
      <c r="P148" s="31">
        <f>AX148+IF($F148="범선",IF($BG$1=TRUE,INDEX(Sheet2!$H$2:'Sheet2'!$H$45,MATCH(AX148,Sheet2!$G$2:'Sheet2'!$G$45,0),0)),IF($BH$1=TRUE,INDEX(Sheet2!$I$2:'Sheet2'!$I$45,MATCH(AX148,Sheet2!$G$2:'Sheet2'!$G$45,0)),IF($BI$1=TRUE,INDEX(Sheet2!$H$2:'Sheet2'!$H$45,MATCH(AX148,Sheet2!$G$2:'Sheet2'!$G$45,0)),0)))+IF($BE$1=TRUE,2,0)</f>
        <v>12</v>
      </c>
      <c r="Q148" s="26">
        <f t="shared" si="106"/>
        <v>15</v>
      </c>
      <c r="R148" s="26">
        <f t="shared" si="107"/>
        <v>18</v>
      </c>
      <c r="S148" s="28">
        <f t="shared" si="108"/>
        <v>21</v>
      </c>
      <c r="T148" s="26">
        <f>AY148+IF($F148="범선",IF($BG$1=TRUE,INDEX(Sheet2!$H$2:'Sheet2'!$H$45,MATCH(AY148,Sheet2!$G$2:'Sheet2'!$G$45,0),0)),IF($BH$1=TRUE,INDEX(Sheet2!$I$2:'Sheet2'!$I$45,MATCH(AY148,Sheet2!$G$2:'Sheet2'!$G$45,0)),IF($BI$1=TRUE,INDEX(Sheet2!$H$2:'Sheet2'!$H$45,MATCH(AY148,Sheet2!$G$2:'Sheet2'!$G$45,0)),0)))+IF($BE$1=TRUE,2,0)</f>
        <v>14.5</v>
      </c>
      <c r="U148" s="26">
        <f t="shared" si="109"/>
        <v>18</v>
      </c>
      <c r="V148" s="26">
        <f t="shared" si="110"/>
        <v>21</v>
      </c>
      <c r="W148" s="28">
        <f t="shared" si="111"/>
        <v>24</v>
      </c>
      <c r="X148" s="26">
        <f>AZ148+IF($F148="범선",IF($BG$1=TRUE,INDEX(Sheet2!$H$2:'Sheet2'!$H$45,MATCH(AZ148,Sheet2!$G$2:'Sheet2'!$G$45,0),0)),IF($BH$1=TRUE,INDEX(Sheet2!$I$2:'Sheet2'!$I$45,MATCH(AZ148,Sheet2!$G$2:'Sheet2'!$G$45,0)),IF($BI$1=TRUE,INDEX(Sheet2!$H$2:'Sheet2'!$H$45,MATCH(AZ148,Sheet2!$G$2:'Sheet2'!$G$45,0)),0)))+IF($BE$1=TRUE,2,0)</f>
        <v>18.5</v>
      </c>
      <c r="Y148" s="26">
        <f t="shared" si="112"/>
        <v>22</v>
      </c>
      <c r="Z148" s="26">
        <f t="shared" si="113"/>
        <v>25</v>
      </c>
      <c r="AA148" s="28">
        <f t="shared" si="114"/>
        <v>28</v>
      </c>
      <c r="AB148" s="26">
        <f>BA148+IF($F148="범선",IF($BG$1=TRUE,INDEX(Sheet2!$H$2:'Sheet2'!$H$45,MATCH(BA148,Sheet2!$G$2:'Sheet2'!$G$45,0),0)),IF($BH$1=TRUE,INDEX(Sheet2!$I$2:'Sheet2'!$I$45,MATCH(BA148,Sheet2!$G$2:'Sheet2'!$G$45,0)),IF($BI$1=TRUE,INDEX(Sheet2!$H$2:'Sheet2'!$H$45,MATCH(BA148,Sheet2!$G$2:'Sheet2'!$G$45,0)),0)))+IF($BE$1=TRUE,2,0)</f>
        <v>24</v>
      </c>
      <c r="AC148" s="26">
        <f t="shared" si="115"/>
        <v>27.5</v>
      </c>
      <c r="AD148" s="26">
        <f t="shared" si="116"/>
        <v>30.5</v>
      </c>
      <c r="AE148" s="28">
        <f t="shared" si="117"/>
        <v>33.5</v>
      </c>
      <c r="AF148" s="26">
        <f>BB148+IF($F148="범선",IF($BG$1=TRUE,INDEX(Sheet2!$H$2:'Sheet2'!$H$45,MATCH(BB148,Sheet2!$G$2:'Sheet2'!$G$45,0),0)),IF($BH$1=TRUE,INDEX(Sheet2!$I$2:'Sheet2'!$I$45,MATCH(BB148,Sheet2!$G$2:'Sheet2'!$G$45,0)),IF($BI$1=TRUE,INDEX(Sheet2!$H$2:'Sheet2'!$H$45,MATCH(BB148,Sheet2!$G$2:'Sheet2'!$G$45,0)),0)))+IF($BE$1=TRUE,2,0)</f>
        <v>28</v>
      </c>
      <c r="AG148" s="26">
        <f t="shared" si="118"/>
        <v>31.5</v>
      </c>
      <c r="AH148" s="26">
        <f t="shared" si="119"/>
        <v>34.5</v>
      </c>
      <c r="AI148" s="28">
        <f t="shared" si="120"/>
        <v>37.5</v>
      </c>
      <c r="AJ148" s="95"/>
      <c r="AK148" s="97">
        <v>150</v>
      </c>
      <c r="AL148" s="97">
        <v>285</v>
      </c>
      <c r="AM148" s="97">
        <v>10</v>
      </c>
      <c r="AN148" s="83">
        <v>8</v>
      </c>
      <c r="AO148" s="83">
        <v>34</v>
      </c>
      <c r="AP148" s="5">
        <v>92</v>
      </c>
      <c r="AQ148" s="5">
        <v>36</v>
      </c>
      <c r="AR148" s="5">
        <v>66</v>
      </c>
      <c r="AS148" s="5">
        <v>622</v>
      </c>
      <c r="AT148" s="5">
        <v>3</v>
      </c>
      <c r="AU148" s="5">
        <f t="shared" si="121"/>
        <v>780</v>
      </c>
      <c r="AV148" s="5">
        <f t="shared" si="122"/>
        <v>585</v>
      </c>
      <c r="AW148" s="5">
        <f t="shared" si="123"/>
        <v>975</v>
      </c>
      <c r="AX148" s="5">
        <f t="shared" si="124"/>
        <v>2</v>
      </c>
      <c r="AY148" s="5">
        <f t="shared" si="125"/>
        <v>4</v>
      </c>
      <c r="AZ148" s="5">
        <f t="shared" si="126"/>
        <v>7</v>
      </c>
      <c r="BA148" s="5">
        <f t="shared" si="127"/>
        <v>11</v>
      </c>
      <c r="BB148" s="5">
        <f t="shared" si="128"/>
        <v>14</v>
      </c>
    </row>
    <row r="149" spans="1:54" s="5" customFormat="1">
      <c r="A149" s="334"/>
      <c r="B149" s="89"/>
      <c r="C149" s="119" t="s">
        <v>103</v>
      </c>
      <c r="D149" s="26" t="s">
        <v>25</v>
      </c>
      <c r="E149" s="26" t="s">
        <v>41</v>
      </c>
      <c r="F149" s="27" t="s">
        <v>18</v>
      </c>
      <c r="G149" s="28" t="s">
        <v>10</v>
      </c>
      <c r="H149" s="91">
        <f>ROUNDDOWN(AK149*1.05,0)+INDEX(Sheet2!$B$2:'Sheet2'!$B$5,MATCH(G149,Sheet2!$A$2:'Sheet2'!$A$5,0),0)+34*AT149-ROUNDUP(IF($BC$1=TRUE,AV149,AW149)/10,0)+A149</f>
        <v>373</v>
      </c>
      <c r="I149" s="231">
        <f>ROUNDDOWN(AL149*1.05,0)+INDEX(Sheet2!$B$2:'Sheet2'!$B$5,MATCH(G149,Sheet2!$A$2:'Sheet2'!$A$5,0),0)+34*AT149-ROUNDUP(IF($BC$1=TRUE,AV149,AW149)/10,0)+A149</f>
        <v>526</v>
      </c>
      <c r="J149" s="30">
        <f t="shared" si="101"/>
        <v>899</v>
      </c>
      <c r="K149" s="138">
        <f>AW149-ROUNDDOWN(AR149/2,0)-ROUNDDOWN(MAX(AQ149*1.2,AP149*0.5),0)+INDEX(Sheet2!$C$2:'Sheet2'!$C$5,MATCH(G149,Sheet2!$A$2:'Sheet2'!$A$5,0),0)</f>
        <v>938</v>
      </c>
      <c r="L149" s="25">
        <f t="shared" si="102"/>
        <v>512</v>
      </c>
      <c r="M149" s="83">
        <f t="shared" si="103"/>
        <v>11</v>
      </c>
      <c r="N149" s="83">
        <f t="shared" si="104"/>
        <v>16</v>
      </c>
      <c r="O149" s="92">
        <f t="shared" si="105"/>
        <v>1645</v>
      </c>
      <c r="P149" s="31">
        <f>AX149+IF($F149="범선",IF($BG$1=TRUE,INDEX(Sheet2!$H$2:'Sheet2'!$H$45,MATCH(AX149,Sheet2!$G$2:'Sheet2'!$G$45,0),0)),IF($BH$1=TRUE,INDEX(Sheet2!$I$2:'Sheet2'!$I$45,MATCH(AX149,Sheet2!$G$2:'Sheet2'!$G$45,0)),IF($BI$1=TRUE,INDEX(Sheet2!$H$2:'Sheet2'!$H$45,MATCH(AX149,Sheet2!$G$2:'Sheet2'!$G$45,0)),0)))+IF($BE$1=TRUE,2,0)</f>
        <v>8</v>
      </c>
      <c r="Q149" s="26">
        <f t="shared" si="106"/>
        <v>11</v>
      </c>
      <c r="R149" s="26">
        <f t="shared" si="107"/>
        <v>14</v>
      </c>
      <c r="S149" s="28">
        <f t="shared" si="108"/>
        <v>17</v>
      </c>
      <c r="T149" s="26">
        <f>AY149+IF($F149="범선",IF($BG$1=TRUE,INDEX(Sheet2!$H$2:'Sheet2'!$H$45,MATCH(AY149,Sheet2!$G$2:'Sheet2'!$G$45,0),0)),IF($BH$1=TRUE,INDEX(Sheet2!$I$2:'Sheet2'!$I$45,MATCH(AY149,Sheet2!$G$2:'Sheet2'!$G$45,0)),IF($BI$1=TRUE,INDEX(Sheet2!$H$2:'Sheet2'!$H$45,MATCH(AY149,Sheet2!$G$2:'Sheet2'!$G$45,0)),0)))+IF($BE$1=TRUE,2,0)</f>
        <v>9</v>
      </c>
      <c r="U149" s="26">
        <f t="shared" si="109"/>
        <v>12.5</v>
      </c>
      <c r="V149" s="26">
        <f t="shared" si="110"/>
        <v>15.5</v>
      </c>
      <c r="W149" s="28">
        <f t="shared" si="111"/>
        <v>18.5</v>
      </c>
      <c r="X149" s="26">
        <f>AZ149+IF($F149="범선",IF($BG$1=TRUE,INDEX(Sheet2!$H$2:'Sheet2'!$H$45,MATCH(AZ149,Sheet2!$G$2:'Sheet2'!$G$45,0),0)),IF($BH$1=TRUE,INDEX(Sheet2!$I$2:'Sheet2'!$I$45,MATCH(AZ149,Sheet2!$G$2:'Sheet2'!$G$45,0)),IF($BI$1=TRUE,INDEX(Sheet2!$H$2:'Sheet2'!$H$45,MATCH(AZ149,Sheet2!$G$2:'Sheet2'!$G$45,0)),0)))+IF($BE$1=TRUE,2,0)</f>
        <v>14.5</v>
      </c>
      <c r="Y149" s="26">
        <f t="shared" si="112"/>
        <v>18</v>
      </c>
      <c r="Z149" s="26">
        <f t="shared" si="113"/>
        <v>21</v>
      </c>
      <c r="AA149" s="28">
        <f t="shared" si="114"/>
        <v>24</v>
      </c>
      <c r="AB149" s="26">
        <f>BA149+IF($F149="범선",IF($BG$1=TRUE,INDEX(Sheet2!$H$2:'Sheet2'!$H$45,MATCH(BA149,Sheet2!$G$2:'Sheet2'!$G$45,0),0)),IF($BH$1=TRUE,INDEX(Sheet2!$I$2:'Sheet2'!$I$45,MATCH(BA149,Sheet2!$G$2:'Sheet2'!$G$45,0)),IF($BI$1=TRUE,INDEX(Sheet2!$H$2:'Sheet2'!$H$45,MATCH(BA149,Sheet2!$G$2:'Sheet2'!$G$45,0)),0)))+IF($BE$1=TRUE,2,0)</f>
        <v>18.5</v>
      </c>
      <c r="AC149" s="26">
        <f t="shared" si="115"/>
        <v>22</v>
      </c>
      <c r="AD149" s="26">
        <f t="shared" si="116"/>
        <v>25</v>
      </c>
      <c r="AE149" s="28">
        <f t="shared" si="117"/>
        <v>28</v>
      </c>
      <c r="AF149" s="26">
        <f>BB149+IF($F149="범선",IF($BG$1=TRUE,INDEX(Sheet2!$H$2:'Sheet2'!$H$45,MATCH(BB149,Sheet2!$G$2:'Sheet2'!$G$45,0),0)),IF($BH$1=TRUE,INDEX(Sheet2!$I$2:'Sheet2'!$I$45,MATCH(BB149,Sheet2!$G$2:'Sheet2'!$G$45,0)),IF($BI$1=TRUE,INDEX(Sheet2!$H$2:'Sheet2'!$H$45,MATCH(BB149,Sheet2!$G$2:'Sheet2'!$G$45,0)),0)))+IF($BE$1=TRUE,2,0)</f>
        <v>24</v>
      </c>
      <c r="AG149" s="26">
        <f t="shared" si="118"/>
        <v>27.5</v>
      </c>
      <c r="AH149" s="26">
        <f t="shared" si="119"/>
        <v>30.5</v>
      </c>
      <c r="AI149" s="28">
        <f t="shared" si="120"/>
        <v>33.5</v>
      </c>
      <c r="AJ149" s="95"/>
      <c r="AK149" s="97">
        <v>215</v>
      </c>
      <c r="AL149" s="97">
        <v>360</v>
      </c>
      <c r="AM149" s="97">
        <v>10</v>
      </c>
      <c r="AN149" s="83">
        <v>11</v>
      </c>
      <c r="AO149" s="83">
        <v>16</v>
      </c>
      <c r="AP149" s="5">
        <v>65</v>
      </c>
      <c r="AQ149" s="5">
        <v>32</v>
      </c>
      <c r="AR149" s="5">
        <v>25</v>
      </c>
      <c r="AS149" s="5">
        <v>660</v>
      </c>
      <c r="AT149" s="5">
        <v>3</v>
      </c>
      <c r="AU149" s="5">
        <f t="shared" si="121"/>
        <v>750</v>
      </c>
      <c r="AV149" s="5">
        <f t="shared" si="122"/>
        <v>562</v>
      </c>
      <c r="AW149" s="5">
        <f t="shared" si="123"/>
        <v>937</v>
      </c>
      <c r="AX149" s="5">
        <f t="shared" si="124"/>
        <v>-1</v>
      </c>
      <c r="AY149" s="5">
        <f t="shared" si="125"/>
        <v>0</v>
      </c>
      <c r="AZ149" s="5">
        <f t="shared" si="126"/>
        <v>4</v>
      </c>
      <c r="BA149" s="5">
        <f t="shared" si="127"/>
        <v>7</v>
      </c>
      <c r="BB149" s="5">
        <f t="shared" si="128"/>
        <v>11</v>
      </c>
    </row>
    <row r="150" spans="1:54" s="5" customFormat="1">
      <c r="A150" s="334"/>
      <c r="B150" s="89" t="s">
        <v>104</v>
      </c>
      <c r="C150" s="119" t="s">
        <v>103</v>
      </c>
      <c r="D150" s="26" t="s">
        <v>1</v>
      </c>
      <c r="E150" s="26" t="s">
        <v>0</v>
      </c>
      <c r="F150" s="27" t="s">
        <v>18</v>
      </c>
      <c r="G150" s="28" t="s">
        <v>10</v>
      </c>
      <c r="H150" s="91">
        <f>ROUNDDOWN(AK150*1.05,0)+INDEX(Sheet2!$B$2:'Sheet2'!$B$5,MATCH(G150,Sheet2!$A$2:'Sheet2'!$A$5,0),0)+34*AT150-ROUNDUP(IF($BC$1=TRUE,AV150,AW150)/10,0)+A150</f>
        <v>368</v>
      </c>
      <c r="I150" s="231">
        <f>ROUNDDOWN(AL150*1.05,0)+INDEX(Sheet2!$B$2:'Sheet2'!$B$5,MATCH(G150,Sheet2!$A$2:'Sheet2'!$A$5,0),0)+34*AT150-ROUNDUP(IF($BC$1=TRUE,AV150,AW150)/10,0)+A150</f>
        <v>494</v>
      </c>
      <c r="J150" s="30">
        <f t="shared" si="101"/>
        <v>862</v>
      </c>
      <c r="K150" s="138">
        <f>AW150-ROUNDDOWN(AR150/2,0)-ROUNDDOWN(MAX(AQ150*1.2,AP150*0.5),0)+INDEX(Sheet2!$C$2:'Sheet2'!$C$5,MATCH(G150,Sheet2!$A$2:'Sheet2'!$A$5,0),0)</f>
        <v>938</v>
      </c>
      <c r="L150" s="25">
        <f t="shared" si="102"/>
        <v>512</v>
      </c>
      <c r="M150" s="83">
        <f t="shared" si="103"/>
        <v>11</v>
      </c>
      <c r="N150" s="83">
        <f t="shared" si="104"/>
        <v>15</v>
      </c>
      <c r="O150" s="92">
        <f t="shared" si="105"/>
        <v>1598</v>
      </c>
      <c r="P150" s="31">
        <f>AX150+IF($F150="범선",IF($BG$1=TRUE,INDEX(Sheet2!$H$2:'Sheet2'!$H$45,MATCH(AX150,Sheet2!$G$2:'Sheet2'!$G$45,0),0)),IF($BH$1=TRUE,INDEX(Sheet2!$I$2:'Sheet2'!$I$45,MATCH(AX150,Sheet2!$G$2:'Sheet2'!$G$45,0)),IF($BI$1=TRUE,INDEX(Sheet2!$H$2:'Sheet2'!$H$45,MATCH(AX150,Sheet2!$G$2:'Sheet2'!$G$45,0)),0)))+IF($BE$1=TRUE,2,0)</f>
        <v>8</v>
      </c>
      <c r="Q150" s="26">
        <f t="shared" si="106"/>
        <v>11</v>
      </c>
      <c r="R150" s="26">
        <f t="shared" si="107"/>
        <v>14</v>
      </c>
      <c r="S150" s="28">
        <f t="shared" si="108"/>
        <v>17</v>
      </c>
      <c r="T150" s="26">
        <f>AY150+IF($F150="범선",IF($BG$1=TRUE,INDEX(Sheet2!$H$2:'Sheet2'!$H$45,MATCH(AY150,Sheet2!$G$2:'Sheet2'!$G$45,0),0)),IF($BH$1=TRUE,INDEX(Sheet2!$I$2:'Sheet2'!$I$45,MATCH(AY150,Sheet2!$G$2:'Sheet2'!$G$45,0)),IF($BI$1=TRUE,INDEX(Sheet2!$H$2:'Sheet2'!$H$45,MATCH(AY150,Sheet2!$G$2:'Sheet2'!$G$45,0)),0)))+IF($BE$1=TRUE,2,0)</f>
        <v>9</v>
      </c>
      <c r="U150" s="26">
        <f t="shared" si="109"/>
        <v>12.5</v>
      </c>
      <c r="V150" s="26">
        <f t="shared" si="110"/>
        <v>15.5</v>
      </c>
      <c r="W150" s="28">
        <f t="shared" si="111"/>
        <v>18.5</v>
      </c>
      <c r="X150" s="26">
        <f>AZ150+IF($F150="범선",IF($BG$1=TRUE,INDEX(Sheet2!$H$2:'Sheet2'!$H$45,MATCH(AZ150,Sheet2!$G$2:'Sheet2'!$G$45,0),0)),IF($BH$1=TRUE,INDEX(Sheet2!$I$2:'Sheet2'!$I$45,MATCH(AZ150,Sheet2!$G$2:'Sheet2'!$G$45,0)),IF($BI$1=TRUE,INDEX(Sheet2!$H$2:'Sheet2'!$H$45,MATCH(AZ150,Sheet2!$G$2:'Sheet2'!$G$45,0)),0)))+IF($BE$1=TRUE,2,0)</f>
        <v>13</v>
      </c>
      <c r="Y150" s="26">
        <f t="shared" si="112"/>
        <v>16.5</v>
      </c>
      <c r="Z150" s="26">
        <f t="shared" si="113"/>
        <v>19.5</v>
      </c>
      <c r="AA150" s="28">
        <f t="shared" si="114"/>
        <v>22.5</v>
      </c>
      <c r="AB150" s="26">
        <f>BA150+IF($F150="범선",IF($BG$1=TRUE,INDEX(Sheet2!$H$2:'Sheet2'!$H$45,MATCH(BA150,Sheet2!$G$2:'Sheet2'!$G$45,0),0)),IF($BH$1=TRUE,INDEX(Sheet2!$I$2:'Sheet2'!$I$45,MATCH(BA150,Sheet2!$G$2:'Sheet2'!$G$45,0)),IF($BI$1=TRUE,INDEX(Sheet2!$H$2:'Sheet2'!$H$45,MATCH(BA150,Sheet2!$G$2:'Sheet2'!$G$45,0)),0)))+IF($BE$1=TRUE,2,0)</f>
        <v>18.5</v>
      </c>
      <c r="AC150" s="26">
        <f t="shared" si="115"/>
        <v>22</v>
      </c>
      <c r="AD150" s="26">
        <f t="shared" si="116"/>
        <v>25</v>
      </c>
      <c r="AE150" s="28">
        <f t="shared" si="117"/>
        <v>28</v>
      </c>
      <c r="AF150" s="26">
        <f>BB150+IF($F150="범선",IF($BG$1=TRUE,INDEX(Sheet2!$H$2:'Sheet2'!$H$45,MATCH(BB150,Sheet2!$G$2:'Sheet2'!$G$45,0),0)),IF($BH$1=TRUE,INDEX(Sheet2!$I$2:'Sheet2'!$I$45,MATCH(BB150,Sheet2!$G$2:'Sheet2'!$G$45,0)),IF($BI$1=TRUE,INDEX(Sheet2!$H$2:'Sheet2'!$H$45,MATCH(BB150,Sheet2!$G$2:'Sheet2'!$G$45,0)),0)))+IF($BE$1=TRUE,2,0)</f>
        <v>24</v>
      </c>
      <c r="AG150" s="26">
        <f t="shared" si="118"/>
        <v>27.5</v>
      </c>
      <c r="AH150" s="26">
        <f t="shared" si="119"/>
        <v>30.5</v>
      </c>
      <c r="AI150" s="28">
        <f t="shared" si="120"/>
        <v>33.5</v>
      </c>
      <c r="AJ150" s="95"/>
      <c r="AK150" s="97">
        <v>210</v>
      </c>
      <c r="AL150" s="97">
        <v>330</v>
      </c>
      <c r="AM150" s="97">
        <v>10</v>
      </c>
      <c r="AN150" s="83">
        <v>11</v>
      </c>
      <c r="AO150" s="83">
        <v>15</v>
      </c>
      <c r="AP150" s="5">
        <v>65</v>
      </c>
      <c r="AQ150" s="5">
        <v>32</v>
      </c>
      <c r="AR150" s="5">
        <v>25</v>
      </c>
      <c r="AS150" s="5">
        <v>660</v>
      </c>
      <c r="AT150" s="5">
        <v>3</v>
      </c>
      <c r="AU150" s="5">
        <f t="shared" si="121"/>
        <v>750</v>
      </c>
      <c r="AV150" s="5">
        <f t="shared" si="122"/>
        <v>562</v>
      </c>
      <c r="AW150" s="5">
        <f t="shared" si="123"/>
        <v>937</v>
      </c>
      <c r="AX150" s="5">
        <f t="shared" si="124"/>
        <v>-1</v>
      </c>
      <c r="AY150" s="5">
        <f t="shared" si="125"/>
        <v>0</v>
      </c>
      <c r="AZ150" s="5">
        <f t="shared" si="126"/>
        <v>3</v>
      </c>
      <c r="BA150" s="5">
        <f t="shared" si="127"/>
        <v>7</v>
      </c>
      <c r="BB150" s="5">
        <f t="shared" si="128"/>
        <v>11</v>
      </c>
    </row>
    <row r="151" spans="1:54" s="5" customFormat="1">
      <c r="A151" s="334"/>
      <c r="B151" s="89" t="s">
        <v>104</v>
      </c>
      <c r="C151" s="119" t="s">
        <v>246</v>
      </c>
      <c r="D151" s="26" t="s">
        <v>1</v>
      </c>
      <c r="E151" s="26" t="s">
        <v>0</v>
      </c>
      <c r="F151" s="27" t="s">
        <v>18</v>
      </c>
      <c r="G151" s="28" t="s">
        <v>10</v>
      </c>
      <c r="H151" s="91">
        <f>ROUNDDOWN(AK151*1.05,0)+INDEX(Sheet2!$B$2:'Sheet2'!$B$5,MATCH(G151,Sheet2!$A$2:'Sheet2'!$A$5,0),0)+34*AT151-ROUNDUP(IF($BC$1=TRUE,AV151,AW151)/10,0)+A151</f>
        <v>651</v>
      </c>
      <c r="I151" s="231">
        <f>ROUNDDOWN(AL151*1.05,0)+INDEX(Sheet2!$B$2:'Sheet2'!$B$5,MATCH(G151,Sheet2!$A$2:'Sheet2'!$A$5,0),0)+34*AT151-ROUNDUP(IF($BC$1=TRUE,AV151,AW151)/10,0)+A151</f>
        <v>357</v>
      </c>
      <c r="J151" s="30">
        <f t="shared" si="101"/>
        <v>1008</v>
      </c>
      <c r="K151" s="138">
        <f>AW151-ROUNDDOWN(AR151/2,0)-ROUNDDOWN(MAX(AQ151*1.2,AP151*0.5),0)+INDEX(Sheet2!$C$2:'Sheet2'!$C$5,MATCH(G151,Sheet2!$A$2:'Sheet2'!$A$5,0),0)</f>
        <v>927</v>
      </c>
      <c r="L151" s="25">
        <f t="shared" si="102"/>
        <v>511</v>
      </c>
      <c r="M151" s="83">
        <f t="shared" si="103"/>
        <v>8</v>
      </c>
      <c r="N151" s="83">
        <f t="shared" si="104"/>
        <v>13</v>
      </c>
      <c r="O151" s="92">
        <f t="shared" si="105"/>
        <v>2310</v>
      </c>
      <c r="P151" s="31">
        <f>AX151+IF($F151="범선",IF($BG$1=TRUE,INDEX(Sheet2!$H$2:'Sheet2'!$H$45,MATCH(AX151,Sheet2!$G$2:'Sheet2'!$G$45,0),0)),IF($BH$1=TRUE,INDEX(Sheet2!$I$2:'Sheet2'!$I$45,MATCH(AX151,Sheet2!$G$2:'Sheet2'!$G$45,0)),IF($BI$1=TRUE,INDEX(Sheet2!$H$2:'Sheet2'!$H$45,MATCH(AX151,Sheet2!$G$2:'Sheet2'!$G$45,0)),0)))+IF($BE$1=TRUE,2,0)</f>
        <v>6.5</v>
      </c>
      <c r="Q151" s="26">
        <f t="shared" si="106"/>
        <v>9.5</v>
      </c>
      <c r="R151" s="26">
        <f t="shared" si="107"/>
        <v>12.5</v>
      </c>
      <c r="S151" s="28">
        <f t="shared" si="108"/>
        <v>15.5</v>
      </c>
      <c r="T151" s="26">
        <f>AY151+IF($F151="범선",IF($BG$1=TRUE,INDEX(Sheet2!$H$2:'Sheet2'!$H$45,MATCH(AY151,Sheet2!$G$2:'Sheet2'!$G$45,0),0)),IF($BH$1=TRUE,INDEX(Sheet2!$I$2:'Sheet2'!$I$45,MATCH(AY151,Sheet2!$G$2:'Sheet2'!$G$45,0)),IF($BI$1=TRUE,INDEX(Sheet2!$H$2:'Sheet2'!$H$45,MATCH(AY151,Sheet2!$G$2:'Sheet2'!$G$45,0)),0)))+IF($BE$1=TRUE,2,0)</f>
        <v>8</v>
      </c>
      <c r="U151" s="26">
        <f t="shared" si="109"/>
        <v>11.5</v>
      </c>
      <c r="V151" s="26">
        <f t="shared" si="110"/>
        <v>14.5</v>
      </c>
      <c r="W151" s="28">
        <f t="shared" si="111"/>
        <v>17.5</v>
      </c>
      <c r="X151" s="26">
        <f>AZ151+IF($F151="범선",IF($BG$1=TRUE,INDEX(Sheet2!$H$2:'Sheet2'!$H$45,MATCH(AZ151,Sheet2!$G$2:'Sheet2'!$G$45,0),0)),IF($BH$1=TRUE,INDEX(Sheet2!$I$2:'Sheet2'!$I$45,MATCH(AZ151,Sheet2!$G$2:'Sheet2'!$G$45,0)),IF($BI$1=TRUE,INDEX(Sheet2!$H$2:'Sheet2'!$H$45,MATCH(AZ151,Sheet2!$G$2:'Sheet2'!$G$45,0)),0)))+IF($BE$1=TRUE,2,0)</f>
        <v>13</v>
      </c>
      <c r="Y151" s="26">
        <f t="shared" si="112"/>
        <v>16.5</v>
      </c>
      <c r="Z151" s="26">
        <f t="shared" si="113"/>
        <v>19.5</v>
      </c>
      <c r="AA151" s="28">
        <f t="shared" si="114"/>
        <v>22.5</v>
      </c>
      <c r="AB151" s="26">
        <f>BA151+IF($F151="범선",IF($BG$1=TRUE,INDEX(Sheet2!$H$2:'Sheet2'!$H$45,MATCH(BA151,Sheet2!$G$2:'Sheet2'!$G$45,0),0)),IF($BH$1=TRUE,INDEX(Sheet2!$I$2:'Sheet2'!$I$45,MATCH(BA151,Sheet2!$G$2:'Sheet2'!$G$45,0)),IF($BI$1=TRUE,INDEX(Sheet2!$H$2:'Sheet2'!$H$45,MATCH(BA151,Sheet2!$G$2:'Sheet2'!$G$45,0)),0)))+IF($BE$1=TRUE,2,0)</f>
        <v>18.5</v>
      </c>
      <c r="AC151" s="26">
        <f t="shared" si="115"/>
        <v>22</v>
      </c>
      <c r="AD151" s="26">
        <f t="shared" si="116"/>
        <v>25</v>
      </c>
      <c r="AE151" s="28">
        <f t="shared" si="117"/>
        <v>28</v>
      </c>
      <c r="AF151" s="26">
        <f>BB151+IF($F151="범선",IF($BG$1=TRUE,INDEX(Sheet2!$H$2:'Sheet2'!$H$45,MATCH(BB151,Sheet2!$G$2:'Sheet2'!$G$45,0),0)),IF($BH$1=TRUE,INDEX(Sheet2!$I$2:'Sheet2'!$I$45,MATCH(BB151,Sheet2!$G$2:'Sheet2'!$G$45,0)),IF($BI$1=TRUE,INDEX(Sheet2!$H$2:'Sheet2'!$H$45,MATCH(BB151,Sheet2!$G$2:'Sheet2'!$G$45,0)),0)))+IF($BE$1=TRUE,2,0)</f>
        <v>22.5</v>
      </c>
      <c r="AG151" s="26">
        <f t="shared" si="118"/>
        <v>26</v>
      </c>
      <c r="AH151" s="26">
        <f t="shared" si="119"/>
        <v>29</v>
      </c>
      <c r="AI151" s="28">
        <f t="shared" si="120"/>
        <v>32</v>
      </c>
      <c r="AJ151" s="95"/>
      <c r="AK151" s="97">
        <v>380</v>
      </c>
      <c r="AL151" s="97">
        <v>100</v>
      </c>
      <c r="AM151" s="97">
        <v>6</v>
      </c>
      <c r="AN151" s="83">
        <v>8</v>
      </c>
      <c r="AO151" s="83">
        <v>13</v>
      </c>
      <c r="AP151" s="5">
        <v>43</v>
      </c>
      <c r="AQ151" s="5">
        <v>22</v>
      </c>
      <c r="AR151" s="5">
        <v>20</v>
      </c>
      <c r="AS151" s="5">
        <v>667</v>
      </c>
      <c r="AT151" s="5">
        <v>6</v>
      </c>
      <c r="AU151" s="5">
        <f t="shared" si="121"/>
        <v>730</v>
      </c>
      <c r="AV151" s="5">
        <f t="shared" si="122"/>
        <v>547</v>
      </c>
      <c r="AW151" s="5">
        <f t="shared" si="123"/>
        <v>912</v>
      </c>
      <c r="AX151" s="5">
        <f t="shared" si="124"/>
        <v>-2</v>
      </c>
      <c r="AY151" s="5">
        <f t="shared" si="125"/>
        <v>-1</v>
      </c>
      <c r="AZ151" s="5">
        <f t="shared" si="126"/>
        <v>3</v>
      </c>
      <c r="BA151" s="5">
        <f t="shared" si="127"/>
        <v>7</v>
      </c>
      <c r="BB151" s="5">
        <f t="shared" si="128"/>
        <v>10</v>
      </c>
    </row>
    <row r="152" spans="1:54" s="5" customFormat="1">
      <c r="A152" s="334"/>
      <c r="B152" s="89" t="s">
        <v>43</v>
      </c>
      <c r="C152" s="119" t="s">
        <v>76</v>
      </c>
      <c r="D152" s="26" t="s">
        <v>1</v>
      </c>
      <c r="E152" s="26" t="s">
        <v>0</v>
      </c>
      <c r="F152" s="27" t="s">
        <v>18</v>
      </c>
      <c r="G152" s="28" t="s">
        <v>10</v>
      </c>
      <c r="H152" s="91">
        <f>ROUNDDOWN(AK152*1.05,0)+INDEX(Sheet2!$B$2:'Sheet2'!$B$5,MATCH(G152,Sheet2!$A$2:'Sheet2'!$A$5,0),0)+34*AT152-ROUNDUP(IF($BC$1=TRUE,AV152,AW152)/10,0)+A152</f>
        <v>426</v>
      </c>
      <c r="I152" s="231">
        <f>ROUNDDOWN(AL152*1.05,0)+INDEX(Sheet2!$B$2:'Sheet2'!$B$5,MATCH(G152,Sheet2!$A$2:'Sheet2'!$A$5,0),0)+34*AT152-ROUNDUP(IF($BC$1=TRUE,AV152,AW152)/10,0)+A152</f>
        <v>526</v>
      </c>
      <c r="J152" s="30">
        <f t="shared" si="101"/>
        <v>952</v>
      </c>
      <c r="K152" s="138">
        <f>AW152-ROUNDDOWN(AR152/2,0)-ROUNDDOWN(MAX(AQ152*1.2,AP152*0.5),0)+INDEX(Sheet2!$C$2:'Sheet2'!$C$5,MATCH(G152,Sheet2!$A$2:'Sheet2'!$A$5,0),0)</f>
        <v>922</v>
      </c>
      <c r="L152" s="25">
        <f t="shared" si="102"/>
        <v>496</v>
      </c>
      <c r="M152" s="83">
        <f t="shared" si="103"/>
        <v>15</v>
      </c>
      <c r="N152" s="83">
        <f t="shared" si="104"/>
        <v>30</v>
      </c>
      <c r="O152" s="92">
        <f t="shared" si="105"/>
        <v>1804</v>
      </c>
      <c r="P152" s="31">
        <f>AX152+IF($F152="범선",IF($BG$1=TRUE,INDEX(Sheet2!$H$2:'Sheet2'!$H$45,MATCH(AX152,Sheet2!$G$2:'Sheet2'!$G$45,0),0)),IF($BH$1=TRUE,INDEX(Sheet2!$I$2:'Sheet2'!$I$45,MATCH(AX152,Sheet2!$G$2:'Sheet2'!$G$45,0)),IF($BI$1=TRUE,INDEX(Sheet2!$H$2:'Sheet2'!$H$45,MATCH(AX152,Sheet2!$G$2:'Sheet2'!$G$45,0)),0)))+IF($BE$1=TRUE,2,0)</f>
        <v>12</v>
      </c>
      <c r="Q152" s="26">
        <f t="shared" si="106"/>
        <v>15</v>
      </c>
      <c r="R152" s="26">
        <f t="shared" si="107"/>
        <v>18</v>
      </c>
      <c r="S152" s="28">
        <f t="shared" si="108"/>
        <v>21</v>
      </c>
      <c r="T152" s="26">
        <f>AY152+IF($F152="범선",IF($BG$1=TRUE,INDEX(Sheet2!$H$2:'Sheet2'!$H$45,MATCH(AY152,Sheet2!$G$2:'Sheet2'!$G$45,0),0)),IF($BH$1=TRUE,INDEX(Sheet2!$I$2:'Sheet2'!$I$45,MATCH(AY152,Sheet2!$G$2:'Sheet2'!$G$45,0)),IF($BI$1=TRUE,INDEX(Sheet2!$H$2:'Sheet2'!$H$45,MATCH(AY152,Sheet2!$G$2:'Sheet2'!$G$45,0)),0)))+IF($BE$1=TRUE,2,0)</f>
        <v>13</v>
      </c>
      <c r="U152" s="26">
        <f t="shared" si="109"/>
        <v>16.5</v>
      </c>
      <c r="V152" s="26">
        <f t="shared" si="110"/>
        <v>19.5</v>
      </c>
      <c r="W152" s="28">
        <f t="shared" si="111"/>
        <v>22.5</v>
      </c>
      <c r="X152" s="26">
        <f>AZ152+IF($F152="범선",IF($BG$1=TRUE,INDEX(Sheet2!$H$2:'Sheet2'!$H$45,MATCH(AZ152,Sheet2!$G$2:'Sheet2'!$G$45,0),0)),IF($BH$1=TRUE,INDEX(Sheet2!$I$2:'Sheet2'!$I$45,MATCH(AZ152,Sheet2!$G$2:'Sheet2'!$G$45,0)),IF($BI$1=TRUE,INDEX(Sheet2!$H$2:'Sheet2'!$H$45,MATCH(AZ152,Sheet2!$G$2:'Sheet2'!$G$45,0)),0)))+IF($BE$1=TRUE,2,0)</f>
        <v>17</v>
      </c>
      <c r="Y152" s="26">
        <f t="shared" si="112"/>
        <v>20.5</v>
      </c>
      <c r="Z152" s="26">
        <f t="shared" si="113"/>
        <v>23.5</v>
      </c>
      <c r="AA152" s="28">
        <f t="shared" si="114"/>
        <v>26.5</v>
      </c>
      <c r="AB152" s="26">
        <f>BA152+IF($F152="범선",IF($BG$1=TRUE,INDEX(Sheet2!$H$2:'Sheet2'!$H$45,MATCH(BA152,Sheet2!$G$2:'Sheet2'!$G$45,0),0)),IF($BH$1=TRUE,INDEX(Sheet2!$I$2:'Sheet2'!$I$45,MATCH(BA152,Sheet2!$G$2:'Sheet2'!$G$45,0)),IF($BI$1=TRUE,INDEX(Sheet2!$H$2:'Sheet2'!$H$45,MATCH(BA152,Sheet2!$G$2:'Sheet2'!$G$45,0)),0)))+IF($BE$1=TRUE,2,0)</f>
        <v>22.5</v>
      </c>
      <c r="AC152" s="26">
        <f t="shared" si="115"/>
        <v>26</v>
      </c>
      <c r="AD152" s="26">
        <f t="shared" si="116"/>
        <v>29</v>
      </c>
      <c r="AE152" s="28">
        <f t="shared" si="117"/>
        <v>32</v>
      </c>
      <c r="AF152" s="26">
        <f>BB152+IF($F152="범선",IF($BG$1=TRUE,INDEX(Sheet2!$H$2:'Sheet2'!$H$45,MATCH(BB152,Sheet2!$G$2:'Sheet2'!$G$45,0),0)),IF($BH$1=TRUE,INDEX(Sheet2!$I$2:'Sheet2'!$I$45,MATCH(BB152,Sheet2!$G$2:'Sheet2'!$G$45,0)),IF($BI$1=TRUE,INDEX(Sheet2!$H$2:'Sheet2'!$H$45,MATCH(BB152,Sheet2!$G$2:'Sheet2'!$G$45,0)),0)))+IF($BE$1=TRUE,2,0)</f>
        <v>28</v>
      </c>
      <c r="AG152" s="26">
        <f t="shared" si="118"/>
        <v>31.5</v>
      </c>
      <c r="AH152" s="26">
        <f t="shared" si="119"/>
        <v>34.5</v>
      </c>
      <c r="AI152" s="28">
        <f t="shared" si="120"/>
        <v>37.5</v>
      </c>
      <c r="AJ152" s="95"/>
      <c r="AK152" s="97">
        <v>265</v>
      </c>
      <c r="AL152" s="97">
        <v>360</v>
      </c>
      <c r="AM152" s="97">
        <v>14</v>
      </c>
      <c r="AN152" s="83">
        <v>15</v>
      </c>
      <c r="AO152" s="83">
        <v>30</v>
      </c>
      <c r="AP152" s="5">
        <v>77</v>
      </c>
      <c r="AQ152" s="5">
        <v>35</v>
      </c>
      <c r="AR152" s="5">
        <v>48</v>
      </c>
      <c r="AS152" s="5">
        <v>625</v>
      </c>
      <c r="AT152" s="5">
        <v>3</v>
      </c>
      <c r="AU152" s="5">
        <f t="shared" si="121"/>
        <v>750</v>
      </c>
      <c r="AV152" s="5">
        <f t="shared" si="122"/>
        <v>562</v>
      </c>
      <c r="AW152" s="5">
        <f t="shared" si="123"/>
        <v>937</v>
      </c>
      <c r="AX152" s="5">
        <f t="shared" si="124"/>
        <v>2</v>
      </c>
      <c r="AY152" s="5">
        <f t="shared" si="125"/>
        <v>3</v>
      </c>
      <c r="AZ152" s="5">
        <f t="shared" si="126"/>
        <v>6</v>
      </c>
      <c r="BA152" s="5">
        <f t="shared" si="127"/>
        <v>10</v>
      </c>
      <c r="BB152" s="5">
        <f t="shared" si="128"/>
        <v>14</v>
      </c>
    </row>
    <row r="153" spans="1:54" s="5" customFormat="1">
      <c r="A153" s="334"/>
      <c r="B153" s="89" t="s">
        <v>28</v>
      </c>
      <c r="C153" s="119" t="s">
        <v>76</v>
      </c>
      <c r="D153" s="26" t="s">
        <v>1</v>
      </c>
      <c r="E153" s="26" t="s">
        <v>41</v>
      </c>
      <c r="F153" s="27" t="s">
        <v>18</v>
      </c>
      <c r="G153" s="28" t="s">
        <v>10</v>
      </c>
      <c r="H153" s="91">
        <f>ROUNDDOWN(AK153*1.05,0)+INDEX(Sheet2!$B$2:'Sheet2'!$B$5,MATCH(G153,Sheet2!$A$2:'Sheet2'!$A$5,0),0)+34*AT153-ROUNDUP(IF($BC$1=TRUE,AV153,AW153)/10,0)+A153</f>
        <v>415</v>
      </c>
      <c r="I153" s="231">
        <f>ROUNDDOWN(AL153*1.05,0)+INDEX(Sheet2!$B$2:'Sheet2'!$B$5,MATCH(G153,Sheet2!$A$2:'Sheet2'!$A$5,0),0)+34*AT153-ROUNDUP(IF($BC$1=TRUE,AV153,AW153)/10,0)+A153</f>
        <v>515</v>
      </c>
      <c r="J153" s="30">
        <f t="shared" si="101"/>
        <v>930</v>
      </c>
      <c r="K153" s="138">
        <f>AW153-ROUNDDOWN(AR153/2,0)-ROUNDDOWN(MAX(AQ153*1.2,AP153*0.5),0)+INDEX(Sheet2!$C$2:'Sheet2'!$C$5,MATCH(G153,Sheet2!$A$2:'Sheet2'!$A$5,0),0)</f>
        <v>922</v>
      </c>
      <c r="L153" s="25">
        <f t="shared" si="102"/>
        <v>496</v>
      </c>
      <c r="M153" s="83">
        <f t="shared" si="103"/>
        <v>13</v>
      </c>
      <c r="N153" s="83">
        <f t="shared" si="104"/>
        <v>30</v>
      </c>
      <c r="O153" s="92">
        <f t="shared" si="105"/>
        <v>1760</v>
      </c>
      <c r="P153" s="31">
        <f>AX153+IF($F153="범선",IF($BG$1=TRUE,INDEX(Sheet2!$H$2:'Sheet2'!$H$45,MATCH(AX153,Sheet2!$G$2:'Sheet2'!$G$45,0),0)),IF($BH$1=TRUE,INDEX(Sheet2!$I$2:'Sheet2'!$I$45,MATCH(AX153,Sheet2!$G$2:'Sheet2'!$G$45,0)),IF($BI$1=TRUE,INDEX(Sheet2!$H$2:'Sheet2'!$H$45,MATCH(AX153,Sheet2!$G$2:'Sheet2'!$G$45,0)),0)))+IF($BE$1=TRUE,2,0)</f>
        <v>12</v>
      </c>
      <c r="Q153" s="26">
        <f t="shared" si="106"/>
        <v>15</v>
      </c>
      <c r="R153" s="26">
        <f t="shared" si="107"/>
        <v>18</v>
      </c>
      <c r="S153" s="28">
        <f t="shared" si="108"/>
        <v>21</v>
      </c>
      <c r="T153" s="26">
        <f>AY153+IF($F153="범선",IF($BG$1=TRUE,INDEX(Sheet2!$H$2:'Sheet2'!$H$45,MATCH(AY153,Sheet2!$G$2:'Sheet2'!$G$45,0),0)),IF($BH$1=TRUE,INDEX(Sheet2!$I$2:'Sheet2'!$I$45,MATCH(AY153,Sheet2!$G$2:'Sheet2'!$G$45,0)),IF($BI$1=TRUE,INDEX(Sheet2!$H$2:'Sheet2'!$H$45,MATCH(AY153,Sheet2!$G$2:'Sheet2'!$G$45,0)),0)))+IF($BE$1=TRUE,2,0)</f>
        <v>13</v>
      </c>
      <c r="U153" s="26">
        <f t="shared" si="109"/>
        <v>16.5</v>
      </c>
      <c r="V153" s="26">
        <f t="shared" si="110"/>
        <v>19.5</v>
      </c>
      <c r="W153" s="28">
        <f t="shared" si="111"/>
        <v>22.5</v>
      </c>
      <c r="X153" s="26">
        <f>AZ153+IF($F153="범선",IF($BG$1=TRUE,INDEX(Sheet2!$H$2:'Sheet2'!$H$45,MATCH(AZ153,Sheet2!$G$2:'Sheet2'!$G$45,0),0)),IF($BH$1=TRUE,INDEX(Sheet2!$I$2:'Sheet2'!$I$45,MATCH(AZ153,Sheet2!$G$2:'Sheet2'!$G$45,0)),IF($BI$1=TRUE,INDEX(Sheet2!$H$2:'Sheet2'!$H$45,MATCH(AZ153,Sheet2!$G$2:'Sheet2'!$G$45,0)),0)))+IF($BE$1=TRUE,2,0)</f>
        <v>17</v>
      </c>
      <c r="Y153" s="26">
        <f t="shared" si="112"/>
        <v>20.5</v>
      </c>
      <c r="Z153" s="26">
        <f t="shared" si="113"/>
        <v>23.5</v>
      </c>
      <c r="AA153" s="28">
        <f t="shared" si="114"/>
        <v>26.5</v>
      </c>
      <c r="AB153" s="26">
        <f>BA153+IF($F153="범선",IF($BG$1=TRUE,INDEX(Sheet2!$H$2:'Sheet2'!$H$45,MATCH(BA153,Sheet2!$G$2:'Sheet2'!$G$45,0),0)),IF($BH$1=TRUE,INDEX(Sheet2!$I$2:'Sheet2'!$I$45,MATCH(BA153,Sheet2!$G$2:'Sheet2'!$G$45,0)),IF($BI$1=TRUE,INDEX(Sheet2!$H$2:'Sheet2'!$H$45,MATCH(BA153,Sheet2!$G$2:'Sheet2'!$G$45,0)),0)))+IF($BE$1=TRUE,2,0)</f>
        <v>22.5</v>
      </c>
      <c r="AC153" s="26">
        <f t="shared" si="115"/>
        <v>26</v>
      </c>
      <c r="AD153" s="26">
        <f t="shared" si="116"/>
        <v>29</v>
      </c>
      <c r="AE153" s="28">
        <f t="shared" si="117"/>
        <v>32</v>
      </c>
      <c r="AF153" s="26">
        <f>BB153+IF($F153="범선",IF($BG$1=TRUE,INDEX(Sheet2!$H$2:'Sheet2'!$H$45,MATCH(BB153,Sheet2!$G$2:'Sheet2'!$G$45,0),0)),IF($BH$1=TRUE,INDEX(Sheet2!$I$2:'Sheet2'!$I$45,MATCH(BB153,Sheet2!$G$2:'Sheet2'!$G$45,0)),IF($BI$1=TRUE,INDEX(Sheet2!$H$2:'Sheet2'!$H$45,MATCH(BB153,Sheet2!$G$2:'Sheet2'!$G$45,0)),0)))+IF($BE$1=TRUE,2,0)</f>
        <v>28</v>
      </c>
      <c r="AG153" s="26">
        <f t="shared" si="118"/>
        <v>31.5</v>
      </c>
      <c r="AH153" s="26">
        <f t="shared" si="119"/>
        <v>34.5</v>
      </c>
      <c r="AI153" s="28">
        <f t="shared" si="120"/>
        <v>37.5</v>
      </c>
      <c r="AJ153" s="95"/>
      <c r="AK153" s="97">
        <v>255</v>
      </c>
      <c r="AL153" s="97">
        <v>350</v>
      </c>
      <c r="AM153" s="97">
        <v>13</v>
      </c>
      <c r="AN153" s="83">
        <v>13</v>
      </c>
      <c r="AO153" s="83">
        <v>30</v>
      </c>
      <c r="AP153" s="5">
        <v>77</v>
      </c>
      <c r="AQ153" s="5">
        <v>35</v>
      </c>
      <c r="AR153" s="5">
        <v>48</v>
      </c>
      <c r="AS153" s="5">
        <v>625</v>
      </c>
      <c r="AT153" s="5">
        <v>3</v>
      </c>
      <c r="AU153" s="5">
        <f t="shared" si="121"/>
        <v>750</v>
      </c>
      <c r="AV153" s="5">
        <f t="shared" si="122"/>
        <v>562</v>
      </c>
      <c r="AW153" s="5">
        <f t="shared" si="123"/>
        <v>937</v>
      </c>
      <c r="AX153" s="5">
        <f t="shared" si="124"/>
        <v>2</v>
      </c>
      <c r="AY153" s="5">
        <f t="shared" si="125"/>
        <v>3</v>
      </c>
      <c r="AZ153" s="5">
        <f t="shared" si="126"/>
        <v>6</v>
      </c>
      <c r="BA153" s="5">
        <f t="shared" si="127"/>
        <v>10</v>
      </c>
      <c r="BB153" s="5">
        <f t="shared" si="128"/>
        <v>14</v>
      </c>
    </row>
    <row r="154" spans="1:54" s="5" customFormat="1">
      <c r="A154" s="405"/>
      <c r="B154" s="406"/>
      <c r="C154" s="415" t="s">
        <v>76</v>
      </c>
      <c r="D154" s="38" t="s">
        <v>25</v>
      </c>
      <c r="E154" s="38" t="s">
        <v>0</v>
      </c>
      <c r="F154" s="407" t="s">
        <v>18</v>
      </c>
      <c r="G154" s="39" t="s">
        <v>8</v>
      </c>
      <c r="H154" s="286">
        <f>ROUNDDOWN(AK154*1.05,0)+INDEX(Sheet2!$B$2:'Sheet2'!$B$5,MATCH(G154,Sheet2!$A$2:'Sheet2'!$A$5,0),0)+34*AT154-ROUNDUP(IF($BC$1=TRUE,AV154,AW154)/10,0)+A154</f>
        <v>435</v>
      </c>
      <c r="I154" s="296">
        <f>ROUNDDOWN(AL154*1.05,0)+INDEX(Sheet2!$B$2:'Sheet2'!$B$5,MATCH(G154,Sheet2!$A$2:'Sheet2'!$A$5,0),0)+34*AT154-ROUNDUP(IF($BC$1=TRUE,AV154,AW154)/10,0)+A154</f>
        <v>535</v>
      </c>
      <c r="J154" s="40">
        <f t="shared" si="101"/>
        <v>970</v>
      </c>
      <c r="K154" s="663">
        <f>AW154-ROUNDDOWN(AR154/2,0)-ROUNDDOWN(MAX(AQ154*1.2,AP154*0.5),0)+INDEX(Sheet2!$C$2:'Sheet2'!$C$5,MATCH(G154,Sheet2!$A$2:'Sheet2'!$A$5,0),0)</f>
        <v>920</v>
      </c>
      <c r="L154" s="37">
        <f t="shared" si="102"/>
        <v>496</v>
      </c>
      <c r="M154" s="427">
        <f t="shared" si="103"/>
        <v>12</v>
      </c>
      <c r="N154" s="427">
        <f t="shared" si="104"/>
        <v>30</v>
      </c>
      <c r="O154" s="93">
        <f t="shared" si="105"/>
        <v>1840</v>
      </c>
      <c r="P154" s="41">
        <f>AX154+IF($F154="범선",IF($BG$1=TRUE,INDEX(Sheet2!$H$2:'Sheet2'!$H$45,MATCH(AX154,Sheet2!$G$2:'Sheet2'!$G$45,0),0)),IF($BH$1=TRUE,INDEX(Sheet2!$I$2:'Sheet2'!$I$45,MATCH(AX154,Sheet2!$G$2:'Sheet2'!$G$45,0)),IF($BI$1=TRUE,INDEX(Sheet2!$H$2:'Sheet2'!$H$45,MATCH(AX154,Sheet2!$G$2:'Sheet2'!$G$45,0)),0)))+IF($BE$1=TRUE,2,0)</f>
        <v>12</v>
      </c>
      <c r="Q154" s="38">
        <f t="shared" si="106"/>
        <v>15</v>
      </c>
      <c r="R154" s="38">
        <f t="shared" si="107"/>
        <v>18</v>
      </c>
      <c r="S154" s="39">
        <f t="shared" si="108"/>
        <v>21</v>
      </c>
      <c r="T154" s="38">
        <f>AY154+IF($F154="범선",IF($BG$1=TRUE,INDEX(Sheet2!$H$2:'Sheet2'!$H$45,MATCH(AY154,Sheet2!$G$2:'Sheet2'!$G$45,0),0)),IF($BH$1=TRUE,INDEX(Sheet2!$I$2:'Sheet2'!$I$45,MATCH(AY154,Sheet2!$G$2:'Sheet2'!$G$45,0)),IF($BI$1=TRUE,INDEX(Sheet2!$H$2:'Sheet2'!$H$45,MATCH(AY154,Sheet2!$G$2:'Sheet2'!$G$45,0)),0)))+IF($BE$1=TRUE,2,0)</f>
        <v>13</v>
      </c>
      <c r="U154" s="38">
        <f t="shared" si="109"/>
        <v>16.5</v>
      </c>
      <c r="V154" s="38">
        <f t="shared" si="110"/>
        <v>19.5</v>
      </c>
      <c r="W154" s="39">
        <f t="shared" si="111"/>
        <v>22.5</v>
      </c>
      <c r="X154" s="38">
        <f>AZ154+IF($F154="범선",IF($BG$1=TRUE,INDEX(Sheet2!$H$2:'Sheet2'!$H$45,MATCH(AZ154,Sheet2!$G$2:'Sheet2'!$G$45,0),0)),IF($BH$1=TRUE,INDEX(Sheet2!$I$2:'Sheet2'!$I$45,MATCH(AZ154,Sheet2!$G$2:'Sheet2'!$G$45,0)),IF($BI$1=TRUE,INDEX(Sheet2!$H$2:'Sheet2'!$H$45,MATCH(AZ154,Sheet2!$G$2:'Sheet2'!$G$45,0)),0)))+IF($BE$1=TRUE,2,0)</f>
        <v>17</v>
      </c>
      <c r="Y154" s="38">
        <f t="shared" si="112"/>
        <v>20.5</v>
      </c>
      <c r="Z154" s="38">
        <f t="shared" si="113"/>
        <v>23.5</v>
      </c>
      <c r="AA154" s="39">
        <f t="shared" si="114"/>
        <v>26.5</v>
      </c>
      <c r="AB154" s="38">
        <f>BA154+IF($F154="범선",IF($BG$1=TRUE,INDEX(Sheet2!$H$2:'Sheet2'!$H$45,MATCH(BA154,Sheet2!$G$2:'Sheet2'!$G$45,0),0)),IF($BH$1=TRUE,INDEX(Sheet2!$I$2:'Sheet2'!$I$45,MATCH(BA154,Sheet2!$G$2:'Sheet2'!$G$45,0)),IF($BI$1=TRUE,INDEX(Sheet2!$H$2:'Sheet2'!$H$45,MATCH(BA154,Sheet2!$G$2:'Sheet2'!$G$45,0)),0)))+IF($BE$1=TRUE,2,0)</f>
        <v>22.5</v>
      </c>
      <c r="AC154" s="38">
        <f t="shared" si="115"/>
        <v>26</v>
      </c>
      <c r="AD154" s="38">
        <f t="shared" si="116"/>
        <v>29</v>
      </c>
      <c r="AE154" s="39">
        <f t="shared" si="117"/>
        <v>32</v>
      </c>
      <c r="AF154" s="38">
        <f>BB154+IF($F154="범선",IF($BG$1=TRUE,INDEX(Sheet2!$H$2:'Sheet2'!$H$45,MATCH(BB154,Sheet2!$G$2:'Sheet2'!$G$45,0),0)),IF($BH$1=TRUE,INDEX(Sheet2!$I$2:'Sheet2'!$I$45,MATCH(BB154,Sheet2!$G$2:'Sheet2'!$G$45,0)),IF($BI$1=TRUE,INDEX(Sheet2!$H$2:'Sheet2'!$H$45,MATCH(BB154,Sheet2!$G$2:'Sheet2'!$G$45,0)),0)))+IF($BE$1=TRUE,2,0)</f>
        <v>28</v>
      </c>
      <c r="AG154" s="38">
        <f t="shared" si="118"/>
        <v>31.5</v>
      </c>
      <c r="AH154" s="38">
        <f t="shared" si="119"/>
        <v>34.5</v>
      </c>
      <c r="AI154" s="39">
        <f t="shared" si="120"/>
        <v>37.5</v>
      </c>
      <c r="AJ154" s="95"/>
      <c r="AK154" s="97">
        <v>255</v>
      </c>
      <c r="AL154" s="97">
        <v>350</v>
      </c>
      <c r="AM154" s="97">
        <v>13</v>
      </c>
      <c r="AN154" s="83">
        <v>12</v>
      </c>
      <c r="AO154" s="83">
        <v>30</v>
      </c>
      <c r="AP154" s="5">
        <v>77</v>
      </c>
      <c r="AQ154" s="5">
        <v>35</v>
      </c>
      <c r="AR154" s="5">
        <v>48</v>
      </c>
      <c r="AS154" s="5">
        <v>625</v>
      </c>
      <c r="AT154" s="5">
        <v>3</v>
      </c>
      <c r="AU154" s="5">
        <f t="shared" si="121"/>
        <v>750</v>
      </c>
      <c r="AV154" s="5">
        <f t="shared" si="122"/>
        <v>562</v>
      </c>
      <c r="AW154" s="5">
        <f t="shared" si="123"/>
        <v>937</v>
      </c>
      <c r="AX154" s="5">
        <f t="shared" si="124"/>
        <v>2</v>
      </c>
      <c r="AY154" s="5">
        <f t="shared" si="125"/>
        <v>3</v>
      </c>
      <c r="AZ154" s="5">
        <f t="shared" si="126"/>
        <v>6</v>
      </c>
      <c r="BA154" s="5">
        <f t="shared" si="127"/>
        <v>10</v>
      </c>
      <c r="BB154" s="5">
        <f t="shared" si="128"/>
        <v>14</v>
      </c>
    </row>
    <row r="155" spans="1:54" s="5" customFormat="1">
      <c r="A155" s="333"/>
      <c r="B155" s="344"/>
      <c r="C155" s="1253" t="s">
        <v>245</v>
      </c>
      <c r="D155" s="43" t="s">
        <v>25</v>
      </c>
      <c r="E155" s="43" t="s">
        <v>41</v>
      </c>
      <c r="F155" s="44" t="s">
        <v>18</v>
      </c>
      <c r="G155" s="45" t="s">
        <v>10</v>
      </c>
      <c r="H155" s="280">
        <f>ROUNDDOWN(AK155*1.05,0)+INDEX(Sheet2!$B$2:'Sheet2'!$B$5,MATCH(G155,Sheet2!$A$2:'Sheet2'!$A$5,0),0)+34*AT155-ROUNDUP(IF($BC$1=TRUE,AV155,AW155)/10,0)+A155</f>
        <v>372</v>
      </c>
      <c r="I155" s="290">
        <f>ROUNDDOWN(AL155*1.05,0)+INDEX(Sheet2!$B$2:'Sheet2'!$B$5,MATCH(G155,Sheet2!$A$2:'Sheet2'!$A$5,0),0)+34*AT155-ROUNDUP(IF($BC$1=TRUE,AV155,AW155)/10,0)+A155</f>
        <v>456</v>
      </c>
      <c r="J155" s="46">
        <f t="shared" si="101"/>
        <v>828</v>
      </c>
      <c r="K155" s="1405">
        <f>AW155-ROUNDDOWN(AR155/2,0)-ROUNDDOWN(MAX(AQ155*1.2,AP155*0.5),0)+INDEX(Sheet2!$C$2:'Sheet2'!$C$5,MATCH(G155,Sheet2!$A$2:'Sheet2'!$A$5,0),0)</f>
        <v>915</v>
      </c>
      <c r="L155" s="42">
        <f t="shared" si="102"/>
        <v>504</v>
      </c>
      <c r="M155" s="191">
        <f t="shared" si="103"/>
        <v>9</v>
      </c>
      <c r="N155" s="191">
        <f t="shared" si="104"/>
        <v>15</v>
      </c>
      <c r="O155" s="140">
        <f t="shared" si="105"/>
        <v>1572</v>
      </c>
      <c r="P155" s="47">
        <f>AX155+IF($F155="범선",IF($BG$1=TRUE,INDEX(Sheet2!$H$2:'Sheet2'!$H$45,MATCH(AX155,Sheet2!$G$2:'Sheet2'!$G$45,0),0)),IF($BH$1=TRUE,INDEX(Sheet2!$I$2:'Sheet2'!$I$45,MATCH(AX155,Sheet2!$G$2:'Sheet2'!$G$45,0)),IF($BI$1=TRUE,INDEX(Sheet2!$H$2:'Sheet2'!$H$45,MATCH(AX155,Sheet2!$G$2:'Sheet2'!$G$45,0)),0)))+IF($BE$1=TRUE,2,0)</f>
        <v>8</v>
      </c>
      <c r="Q155" s="43">
        <f t="shared" si="106"/>
        <v>11</v>
      </c>
      <c r="R155" s="43">
        <f t="shared" si="107"/>
        <v>14</v>
      </c>
      <c r="S155" s="45">
        <f t="shared" si="108"/>
        <v>17</v>
      </c>
      <c r="T155" s="43">
        <f>AY155+IF($F155="범선",IF($BG$1=TRUE,INDEX(Sheet2!$H$2:'Sheet2'!$H$45,MATCH(AY155,Sheet2!$G$2:'Sheet2'!$G$45,0),0)),IF($BH$1=TRUE,INDEX(Sheet2!$I$2:'Sheet2'!$I$45,MATCH(AY155,Sheet2!$G$2:'Sheet2'!$G$45,0)),IF($BI$1=TRUE,INDEX(Sheet2!$H$2:'Sheet2'!$H$45,MATCH(AY155,Sheet2!$G$2:'Sheet2'!$G$45,0)),0)))+IF($BE$1=TRUE,2,0)</f>
        <v>9</v>
      </c>
      <c r="U155" s="43">
        <f t="shared" si="109"/>
        <v>12.5</v>
      </c>
      <c r="V155" s="43">
        <f t="shared" si="110"/>
        <v>15.5</v>
      </c>
      <c r="W155" s="45">
        <f t="shared" si="111"/>
        <v>18.5</v>
      </c>
      <c r="X155" s="43">
        <f>AZ155+IF($F155="범선",IF($BG$1=TRUE,INDEX(Sheet2!$H$2:'Sheet2'!$H$45,MATCH(AZ155,Sheet2!$G$2:'Sheet2'!$G$45,0),0)),IF($BH$1=TRUE,INDEX(Sheet2!$I$2:'Sheet2'!$I$45,MATCH(AZ155,Sheet2!$G$2:'Sheet2'!$G$45,0)),IF($BI$1=TRUE,INDEX(Sheet2!$H$2:'Sheet2'!$H$45,MATCH(AZ155,Sheet2!$G$2:'Sheet2'!$G$45,0)),0)))+IF($BE$1=TRUE,2,0)</f>
        <v>13</v>
      </c>
      <c r="Y155" s="43">
        <f t="shared" si="112"/>
        <v>16.5</v>
      </c>
      <c r="Z155" s="43">
        <f t="shared" si="113"/>
        <v>19.5</v>
      </c>
      <c r="AA155" s="45">
        <f t="shared" si="114"/>
        <v>22.5</v>
      </c>
      <c r="AB155" s="43">
        <f>BA155+IF($F155="범선",IF($BG$1=TRUE,INDEX(Sheet2!$H$2:'Sheet2'!$H$45,MATCH(BA155,Sheet2!$G$2:'Sheet2'!$G$45,0),0)),IF($BH$1=TRUE,INDEX(Sheet2!$I$2:'Sheet2'!$I$45,MATCH(BA155,Sheet2!$G$2:'Sheet2'!$G$45,0)),IF($BI$1=TRUE,INDEX(Sheet2!$H$2:'Sheet2'!$H$45,MATCH(BA155,Sheet2!$G$2:'Sheet2'!$G$45,0)),0)))+IF($BE$1=TRUE,2,0)</f>
        <v>18.5</v>
      </c>
      <c r="AC155" s="43">
        <f t="shared" si="115"/>
        <v>22</v>
      </c>
      <c r="AD155" s="43">
        <f t="shared" si="116"/>
        <v>25</v>
      </c>
      <c r="AE155" s="45">
        <f t="shared" si="117"/>
        <v>28</v>
      </c>
      <c r="AF155" s="43">
        <f>BB155+IF($F155="범선",IF($BG$1=TRUE,INDEX(Sheet2!$H$2:'Sheet2'!$H$45,MATCH(BB155,Sheet2!$G$2:'Sheet2'!$G$45,0),0)),IF($BH$1=TRUE,INDEX(Sheet2!$I$2:'Sheet2'!$I$45,MATCH(BB155,Sheet2!$G$2:'Sheet2'!$G$45,0)),IF($BI$1=TRUE,INDEX(Sheet2!$H$2:'Sheet2'!$H$45,MATCH(BB155,Sheet2!$G$2:'Sheet2'!$G$45,0)),0)))+IF($BE$1=TRUE,2,0)</f>
        <v>24</v>
      </c>
      <c r="AG155" s="43">
        <f t="shared" si="118"/>
        <v>27.5</v>
      </c>
      <c r="AH155" s="43">
        <f t="shared" si="119"/>
        <v>30.5</v>
      </c>
      <c r="AI155" s="45">
        <f t="shared" si="120"/>
        <v>33.5</v>
      </c>
      <c r="AJ155" s="95"/>
      <c r="AK155" s="97">
        <v>210</v>
      </c>
      <c r="AL155" s="97">
        <v>290</v>
      </c>
      <c r="AM155" s="97">
        <v>9</v>
      </c>
      <c r="AN155" s="83">
        <v>9</v>
      </c>
      <c r="AO155" s="83">
        <v>15</v>
      </c>
      <c r="AP155" s="5">
        <v>50</v>
      </c>
      <c r="AQ155" s="5">
        <v>23</v>
      </c>
      <c r="AR155" s="5">
        <v>18</v>
      </c>
      <c r="AS155" s="5">
        <v>652</v>
      </c>
      <c r="AT155" s="5">
        <v>3</v>
      </c>
      <c r="AU155" s="5">
        <f t="shared" si="121"/>
        <v>720</v>
      </c>
      <c r="AV155" s="5">
        <f t="shared" si="122"/>
        <v>540</v>
      </c>
      <c r="AW155" s="5">
        <f t="shared" si="123"/>
        <v>900</v>
      </c>
      <c r="AX155" s="5">
        <f t="shared" si="124"/>
        <v>-1</v>
      </c>
      <c r="AY155" s="5">
        <f t="shared" si="125"/>
        <v>0</v>
      </c>
      <c r="AZ155" s="5">
        <f t="shared" si="126"/>
        <v>3</v>
      </c>
      <c r="BA155" s="5">
        <f t="shared" si="127"/>
        <v>7</v>
      </c>
      <c r="BB155" s="5">
        <f t="shared" si="128"/>
        <v>11</v>
      </c>
    </row>
    <row r="156" spans="1:54" s="5" customFormat="1">
      <c r="A156" s="366"/>
      <c r="B156" s="166" t="s">
        <v>100</v>
      </c>
      <c r="C156" s="159" t="s">
        <v>133</v>
      </c>
      <c r="D156" s="160" t="s">
        <v>1</v>
      </c>
      <c r="E156" s="160" t="s">
        <v>0</v>
      </c>
      <c r="F156" s="161" t="s">
        <v>18</v>
      </c>
      <c r="G156" s="162" t="s">
        <v>8</v>
      </c>
      <c r="H156" s="287">
        <f>ROUNDDOWN(AK156*1.05,0)+INDEX(Sheet2!$B$2:'Sheet2'!$B$5,MATCH(G156,Sheet2!$A$2:'Sheet2'!$A$5,0),0)+34*AT156-ROUNDUP(IF($BC$1=TRUE,AV156,AW156)/10,0)+A156</f>
        <v>484</v>
      </c>
      <c r="I156" s="298">
        <f>ROUNDDOWN(AL156*1.05,0)+INDEX(Sheet2!$B$2:'Sheet2'!$B$5,MATCH(G156,Sheet2!$A$2:'Sheet2'!$A$5,0),0)+34*AT156-ROUNDUP(IF($BC$1=TRUE,AV156,AW156)/10,0)+A156</f>
        <v>568</v>
      </c>
      <c r="J156" s="163">
        <f t="shared" si="101"/>
        <v>1052</v>
      </c>
      <c r="K156" s="134">
        <f>AW156-ROUNDDOWN(AR156/2,0)-ROUNDDOWN(MAX(AQ156*1.2,AP156*0.5),0)+INDEX(Sheet2!$C$2:'Sheet2'!$C$5,MATCH(G156,Sheet2!$A$2:'Sheet2'!$A$5,0),0)</f>
        <v>914</v>
      </c>
      <c r="L156" s="164">
        <f t="shared" si="102"/>
        <v>500</v>
      </c>
      <c r="M156" s="100">
        <f t="shared" si="103"/>
        <v>12</v>
      </c>
      <c r="N156" s="100">
        <f t="shared" si="104"/>
        <v>18</v>
      </c>
      <c r="O156" s="165">
        <f t="shared" si="105"/>
        <v>2020</v>
      </c>
      <c r="P156" s="31">
        <f>AX156+IF($F156="범선",IF($BG$1=TRUE,INDEX(Sheet2!$H$2:'Sheet2'!$H$45,MATCH(AX156,Sheet2!$G$2:'Sheet2'!$G$45,0),0)),IF($BH$1=TRUE,INDEX(Sheet2!$I$2:'Sheet2'!$I$45,MATCH(AX156,Sheet2!$G$2:'Sheet2'!$G$45,0)),IF($BI$1=TRUE,INDEX(Sheet2!$H$2:'Sheet2'!$H$45,MATCH(AX156,Sheet2!$G$2:'Sheet2'!$G$45,0)),0)))+IF($BE$1=TRUE,2,0)</f>
        <v>8</v>
      </c>
      <c r="Q156" s="26">
        <f t="shared" si="106"/>
        <v>11</v>
      </c>
      <c r="R156" s="26">
        <f t="shared" si="107"/>
        <v>14</v>
      </c>
      <c r="S156" s="28">
        <f t="shared" si="108"/>
        <v>17</v>
      </c>
      <c r="T156" s="26">
        <f>AY156+IF($F156="범선",IF($BG$1=TRUE,INDEX(Sheet2!$H$2:'Sheet2'!$H$45,MATCH(AY156,Sheet2!$G$2:'Sheet2'!$G$45,0),0)),IF($BH$1=TRUE,INDEX(Sheet2!$I$2:'Sheet2'!$I$45,MATCH(AY156,Sheet2!$G$2:'Sheet2'!$G$45,0)),IF($BI$1=TRUE,INDEX(Sheet2!$H$2:'Sheet2'!$H$45,MATCH(AY156,Sheet2!$G$2:'Sheet2'!$G$45,0)),0)))+IF($BE$1=TRUE,2,0)</f>
        <v>9</v>
      </c>
      <c r="U156" s="26">
        <f t="shared" si="109"/>
        <v>12.5</v>
      </c>
      <c r="V156" s="26">
        <f t="shared" si="110"/>
        <v>15.5</v>
      </c>
      <c r="W156" s="28">
        <f t="shared" si="111"/>
        <v>18.5</v>
      </c>
      <c r="X156" s="26">
        <f>AZ156+IF($F156="범선",IF($BG$1=TRUE,INDEX(Sheet2!$H$2:'Sheet2'!$H$45,MATCH(AZ156,Sheet2!$G$2:'Sheet2'!$G$45,0),0)),IF($BH$1=TRUE,INDEX(Sheet2!$I$2:'Sheet2'!$I$45,MATCH(AZ156,Sheet2!$G$2:'Sheet2'!$G$45,0)),IF($BI$1=TRUE,INDEX(Sheet2!$H$2:'Sheet2'!$H$45,MATCH(AZ156,Sheet2!$G$2:'Sheet2'!$G$45,0)),0)))+IF($BE$1=TRUE,2,0)</f>
        <v>14.5</v>
      </c>
      <c r="Y156" s="26">
        <f t="shared" si="112"/>
        <v>18</v>
      </c>
      <c r="Z156" s="26">
        <f t="shared" si="113"/>
        <v>21</v>
      </c>
      <c r="AA156" s="28">
        <f t="shared" si="114"/>
        <v>24</v>
      </c>
      <c r="AB156" s="26">
        <f>BA156+IF($F156="범선",IF($BG$1=TRUE,INDEX(Sheet2!$H$2:'Sheet2'!$H$45,MATCH(BA156,Sheet2!$G$2:'Sheet2'!$G$45,0),0)),IF($BH$1=TRUE,INDEX(Sheet2!$I$2:'Sheet2'!$I$45,MATCH(BA156,Sheet2!$G$2:'Sheet2'!$G$45,0)),IF($BI$1=TRUE,INDEX(Sheet2!$H$2:'Sheet2'!$H$45,MATCH(BA156,Sheet2!$G$2:'Sheet2'!$G$45,0)),0)))+IF($BE$1=TRUE,2,0)</f>
        <v>20</v>
      </c>
      <c r="AC156" s="26">
        <f t="shared" si="115"/>
        <v>23.5</v>
      </c>
      <c r="AD156" s="26">
        <f t="shared" si="116"/>
        <v>26.5</v>
      </c>
      <c r="AE156" s="28">
        <f t="shared" si="117"/>
        <v>29.5</v>
      </c>
      <c r="AF156" s="26">
        <f>BB156+IF($F156="범선",IF($BG$1=TRUE,INDEX(Sheet2!$H$2:'Sheet2'!$H$45,MATCH(BB156,Sheet2!$G$2:'Sheet2'!$G$45,0),0)),IF($BH$1=TRUE,INDEX(Sheet2!$I$2:'Sheet2'!$I$45,MATCH(BB156,Sheet2!$G$2:'Sheet2'!$G$45,0)),IF($BI$1=TRUE,INDEX(Sheet2!$H$2:'Sheet2'!$H$45,MATCH(BB156,Sheet2!$G$2:'Sheet2'!$G$45,0)),0)))+IF($BE$1=TRUE,2,0)</f>
        <v>24</v>
      </c>
      <c r="AG156" s="26">
        <f t="shared" si="118"/>
        <v>27.5</v>
      </c>
      <c r="AH156" s="26">
        <f t="shared" si="119"/>
        <v>30.5</v>
      </c>
      <c r="AI156" s="28">
        <f t="shared" si="120"/>
        <v>33.5</v>
      </c>
      <c r="AJ156" s="95"/>
      <c r="AK156" s="97">
        <v>235</v>
      </c>
      <c r="AL156" s="97">
        <v>315</v>
      </c>
      <c r="AM156" s="97">
        <v>11</v>
      </c>
      <c r="AN156" s="83">
        <v>12</v>
      </c>
      <c r="AO156" s="83">
        <v>18</v>
      </c>
      <c r="AP156" s="5">
        <v>56</v>
      </c>
      <c r="AQ156" s="5">
        <v>30</v>
      </c>
      <c r="AR156" s="5">
        <v>22</v>
      </c>
      <c r="AS156" s="5">
        <v>652</v>
      </c>
      <c r="AT156" s="5">
        <v>5</v>
      </c>
      <c r="AU156" s="5">
        <f t="shared" si="121"/>
        <v>730</v>
      </c>
      <c r="AV156" s="5">
        <f t="shared" si="122"/>
        <v>547</v>
      </c>
      <c r="AW156" s="5">
        <f t="shared" si="123"/>
        <v>912</v>
      </c>
      <c r="AX156" s="5">
        <f t="shared" si="124"/>
        <v>-1</v>
      </c>
      <c r="AY156" s="5">
        <f t="shared" si="125"/>
        <v>0</v>
      </c>
      <c r="AZ156" s="5">
        <f t="shared" si="126"/>
        <v>4</v>
      </c>
      <c r="BA156" s="5">
        <f t="shared" si="127"/>
        <v>8</v>
      </c>
      <c r="BB156" s="5">
        <f t="shared" si="128"/>
        <v>11</v>
      </c>
    </row>
    <row r="157" spans="1:54" s="5" customFormat="1">
      <c r="A157" s="818"/>
      <c r="B157" s="821" t="s">
        <v>131</v>
      </c>
      <c r="C157" s="720" t="s">
        <v>133</v>
      </c>
      <c r="D157" s="553" t="s">
        <v>1</v>
      </c>
      <c r="E157" s="553" t="s">
        <v>41</v>
      </c>
      <c r="F157" s="1258" t="s">
        <v>18</v>
      </c>
      <c r="G157" s="563" t="s">
        <v>8</v>
      </c>
      <c r="H157" s="1263">
        <f>ROUNDDOWN(AK157*1.05,0)+INDEX(Sheet2!$B$2:'Sheet2'!$B$5,MATCH(G157,Sheet2!$A$2:'Sheet2'!$A$5,0),0)+34*AT157-ROUNDUP(IF($BC$1=TRUE,AV157,AW157)/10,0)+A157</f>
        <v>484</v>
      </c>
      <c r="I157" s="1264">
        <f>ROUNDDOWN(AL157*1.05,0)+INDEX(Sheet2!$B$2:'Sheet2'!$B$5,MATCH(G157,Sheet2!$A$2:'Sheet2'!$A$5,0),0)+34*AT157-ROUNDUP(IF($BC$1=TRUE,AV157,AW157)/10,0)+A157</f>
        <v>568</v>
      </c>
      <c r="J157" s="1265">
        <f t="shared" si="101"/>
        <v>1052</v>
      </c>
      <c r="K157" s="196">
        <f>AW157-ROUNDDOWN(AR157/2,0)-ROUNDDOWN(MAX(AQ157*1.2,AP157*0.5),0)+INDEX(Sheet2!$C$2:'Sheet2'!$C$5,MATCH(G157,Sheet2!$A$2:'Sheet2'!$A$5,0),0)</f>
        <v>914</v>
      </c>
      <c r="L157" s="545">
        <f t="shared" si="102"/>
        <v>500</v>
      </c>
      <c r="M157" s="622">
        <f t="shared" si="103"/>
        <v>10</v>
      </c>
      <c r="N157" s="622">
        <f t="shared" si="104"/>
        <v>18</v>
      </c>
      <c r="O157" s="790">
        <f t="shared" si="105"/>
        <v>2020</v>
      </c>
      <c r="P157" s="53">
        <f>AX157+IF($F157="범선",IF($BG$1=TRUE,INDEX(Sheet2!$H$2:'Sheet2'!$H$45,MATCH(AX157,Sheet2!$G$2:'Sheet2'!$G$45,0),0)),IF($BH$1=TRUE,INDEX(Sheet2!$I$2:'Sheet2'!$I$45,MATCH(AX157,Sheet2!$G$2:'Sheet2'!$G$45,0)),IF($BI$1=TRUE,INDEX(Sheet2!$H$2:'Sheet2'!$H$45,MATCH(AX157,Sheet2!$G$2:'Sheet2'!$G$45,0)),0)))+IF($BE$1=TRUE,2,0)</f>
        <v>8</v>
      </c>
      <c r="Q157" s="49">
        <f t="shared" si="106"/>
        <v>11</v>
      </c>
      <c r="R157" s="49">
        <f t="shared" si="107"/>
        <v>14</v>
      </c>
      <c r="S157" s="51">
        <f t="shared" si="108"/>
        <v>17</v>
      </c>
      <c r="T157" s="49">
        <f>AY157+IF($F157="범선",IF($BG$1=TRUE,INDEX(Sheet2!$H$2:'Sheet2'!$H$45,MATCH(AY157,Sheet2!$G$2:'Sheet2'!$G$45,0),0)),IF($BH$1=TRUE,INDEX(Sheet2!$I$2:'Sheet2'!$I$45,MATCH(AY157,Sheet2!$G$2:'Sheet2'!$G$45,0)),IF($BI$1=TRUE,INDEX(Sheet2!$H$2:'Sheet2'!$H$45,MATCH(AY157,Sheet2!$G$2:'Sheet2'!$G$45,0)),0)))+IF($BE$1=TRUE,2,0)</f>
        <v>9</v>
      </c>
      <c r="U157" s="49">
        <f t="shared" si="109"/>
        <v>12.5</v>
      </c>
      <c r="V157" s="49">
        <f t="shared" si="110"/>
        <v>15.5</v>
      </c>
      <c r="W157" s="51">
        <f t="shared" si="111"/>
        <v>18.5</v>
      </c>
      <c r="X157" s="49">
        <f>AZ157+IF($F157="범선",IF($BG$1=TRUE,INDEX(Sheet2!$H$2:'Sheet2'!$H$45,MATCH(AZ157,Sheet2!$G$2:'Sheet2'!$G$45,0),0)),IF($BH$1=TRUE,INDEX(Sheet2!$I$2:'Sheet2'!$I$45,MATCH(AZ157,Sheet2!$G$2:'Sheet2'!$G$45,0)),IF($BI$1=TRUE,INDEX(Sheet2!$H$2:'Sheet2'!$H$45,MATCH(AZ157,Sheet2!$G$2:'Sheet2'!$G$45,0)),0)))+IF($BE$1=TRUE,2,0)</f>
        <v>14.5</v>
      </c>
      <c r="Y157" s="49">
        <f t="shared" si="112"/>
        <v>18</v>
      </c>
      <c r="Z157" s="49">
        <f t="shared" si="113"/>
        <v>21</v>
      </c>
      <c r="AA157" s="51">
        <f t="shared" si="114"/>
        <v>24</v>
      </c>
      <c r="AB157" s="49">
        <f>BA157+IF($F157="범선",IF($BG$1=TRUE,INDEX(Sheet2!$H$2:'Sheet2'!$H$45,MATCH(BA157,Sheet2!$G$2:'Sheet2'!$G$45,0),0)),IF($BH$1=TRUE,INDEX(Sheet2!$I$2:'Sheet2'!$I$45,MATCH(BA157,Sheet2!$G$2:'Sheet2'!$G$45,0)),IF($BI$1=TRUE,INDEX(Sheet2!$H$2:'Sheet2'!$H$45,MATCH(BA157,Sheet2!$G$2:'Sheet2'!$G$45,0)),0)))+IF($BE$1=TRUE,2,0)</f>
        <v>20</v>
      </c>
      <c r="AC157" s="49">
        <f t="shared" si="115"/>
        <v>23.5</v>
      </c>
      <c r="AD157" s="49">
        <f t="shared" si="116"/>
        <v>26.5</v>
      </c>
      <c r="AE157" s="51">
        <f t="shared" si="117"/>
        <v>29.5</v>
      </c>
      <c r="AF157" s="49">
        <f>BB157+IF($F157="범선",IF($BG$1=TRUE,INDEX(Sheet2!$H$2:'Sheet2'!$H$45,MATCH(BB157,Sheet2!$G$2:'Sheet2'!$G$45,0),0)),IF($BH$1=TRUE,INDEX(Sheet2!$I$2:'Sheet2'!$I$45,MATCH(BB157,Sheet2!$G$2:'Sheet2'!$G$45,0)),IF($BI$1=TRUE,INDEX(Sheet2!$H$2:'Sheet2'!$H$45,MATCH(BB157,Sheet2!$G$2:'Sheet2'!$G$45,0)),0)))+IF($BE$1=TRUE,2,0)</f>
        <v>24</v>
      </c>
      <c r="AG157" s="49">
        <f t="shared" si="118"/>
        <v>27.5</v>
      </c>
      <c r="AH157" s="49">
        <f t="shared" si="119"/>
        <v>30.5</v>
      </c>
      <c r="AI157" s="51">
        <f t="shared" si="120"/>
        <v>33.5</v>
      </c>
      <c r="AJ157" s="95"/>
      <c r="AK157" s="97">
        <v>235</v>
      </c>
      <c r="AL157" s="97">
        <v>315</v>
      </c>
      <c r="AM157" s="97">
        <v>10</v>
      </c>
      <c r="AN157" s="83">
        <v>10</v>
      </c>
      <c r="AO157" s="83">
        <v>18</v>
      </c>
      <c r="AP157" s="5">
        <v>56</v>
      </c>
      <c r="AQ157" s="5">
        <v>30</v>
      </c>
      <c r="AR157" s="5">
        <v>22</v>
      </c>
      <c r="AS157" s="5">
        <v>652</v>
      </c>
      <c r="AT157" s="5">
        <v>5</v>
      </c>
      <c r="AU157" s="5">
        <f t="shared" si="121"/>
        <v>730</v>
      </c>
      <c r="AV157" s="5">
        <f t="shared" si="122"/>
        <v>547</v>
      </c>
      <c r="AW157" s="5">
        <f t="shared" si="123"/>
        <v>912</v>
      </c>
      <c r="AX157" s="5">
        <f t="shared" si="124"/>
        <v>-1</v>
      </c>
      <c r="AY157" s="5">
        <f t="shared" si="125"/>
        <v>0</v>
      </c>
      <c r="AZ157" s="5">
        <f t="shared" si="126"/>
        <v>4</v>
      </c>
      <c r="BA157" s="5">
        <f t="shared" si="127"/>
        <v>8</v>
      </c>
      <c r="BB157" s="5">
        <f t="shared" si="128"/>
        <v>11</v>
      </c>
    </row>
    <row r="158" spans="1:54" s="5" customFormat="1">
      <c r="A158" s="816"/>
      <c r="B158" s="874"/>
      <c r="C158" s="493" t="s">
        <v>133</v>
      </c>
      <c r="D158" s="409" t="s">
        <v>25</v>
      </c>
      <c r="E158" s="409" t="s">
        <v>0</v>
      </c>
      <c r="F158" s="410" t="s">
        <v>18</v>
      </c>
      <c r="G158" s="411" t="s">
        <v>8</v>
      </c>
      <c r="H158" s="400">
        <f>ROUNDDOWN(AK158*1.05,0)+INDEX(Sheet2!$B$2:'Sheet2'!$B$5,MATCH(G158,Sheet2!$A$2:'Sheet2'!$A$5,0),0)+34*AT158-ROUNDUP(IF($BC$1=TRUE,AV158,AW158)/10,0)+A158</f>
        <v>484</v>
      </c>
      <c r="I158" s="401">
        <f>ROUNDDOWN(AL158*1.05,0)+INDEX(Sheet2!$B$2:'Sheet2'!$B$5,MATCH(G158,Sheet2!$A$2:'Sheet2'!$A$5,0),0)+34*AT158-ROUNDUP(IF($BC$1=TRUE,AV158,AW158)/10,0)+A158</f>
        <v>568</v>
      </c>
      <c r="J158" s="402">
        <f t="shared" si="101"/>
        <v>1052</v>
      </c>
      <c r="K158" s="245">
        <f>AW158-ROUNDDOWN(AR158/2,0)-ROUNDDOWN(MAX(AQ158*1.2,AP158*0.5),0)+INDEX(Sheet2!$C$2:'Sheet2'!$C$5,MATCH(G158,Sheet2!$A$2:'Sheet2'!$A$5,0),0)</f>
        <v>914</v>
      </c>
      <c r="L158" s="408">
        <f t="shared" si="102"/>
        <v>500</v>
      </c>
      <c r="M158" s="412">
        <f t="shared" si="103"/>
        <v>10</v>
      </c>
      <c r="N158" s="412">
        <f t="shared" si="104"/>
        <v>18</v>
      </c>
      <c r="O158" s="494">
        <f t="shared" si="105"/>
        <v>2020</v>
      </c>
      <c r="P158" s="24">
        <f>AX158+IF($F158="범선",IF($BG$1=TRUE,INDEX(Sheet2!$H$2:'Sheet2'!$H$45,MATCH(AX158,Sheet2!$G$2:'Sheet2'!$G$45,0),0)),IF($BH$1=TRUE,INDEX(Sheet2!$I$2:'Sheet2'!$I$45,MATCH(AX158,Sheet2!$G$2:'Sheet2'!$G$45,0)),IF($BI$1=TRUE,INDEX(Sheet2!$H$2:'Sheet2'!$H$45,MATCH(AX158,Sheet2!$G$2:'Sheet2'!$G$45,0)),0)))+IF($BE$1=TRUE,2,0)</f>
        <v>8</v>
      </c>
      <c r="Q158" s="20">
        <f t="shared" si="106"/>
        <v>11</v>
      </c>
      <c r="R158" s="20">
        <f t="shared" si="107"/>
        <v>14</v>
      </c>
      <c r="S158" s="22">
        <f t="shared" si="108"/>
        <v>17</v>
      </c>
      <c r="T158" s="20">
        <f>AY158+IF($F158="범선",IF($BG$1=TRUE,INDEX(Sheet2!$H$2:'Sheet2'!$H$45,MATCH(AY158,Sheet2!$G$2:'Sheet2'!$G$45,0),0)),IF($BH$1=TRUE,INDEX(Sheet2!$I$2:'Sheet2'!$I$45,MATCH(AY158,Sheet2!$G$2:'Sheet2'!$G$45,0)),IF($BI$1=TRUE,INDEX(Sheet2!$H$2:'Sheet2'!$H$45,MATCH(AY158,Sheet2!$G$2:'Sheet2'!$G$45,0)),0)))+IF($BE$1=TRUE,2,0)</f>
        <v>9</v>
      </c>
      <c r="U158" s="20">
        <f t="shared" si="109"/>
        <v>12.5</v>
      </c>
      <c r="V158" s="20">
        <f t="shared" si="110"/>
        <v>15.5</v>
      </c>
      <c r="W158" s="22">
        <f t="shared" si="111"/>
        <v>18.5</v>
      </c>
      <c r="X158" s="20">
        <f>AZ158+IF($F158="범선",IF($BG$1=TRUE,INDEX(Sheet2!$H$2:'Sheet2'!$H$45,MATCH(AZ158,Sheet2!$G$2:'Sheet2'!$G$45,0),0)),IF($BH$1=TRUE,INDEX(Sheet2!$I$2:'Sheet2'!$I$45,MATCH(AZ158,Sheet2!$G$2:'Sheet2'!$G$45,0)),IF($BI$1=TRUE,INDEX(Sheet2!$H$2:'Sheet2'!$H$45,MATCH(AZ158,Sheet2!$G$2:'Sheet2'!$G$45,0)),0)))+IF($BE$1=TRUE,2,0)</f>
        <v>14.5</v>
      </c>
      <c r="Y158" s="20">
        <f t="shared" si="112"/>
        <v>18</v>
      </c>
      <c r="Z158" s="20">
        <f t="shared" si="113"/>
        <v>21</v>
      </c>
      <c r="AA158" s="22">
        <f t="shared" si="114"/>
        <v>24</v>
      </c>
      <c r="AB158" s="20">
        <f>BA158+IF($F158="범선",IF($BG$1=TRUE,INDEX(Sheet2!$H$2:'Sheet2'!$H$45,MATCH(BA158,Sheet2!$G$2:'Sheet2'!$G$45,0),0)),IF($BH$1=TRUE,INDEX(Sheet2!$I$2:'Sheet2'!$I$45,MATCH(BA158,Sheet2!$G$2:'Sheet2'!$G$45,0)),IF($BI$1=TRUE,INDEX(Sheet2!$H$2:'Sheet2'!$H$45,MATCH(BA158,Sheet2!$G$2:'Sheet2'!$G$45,0)),0)))+IF($BE$1=TRUE,2,0)</f>
        <v>20</v>
      </c>
      <c r="AC158" s="20">
        <f t="shared" si="115"/>
        <v>23.5</v>
      </c>
      <c r="AD158" s="20">
        <f t="shared" si="116"/>
        <v>26.5</v>
      </c>
      <c r="AE158" s="22">
        <f t="shared" si="117"/>
        <v>29.5</v>
      </c>
      <c r="AF158" s="20">
        <f>BB158+IF($F158="범선",IF($BG$1=TRUE,INDEX(Sheet2!$H$2:'Sheet2'!$H$45,MATCH(BB158,Sheet2!$G$2:'Sheet2'!$G$45,0),0)),IF($BH$1=TRUE,INDEX(Sheet2!$I$2:'Sheet2'!$I$45,MATCH(BB158,Sheet2!$G$2:'Sheet2'!$G$45,0)),IF($BI$1=TRUE,INDEX(Sheet2!$H$2:'Sheet2'!$H$45,MATCH(BB158,Sheet2!$G$2:'Sheet2'!$G$45,0)),0)))+IF($BE$1=TRUE,2,0)</f>
        <v>24</v>
      </c>
      <c r="AG158" s="20">
        <f t="shared" si="118"/>
        <v>27.5</v>
      </c>
      <c r="AH158" s="20">
        <f t="shared" si="119"/>
        <v>30.5</v>
      </c>
      <c r="AI158" s="22">
        <f t="shared" si="120"/>
        <v>33.5</v>
      </c>
      <c r="AJ158" s="95"/>
      <c r="AK158" s="97">
        <v>235</v>
      </c>
      <c r="AL158" s="97">
        <v>315</v>
      </c>
      <c r="AM158" s="97">
        <v>9</v>
      </c>
      <c r="AN158" s="83">
        <v>10</v>
      </c>
      <c r="AO158" s="83">
        <v>18</v>
      </c>
      <c r="AP158" s="5">
        <v>56</v>
      </c>
      <c r="AQ158" s="5">
        <v>30</v>
      </c>
      <c r="AR158" s="5">
        <v>22</v>
      </c>
      <c r="AS158" s="5">
        <v>652</v>
      </c>
      <c r="AT158" s="5">
        <v>5</v>
      </c>
      <c r="AU158" s="5">
        <f t="shared" si="121"/>
        <v>730</v>
      </c>
      <c r="AV158" s="5">
        <f t="shared" si="122"/>
        <v>547</v>
      </c>
      <c r="AW158" s="5">
        <f t="shared" si="123"/>
        <v>912</v>
      </c>
      <c r="AX158" s="5">
        <f t="shared" si="124"/>
        <v>-1</v>
      </c>
      <c r="AY158" s="5">
        <f t="shared" si="125"/>
        <v>0</v>
      </c>
      <c r="AZ158" s="5">
        <f t="shared" si="126"/>
        <v>4</v>
      </c>
      <c r="BA158" s="5">
        <f t="shared" si="127"/>
        <v>8</v>
      </c>
      <c r="BB158" s="5">
        <f t="shared" si="128"/>
        <v>11</v>
      </c>
    </row>
    <row r="159" spans="1:54" s="5" customFormat="1">
      <c r="A159" s="334"/>
      <c r="B159" s="89" t="s">
        <v>45</v>
      </c>
      <c r="C159" s="119" t="s">
        <v>76</v>
      </c>
      <c r="D159" s="26" t="s">
        <v>1</v>
      </c>
      <c r="E159" s="26" t="s">
        <v>0</v>
      </c>
      <c r="F159" s="27" t="s">
        <v>18</v>
      </c>
      <c r="G159" s="28" t="s">
        <v>8</v>
      </c>
      <c r="H159" s="91">
        <f>ROUNDDOWN(AK159*1.05,0)+INDEX(Sheet2!$B$2:'Sheet2'!$B$5,MATCH(G159,Sheet2!$A$2:'Sheet2'!$A$5,0),0)+34*AT159-ROUNDUP(IF($BC$1=TRUE,AV159,AW159)/10,0)+A159</f>
        <v>435</v>
      </c>
      <c r="I159" s="231">
        <f>ROUNDDOWN(AL159*1.05,0)+INDEX(Sheet2!$B$2:'Sheet2'!$B$5,MATCH(G159,Sheet2!$A$2:'Sheet2'!$A$5,0),0)+34*AT159-ROUNDUP(IF($BC$1=TRUE,AV159,AW159)/10,0)+A159</f>
        <v>535</v>
      </c>
      <c r="J159" s="30">
        <f t="shared" si="101"/>
        <v>970</v>
      </c>
      <c r="K159" s="143">
        <f>AW159-ROUNDDOWN(AR159/2,0)-ROUNDDOWN(MAX(AQ159*1.2,AP159*0.5),0)+INDEX(Sheet2!$C$2:'Sheet2'!$C$5,MATCH(G159,Sheet2!$A$2:'Sheet2'!$A$5,0),0)</f>
        <v>912</v>
      </c>
      <c r="L159" s="25">
        <f t="shared" si="102"/>
        <v>488</v>
      </c>
      <c r="M159" s="83">
        <f t="shared" si="103"/>
        <v>12</v>
      </c>
      <c r="N159" s="83">
        <f t="shared" si="104"/>
        <v>45</v>
      </c>
      <c r="O159" s="92">
        <f t="shared" si="105"/>
        <v>1840</v>
      </c>
      <c r="P159" s="31">
        <f>AX159+IF($F159="범선",IF($BG$1=TRUE,INDEX(Sheet2!$H$2:'Sheet2'!$H$45,MATCH(AX159,Sheet2!$G$2:'Sheet2'!$G$45,0),0)),IF($BH$1=TRUE,INDEX(Sheet2!$I$2:'Sheet2'!$I$45,MATCH(AX159,Sheet2!$G$2:'Sheet2'!$G$45,0)),IF($BI$1=TRUE,INDEX(Sheet2!$H$2:'Sheet2'!$H$45,MATCH(AX159,Sheet2!$G$2:'Sheet2'!$G$45,0)),0)))+IF($BE$1=TRUE,2,0)</f>
        <v>16</v>
      </c>
      <c r="Q159" s="26">
        <f t="shared" si="106"/>
        <v>19</v>
      </c>
      <c r="R159" s="26">
        <f t="shared" si="107"/>
        <v>22</v>
      </c>
      <c r="S159" s="28">
        <f t="shared" si="108"/>
        <v>25</v>
      </c>
      <c r="T159" s="26">
        <f>AY159+IF($F159="범선",IF($BG$1=TRUE,INDEX(Sheet2!$H$2:'Sheet2'!$H$45,MATCH(AY159,Sheet2!$G$2:'Sheet2'!$G$45,0),0)),IF($BH$1=TRUE,INDEX(Sheet2!$I$2:'Sheet2'!$I$45,MATCH(AY159,Sheet2!$G$2:'Sheet2'!$G$45,0)),IF($BI$1=TRUE,INDEX(Sheet2!$H$2:'Sheet2'!$H$45,MATCH(AY159,Sheet2!$G$2:'Sheet2'!$G$45,0)),0)))+IF($BE$1=TRUE,2,0)</f>
        <v>17</v>
      </c>
      <c r="U159" s="26">
        <f t="shared" si="109"/>
        <v>20.5</v>
      </c>
      <c r="V159" s="26">
        <f t="shared" si="110"/>
        <v>23.5</v>
      </c>
      <c r="W159" s="28">
        <f t="shared" si="111"/>
        <v>26.5</v>
      </c>
      <c r="X159" s="26">
        <f>AZ159+IF($F159="범선",IF($BG$1=TRUE,INDEX(Sheet2!$H$2:'Sheet2'!$H$45,MATCH(AZ159,Sheet2!$G$2:'Sheet2'!$G$45,0),0)),IF($BH$1=TRUE,INDEX(Sheet2!$I$2:'Sheet2'!$I$45,MATCH(AZ159,Sheet2!$G$2:'Sheet2'!$G$45,0)),IF($BI$1=TRUE,INDEX(Sheet2!$H$2:'Sheet2'!$H$45,MATCH(AZ159,Sheet2!$G$2:'Sheet2'!$G$45,0)),0)))+IF($BE$1=TRUE,2,0)</f>
        <v>21</v>
      </c>
      <c r="Y159" s="26">
        <f t="shared" si="112"/>
        <v>24.5</v>
      </c>
      <c r="Z159" s="26">
        <f t="shared" si="113"/>
        <v>27.5</v>
      </c>
      <c r="AA159" s="28">
        <f t="shared" si="114"/>
        <v>30.5</v>
      </c>
      <c r="AB159" s="26">
        <f>BA159+IF($F159="범선",IF($BG$1=TRUE,INDEX(Sheet2!$H$2:'Sheet2'!$H$45,MATCH(BA159,Sheet2!$G$2:'Sheet2'!$G$45,0),0)),IF($BH$1=TRUE,INDEX(Sheet2!$I$2:'Sheet2'!$I$45,MATCH(BA159,Sheet2!$G$2:'Sheet2'!$G$45,0)),IF($BI$1=TRUE,INDEX(Sheet2!$H$2:'Sheet2'!$H$45,MATCH(BA159,Sheet2!$G$2:'Sheet2'!$G$45,0)),0)))+IF($BE$1=TRUE,2,0)</f>
        <v>26.5</v>
      </c>
      <c r="AC159" s="26">
        <f t="shared" si="115"/>
        <v>30</v>
      </c>
      <c r="AD159" s="26">
        <f t="shared" si="116"/>
        <v>33</v>
      </c>
      <c r="AE159" s="28">
        <f t="shared" si="117"/>
        <v>36</v>
      </c>
      <c r="AF159" s="26">
        <f>BB159+IF($F159="범선",IF($BG$1=TRUE,INDEX(Sheet2!$H$2:'Sheet2'!$H$45,MATCH(BB159,Sheet2!$G$2:'Sheet2'!$G$45,0),0)),IF($BH$1=TRUE,INDEX(Sheet2!$I$2:'Sheet2'!$I$45,MATCH(BB159,Sheet2!$G$2:'Sheet2'!$G$45,0)),IF($BI$1=TRUE,INDEX(Sheet2!$H$2:'Sheet2'!$H$45,MATCH(BB159,Sheet2!$G$2:'Sheet2'!$G$45,0)),0)))+IF($BE$1=TRUE,2,0)</f>
        <v>32</v>
      </c>
      <c r="AG159" s="26">
        <f t="shared" si="118"/>
        <v>35.5</v>
      </c>
      <c r="AH159" s="26">
        <f t="shared" si="119"/>
        <v>38.5</v>
      </c>
      <c r="AI159" s="28">
        <f t="shared" si="120"/>
        <v>41.5</v>
      </c>
      <c r="AJ159" s="95"/>
      <c r="AK159" s="97">
        <v>255</v>
      </c>
      <c r="AL159" s="97">
        <v>350</v>
      </c>
      <c r="AM159" s="97">
        <v>13</v>
      </c>
      <c r="AN159" s="83">
        <v>12</v>
      </c>
      <c r="AO159" s="83">
        <v>45</v>
      </c>
      <c r="AP159" s="5">
        <v>90</v>
      </c>
      <c r="AQ159" s="5">
        <v>35</v>
      </c>
      <c r="AR159" s="5">
        <v>58</v>
      </c>
      <c r="AS159" s="5">
        <v>602</v>
      </c>
      <c r="AT159" s="5">
        <v>3</v>
      </c>
      <c r="AU159" s="5">
        <f t="shared" si="121"/>
        <v>750</v>
      </c>
      <c r="AV159" s="5">
        <f t="shared" si="122"/>
        <v>562</v>
      </c>
      <c r="AW159" s="5">
        <f t="shared" si="123"/>
        <v>937</v>
      </c>
      <c r="AX159" s="5">
        <f t="shared" si="124"/>
        <v>5</v>
      </c>
      <c r="AY159" s="5">
        <f t="shared" si="125"/>
        <v>6</v>
      </c>
      <c r="AZ159" s="5">
        <f t="shared" si="126"/>
        <v>9</v>
      </c>
      <c r="BA159" s="5">
        <f t="shared" si="127"/>
        <v>13</v>
      </c>
      <c r="BB159" s="5">
        <f t="shared" si="128"/>
        <v>17</v>
      </c>
    </row>
    <row r="160" spans="1:54" s="5" customFormat="1">
      <c r="A160" s="334"/>
      <c r="B160" s="89" t="s">
        <v>112</v>
      </c>
      <c r="C160" s="119" t="s">
        <v>111</v>
      </c>
      <c r="D160" s="26" t="s">
        <v>1</v>
      </c>
      <c r="E160" s="26" t="s">
        <v>0</v>
      </c>
      <c r="F160" s="27" t="s">
        <v>18</v>
      </c>
      <c r="G160" s="28" t="s">
        <v>8</v>
      </c>
      <c r="H160" s="91">
        <f>ROUNDDOWN(AK160*1.05,0)+INDEX(Sheet2!$B$2:'Sheet2'!$B$5,MATCH(G160,Sheet2!$A$2:'Sheet2'!$A$5,0),0)+34*AT160-ROUNDUP(IF($BC$1=TRUE,AV160,AW160)/10,0)+A160</f>
        <v>409</v>
      </c>
      <c r="I160" s="231">
        <f>ROUNDDOWN(AL160*1.05,0)+INDEX(Sheet2!$B$2:'Sheet2'!$B$5,MATCH(G160,Sheet2!$A$2:'Sheet2'!$A$5,0),0)+34*AT160-ROUNDUP(IF($BC$1=TRUE,AV160,AW160)/10,0)+A160</f>
        <v>514</v>
      </c>
      <c r="J160" s="30">
        <f t="shared" si="101"/>
        <v>923</v>
      </c>
      <c r="K160" s="143">
        <f>AW160-ROUNDDOWN(AR160/2,0)-ROUNDDOWN(MAX(AQ160*1.2,AP160*0.5),0)+INDEX(Sheet2!$C$2:'Sheet2'!$C$5,MATCH(G160,Sheet2!$A$2:'Sheet2'!$A$5,0),0)</f>
        <v>911</v>
      </c>
      <c r="L160" s="25">
        <f t="shared" si="102"/>
        <v>487</v>
      </c>
      <c r="M160" s="83">
        <f t="shared" si="103"/>
        <v>15</v>
      </c>
      <c r="N160" s="83">
        <f t="shared" si="104"/>
        <v>20</v>
      </c>
      <c r="O160" s="92">
        <f t="shared" si="105"/>
        <v>1741</v>
      </c>
      <c r="P160" s="31">
        <f>AX160+IF($F160="범선",IF($BG$1=TRUE,INDEX(Sheet2!$H$2:'Sheet2'!$H$45,MATCH(AX160,Sheet2!$G$2:'Sheet2'!$G$45,0),0)),IF($BH$1=TRUE,INDEX(Sheet2!$I$2:'Sheet2'!$I$45,MATCH(AX160,Sheet2!$G$2:'Sheet2'!$G$45,0)),IF($BI$1=TRUE,INDEX(Sheet2!$H$2:'Sheet2'!$H$45,MATCH(AX160,Sheet2!$G$2:'Sheet2'!$G$45,0)),0)))+IF($BE$1=TRUE,2,0)</f>
        <v>9</v>
      </c>
      <c r="Q160" s="26">
        <f t="shared" si="106"/>
        <v>12</v>
      </c>
      <c r="R160" s="26">
        <f t="shared" si="107"/>
        <v>15</v>
      </c>
      <c r="S160" s="28">
        <f t="shared" si="108"/>
        <v>18</v>
      </c>
      <c r="T160" s="26">
        <f>AY160+IF($F160="범선",IF($BG$1=TRUE,INDEX(Sheet2!$H$2:'Sheet2'!$H$45,MATCH(AY160,Sheet2!$G$2:'Sheet2'!$G$45,0),0)),IF($BH$1=TRUE,INDEX(Sheet2!$I$2:'Sheet2'!$I$45,MATCH(AY160,Sheet2!$G$2:'Sheet2'!$G$45,0)),IF($BI$1=TRUE,INDEX(Sheet2!$H$2:'Sheet2'!$H$45,MATCH(AY160,Sheet2!$G$2:'Sheet2'!$G$45,0)),0)))+IF($BE$1=TRUE,2,0)</f>
        <v>10.5</v>
      </c>
      <c r="U160" s="26">
        <f t="shared" si="109"/>
        <v>14</v>
      </c>
      <c r="V160" s="26">
        <f t="shared" si="110"/>
        <v>17</v>
      </c>
      <c r="W160" s="28">
        <f t="shared" si="111"/>
        <v>20</v>
      </c>
      <c r="X160" s="26">
        <f>AZ160+IF($F160="범선",IF($BG$1=TRUE,INDEX(Sheet2!$H$2:'Sheet2'!$H$45,MATCH(AZ160,Sheet2!$G$2:'Sheet2'!$G$45,0),0)),IF($BH$1=TRUE,INDEX(Sheet2!$I$2:'Sheet2'!$I$45,MATCH(AZ160,Sheet2!$G$2:'Sheet2'!$G$45,0)),IF($BI$1=TRUE,INDEX(Sheet2!$H$2:'Sheet2'!$H$45,MATCH(AZ160,Sheet2!$G$2:'Sheet2'!$G$45,0)),0)))+IF($BE$1=TRUE,2,0)</f>
        <v>14.5</v>
      </c>
      <c r="Y160" s="26">
        <f t="shared" si="112"/>
        <v>18</v>
      </c>
      <c r="Z160" s="26">
        <f t="shared" si="113"/>
        <v>21</v>
      </c>
      <c r="AA160" s="28">
        <f t="shared" si="114"/>
        <v>24</v>
      </c>
      <c r="AB160" s="26">
        <f>BA160+IF($F160="범선",IF($BG$1=TRUE,INDEX(Sheet2!$H$2:'Sheet2'!$H$45,MATCH(BA160,Sheet2!$G$2:'Sheet2'!$G$45,0),0)),IF($BH$1=TRUE,INDEX(Sheet2!$I$2:'Sheet2'!$I$45,MATCH(BA160,Sheet2!$G$2:'Sheet2'!$G$45,0)),IF($BI$1=TRUE,INDEX(Sheet2!$H$2:'Sheet2'!$H$45,MATCH(BA160,Sheet2!$G$2:'Sheet2'!$G$45,0)),0)))+IF($BE$1=TRUE,2,0)</f>
        <v>20</v>
      </c>
      <c r="AC160" s="26">
        <f t="shared" si="115"/>
        <v>23.5</v>
      </c>
      <c r="AD160" s="26">
        <f t="shared" si="116"/>
        <v>26.5</v>
      </c>
      <c r="AE160" s="28">
        <f t="shared" si="117"/>
        <v>29.5</v>
      </c>
      <c r="AF160" s="26">
        <f>BB160+IF($F160="범선",IF($BG$1=TRUE,INDEX(Sheet2!$H$2:'Sheet2'!$H$45,MATCH(BB160,Sheet2!$G$2:'Sheet2'!$G$45,0),0)),IF($BH$1=TRUE,INDEX(Sheet2!$I$2:'Sheet2'!$I$45,MATCH(BB160,Sheet2!$G$2:'Sheet2'!$G$45,0)),IF($BI$1=TRUE,INDEX(Sheet2!$H$2:'Sheet2'!$H$45,MATCH(BB160,Sheet2!$G$2:'Sheet2'!$G$45,0)),0)))+IF($BE$1=TRUE,2,0)</f>
        <v>25</v>
      </c>
      <c r="AG160" s="26">
        <f t="shared" si="118"/>
        <v>28.5</v>
      </c>
      <c r="AH160" s="26">
        <f t="shared" si="119"/>
        <v>31.5</v>
      </c>
      <c r="AI160" s="28">
        <f t="shared" si="120"/>
        <v>34.5</v>
      </c>
      <c r="AJ160" s="95"/>
      <c r="AK160" s="97">
        <v>230</v>
      </c>
      <c r="AL160" s="97">
        <v>330</v>
      </c>
      <c r="AM160" s="97">
        <v>11</v>
      </c>
      <c r="AN160" s="83">
        <v>15</v>
      </c>
      <c r="AO160" s="83">
        <v>20</v>
      </c>
      <c r="AP160" s="5">
        <v>100</v>
      </c>
      <c r="AQ160" s="5">
        <v>25</v>
      </c>
      <c r="AR160" s="5">
        <v>50</v>
      </c>
      <c r="AS160" s="5">
        <v>600</v>
      </c>
      <c r="AT160" s="5">
        <v>3</v>
      </c>
      <c r="AU160" s="5">
        <f t="shared" si="121"/>
        <v>750</v>
      </c>
      <c r="AV160" s="5">
        <f t="shared" si="122"/>
        <v>562</v>
      </c>
      <c r="AW160" s="5">
        <f t="shared" si="123"/>
        <v>937</v>
      </c>
      <c r="AX160" s="5">
        <f t="shared" si="124"/>
        <v>0</v>
      </c>
      <c r="AY160" s="5">
        <f t="shared" si="125"/>
        <v>1</v>
      </c>
      <c r="AZ160" s="5">
        <f t="shared" si="126"/>
        <v>4</v>
      </c>
      <c r="BA160" s="5">
        <f t="shared" si="127"/>
        <v>8</v>
      </c>
      <c r="BB160" s="5">
        <f t="shared" si="128"/>
        <v>12</v>
      </c>
    </row>
    <row r="161" spans="1:54" s="5" customFormat="1">
      <c r="A161" s="334"/>
      <c r="B161" s="89" t="s">
        <v>43</v>
      </c>
      <c r="C161" s="119" t="s">
        <v>49</v>
      </c>
      <c r="D161" s="26" t="s">
        <v>1</v>
      </c>
      <c r="E161" s="26" t="s">
        <v>0</v>
      </c>
      <c r="F161" s="27" t="s">
        <v>18</v>
      </c>
      <c r="G161" s="28" t="s">
        <v>8</v>
      </c>
      <c r="H161" s="91">
        <f>ROUNDDOWN(AK161*1.05,0)+INDEX(Sheet2!$B$2:'Sheet2'!$B$5,MATCH(G161,Sheet2!$A$2:'Sheet2'!$A$5,0),0)+34*AT161-ROUNDUP(IF($BC$1=TRUE,AV161,AW161)/10,0)+A161</f>
        <v>462</v>
      </c>
      <c r="I161" s="231">
        <f>ROUNDDOWN(AL161*1.05,0)+INDEX(Sheet2!$B$2:'Sheet2'!$B$5,MATCH(G161,Sheet2!$A$2:'Sheet2'!$A$5,0),0)+34*AT161-ROUNDUP(IF($BC$1=TRUE,AV161,AW161)/10,0)+A161</f>
        <v>509</v>
      </c>
      <c r="J161" s="30">
        <f t="shared" si="101"/>
        <v>971</v>
      </c>
      <c r="K161" s="143">
        <f>AW161-ROUNDDOWN(AR161/2,0)-ROUNDDOWN(MAX(AQ161*1.2,AP161*0.5),0)+INDEX(Sheet2!$C$2:'Sheet2'!$C$5,MATCH(G161,Sheet2!$A$2:'Sheet2'!$A$5,0),0)</f>
        <v>906</v>
      </c>
      <c r="L161" s="25">
        <f t="shared" si="102"/>
        <v>482</v>
      </c>
      <c r="M161" s="83">
        <f t="shared" si="103"/>
        <v>14</v>
      </c>
      <c r="N161" s="83">
        <f t="shared" si="104"/>
        <v>35</v>
      </c>
      <c r="O161" s="92">
        <f t="shared" si="105"/>
        <v>1895</v>
      </c>
      <c r="P161" s="31">
        <f>AX161+IF($F161="범선",IF($BG$1=TRUE,INDEX(Sheet2!$H$2:'Sheet2'!$H$45,MATCH(AX161,Sheet2!$G$2:'Sheet2'!$G$45,0),0)),IF($BH$1=TRUE,INDEX(Sheet2!$I$2:'Sheet2'!$I$45,MATCH(AX161,Sheet2!$G$2:'Sheet2'!$G$45,0)),IF($BI$1=TRUE,INDEX(Sheet2!$H$2:'Sheet2'!$H$45,MATCH(AX161,Sheet2!$G$2:'Sheet2'!$G$45,0)),0)))+IF($BE$1=TRUE,2,0)</f>
        <v>13</v>
      </c>
      <c r="Q161" s="26">
        <f t="shared" si="106"/>
        <v>16</v>
      </c>
      <c r="R161" s="26">
        <f t="shared" si="107"/>
        <v>19</v>
      </c>
      <c r="S161" s="28">
        <f t="shared" si="108"/>
        <v>22</v>
      </c>
      <c r="T161" s="26">
        <f>AY161+IF($F161="범선",IF($BG$1=TRUE,INDEX(Sheet2!$H$2:'Sheet2'!$H$45,MATCH(AY161,Sheet2!$G$2:'Sheet2'!$G$45,0),0)),IF($BH$1=TRUE,INDEX(Sheet2!$I$2:'Sheet2'!$I$45,MATCH(AY161,Sheet2!$G$2:'Sheet2'!$G$45,0)),IF($BI$1=TRUE,INDEX(Sheet2!$H$2:'Sheet2'!$H$45,MATCH(AY161,Sheet2!$G$2:'Sheet2'!$G$45,0)),0)))+IF($BE$1=TRUE,2,0)</f>
        <v>14.5</v>
      </c>
      <c r="U161" s="26">
        <f t="shared" si="109"/>
        <v>18</v>
      </c>
      <c r="V161" s="26">
        <f t="shared" si="110"/>
        <v>21</v>
      </c>
      <c r="W161" s="28">
        <f t="shared" si="111"/>
        <v>24</v>
      </c>
      <c r="X161" s="26">
        <f>AZ161+IF($F161="범선",IF($BG$1=TRUE,INDEX(Sheet2!$H$2:'Sheet2'!$H$45,MATCH(AZ161,Sheet2!$G$2:'Sheet2'!$G$45,0),0)),IF($BH$1=TRUE,INDEX(Sheet2!$I$2:'Sheet2'!$I$45,MATCH(AZ161,Sheet2!$G$2:'Sheet2'!$G$45,0)),IF($BI$1=TRUE,INDEX(Sheet2!$H$2:'Sheet2'!$H$45,MATCH(AZ161,Sheet2!$G$2:'Sheet2'!$G$45,0)),0)))+IF($BE$1=TRUE,2,0)</f>
        <v>18.5</v>
      </c>
      <c r="Y161" s="26">
        <f t="shared" si="112"/>
        <v>22</v>
      </c>
      <c r="Z161" s="26">
        <f t="shared" si="113"/>
        <v>25</v>
      </c>
      <c r="AA161" s="28">
        <f t="shared" si="114"/>
        <v>28</v>
      </c>
      <c r="AB161" s="26">
        <f>BA161+IF($F161="범선",IF($BG$1=TRUE,INDEX(Sheet2!$H$2:'Sheet2'!$H$45,MATCH(BA161,Sheet2!$G$2:'Sheet2'!$G$45,0),0)),IF($BH$1=TRUE,INDEX(Sheet2!$I$2:'Sheet2'!$I$45,MATCH(BA161,Sheet2!$G$2:'Sheet2'!$G$45,0)),IF($BI$1=TRUE,INDEX(Sheet2!$H$2:'Sheet2'!$H$45,MATCH(BA161,Sheet2!$G$2:'Sheet2'!$G$45,0)),0)))+IF($BE$1=TRUE,2,0)</f>
        <v>24</v>
      </c>
      <c r="AC161" s="26">
        <f t="shared" si="115"/>
        <v>27.5</v>
      </c>
      <c r="AD161" s="26">
        <f t="shared" si="116"/>
        <v>30.5</v>
      </c>
      <c r="AE161" s="28">
        <f t="shared" si="117"/>
        <v>33.5</v>
      </c>
      <c r="AF161" s="26">
        <f>BB161+IF($F161="범선",IF($BG$1=TRUE,INDEX(Sheet2!$H$2:'Sheet2'!$H$45,MATCH(BB161,Sheet2!$G$2:'Sheet2'!$G$45,0),0)),IF($BH$1=TRUE,INDEX(Sheet2!$I$2:'Sheet2'!$I$45,MATCH(BB161,Sheet2!$G$2:'Sheet2'!$G$45,0)),IF($BI$1=TRUE,INDEX(Sheet2!$H$2:'Sheet2'!$H$45,MATCH(BB161,Sheet2!$G$2:'Sheet2'!$G$45,0)),0)))+IF($BE$1=TRUE,2,0)</f>
        <v>29</v>
      </c>
      <c r="AG161" s="26">
        <f t="shared" si="118"/>
        <v>32.5</v>
      </c>
      <c r="AH161" s="26">
        <f t="shared" si="119"/>
        <v>35.5</v>
      </c>
      <c r="AI161" s="28">
        <f t="shared" si="120"/>
        <v>38.5</v>
      </c>
      <c r="AJ161" s="95"/>
      <c r="AK161" s="97">
        <v>280</v>
      </c>
      <c r="AL161" s="97">
        <v>325</v>
      </c>
      <c r="AM161" s="97">
        <v>15</v>
      </c>
      <c r="AN161" s="83">
        <v>14</v>
      </c>
      <c r="AO161" s="83">
        <v>35</v>
      </c>
      <c r="AP161" s="5">
        <v>110</v>
      </c>
      <c r="AQ161" s="5">
        <v>40</v>
      </c>
      <c r="AR161" s="5">
        <v>50</v>
      </c>
      <c r="AS161" s="5">
        <v>590</v>
      </c>
      <c r="AT161" s="5">
        <v>3</v>
      </c>
      <c r="AU161" s="5">
        <f t="shared" si="121"/>
        <v>750</v>
      </c>
      <c r="AV161" s="5">
        <f t="shared" si="122"/>
        <v>562</v>
      </c>
      <c r="AW161" s="5">
        <f t="shared" si="123"/>
        <v>937</v>
      </c>
      <c r="AX161" s="5">
        <f t="shared" si="124"/>
        <v>3</v>
      </c>
      <c r="AY161" s="5">
        <f t="shared" si="125"/>
        <v>4</v>
      </c>
      <c r="AZ161" s="5">
        <f t="shared" si="126"/>
        <v>7</v>
      </c>
      <c r="BA161" s="5">
        <f t="shared" si="127"/>
        <v>11</v>
      </c>
      <c r="BB161" s="5">
        <f t="shared" si="128"/>
        <v>15</v>
      </c>
    </row>
    <row r="162" spans="1:54" s="5" customFormat="1">
      <c r="A162" s="334"/>
      <c r="B162" s="89"/>
      <c r="C162" s="119" t="s">
        <v>97</v>
      </c>
      <c r="D162" s="26" t="s">
        <v>25</v>
      </c>
      <c r="E162" s="26" t="s">
        <v>0</v>
      </c>
      <c r="F162" s="27" t="s">
        <v>18</v>
      </c>
      <c r="G162" s="28" t="s">
        <v>10</v>
      </c>
      <c r="H162" s="91">
        <f>ROUNDDOWN(AK162*1.05,0)+INDEX(Sheet2!$B$2:'Sheet2'!$B$5,MATCH(G162,Sheet2!$A$2:'Sheet2'!$A$5,0),0)+34*AT162-ROUNDUP(IF($BC$1=TRUE,AV162,AW162)/10,0)+A162</f>
        <v>307</v>
      </c>
      <c r="I162" s="231">
        <f>ROUNDDOWN(AL162*1.05,0)+INDEX(Sheet2!$B$2:'Sheet2'!$B$5,MATCH(G162,Sheet2!$A$2:'Sheet2'!$A$5,0),0)+34*AT162-ROUNDUP(IF($BC$1=TRUE,AV162,AW162)/10,0)+A162</f>
        <v>454</v>
      </c>
      <c r="J162" s="30">
        <f t="shared" si="101"/>
        <v>761</v>
      </c>
      <c r="K162" s="133">
        <f>AW162-ROUNDDOWN(AR162/2,0)-ROUNDDOWN(MAX(AQ162*1.2,AP162*0.5),0)+INDEX(Sheet2!$C$2:'Sheet2'!$C$5,MATCH(G162,Sheet2!$A$2:'Sheet2'!$A$5,0),0)</f>
        <v>896</v>
      </c>
      <c r="L162" s="25">
        <f t="shared" si="102"/>
        <v>480</v>
      </c>
      <c r="M162" s="83">
        <f t="shared" si="103"/>
        <v>9</v>
      </c>
      <c r="N162" s="83">
        <f t="shared" si="104"/>
        <v>29</v>
      </c>
      <c r="O162" s="92">
        <f t="shared" si="105"/>
        <v>1375</v>
      </c>
      <c r="P162" s="31">
        <f>AX162+IF($F162="범선",IF($BG$1=TRUE,INDEX(Sheet2!$H$2:'Sheet2'!$H$45,MATCH(AX162,Sheet2!$G$2:'Sheet2'!$G$45,0),0)),IF($BH$1=TRUE,INDEX(Sheet2!$I$2:'Sheet2'!$I$45,MATCH(AX162,Sheet2!$G$2:'Sheet2'!$G$45,0)),IF($BI$1=TRUE,INDEX(Sheet2!$H$2:'Sheet2'!$H$45,MATCH(AX162,Sheet2!$G$2:'Sheet2'!$G$45,0)),0)))+IF($BE$1=TRUE,2,0)</f>
        <v>10.5</v>
      </c>
      <c r="Q162" s="26">
        <f t="shared" si="106"/>
        <v>13.5</v>
      </c>
      <c r="R162" s="26">
        <f t="shared" si="107"/>
        <v>16.5</v>
      </c>
      <c r="S162" s="28">
        <f t="shared" si="108"/>
        <v>19.5</v>
      </c>
      <c r="T162" s="26">
        <f>AY162+IF($F162="범선",IF($BG$1=TRUE,INDEX(Sheet2!$H$2:'Sheet2'!$H$45,MATCH(AY162,Sheet2!$G$2:'Sheet2'!$G$45,0),0)),IF($BH$1=TRUE,INDEX(Sheet2!$I$2:'Sheet2'!$I$45,MATCH(AY162,Sheet2!$G$2:'Sheet2'!$G$45,0)),IF($BI$1=TRUE,INDEX(Sheet2!$H$2:'Sheet2'!$H$45,MATCH(AY162,Sheet2!$G$2:'Sheet2'!$G$45,0)),0)))+IF($BE$1=TRUE,2,0)</f>
        <v>13</v>
      </c>
      <c r="U162" s="26">
        <f t="shared" si="109"/>
        <v>16.5</v>
      </c>
      <c r="V162" s="26">
        <f t="shared" si="110"/>
        <v>19.5</v>
      </c>
      <c r="W162" s="28">
        <f t="shared" si="111"/>
        <v>22.5</v>
      </c>
      <c r="X162" s="26">
        <f>AZ162+IF($F162="범선",IF($BG$1=TRUE,INDEX(Sheet2!$H$2:'Sheet2'!$H$45,MATCH(AZ162,Sheet2!$G$2:'Sheet2'!$G$45,0),0)),IF($BH$1=TRUE,INDEX(Sheet2!$I$2:'Sheet2'!$I$45,MATCH(AZ162,Sheet2!$G$2:'Sheet2'!$G$45,0)),IF($BI$1=TRUE,INDEX(Sheet2!$H$2:'Sheet2'!$H$45,MATCH(AZ162,Sheet2!$G$2:'Sheet2'!$G$45,0)),0)))+IF($BE$1=TRUE,2,0)</f>
        <v>17</v>
      </c>
      <c r="Y162" s="26">
        <f t="shared" si="112"/>
        <v>20.5</v>
      </c>
      <c r="Z162" s="26">
        <f t="shared" si="113"/>
        <v>23.5</v>
      </c>
      <c r="AA162" s="28">
        <f t="shared" si="114"/>
        <v>26.5</v>
      </c>
      <c r="AB162" s="26">
        <f>BA162+IF($F162="범선",IF($BG$1=TRUE,INDEX(Sheet2!$H$2:'Sheet2'!$H$45,MATCH(BA162,Sheet2!$G$2:'Sheet2'!$G$45,0),0)),IF($BH$1=TRUE,INDEX(Sheet2!$I$2:'Sheet2'!$I$45,MATCH(BA162,Sheet2!$G$2:'Sheet2'!$G$45,0)),IF($BI$1=TRUE,INDEX(Sheet2!$H$2:'Sheet2'!$H$45,MATCH(BA162,Sheet2!$G$2:'Sheet2'!$G$45,0)),0)))+IF($BE$1=TRUE,2,0)</f>
        <v>22.5</v>
      </c>
      <c r="AC162" s="26">
        <f t="shared" si="115"/>
        <v>26</v>
      </c>
      <c r="AD162" s="26">
        <f t="shared" si="116"/>
        <v>29</v>
      </c>
      <c r="AE162" s="28">
        <f t="shared" si="117"/>
        <v>32</v>
      </c>
      <c r="AF162" s="26">
        <f>BB162+IF($F162="범선",IF($BG$1=TRUE,INDEX(Sheet2!$H$2:'Sheet2'!$H$45,MATCH(BB162,Sheet2!$G$2:'Sheet2'!$G$45,0),0)),IF($BH$1=TRUE,INDEX(Sheet2!$I$2:'Sheet2'!$I$45,MATCH(BB162,Sheet2!$G$2:'Sheet2'!$G$45,0)),IF($BI$1=TRUE,INDEX(Sheet2!$H$2:'Sheet2'!$H$45,MATCH(BB162,Sheet2!$G$2:'Sheet2'!$G$45,0)),0)))+IF($BE$1=TRUE,2,0)</f>
        <v>26.5</v>
      </c>
      <c r="AG162" s="26">
        <f t="shared" si="118"/>
        <v>30</v>
      </c>
      <c r="AH162" s="26">
        <f t="shared" si="119"/>
        <v>33</v>
      </c>
      <c r="AI162" s="28">
        <f t="shared" si="120"/>
        <v>36</v>
      </c>
      <c r="AJ162" s="95"/>
      <c r="AK162" s="97">
        <v>150</v>
      </c>
      <c r="AL162" s="97">
        <v>290</v>
      </c>
      <c r="AM162" s="97">
        <v>9</v>
      </c>
      <c r="AN162" s="83">
        <v>9</v>
      </c>
      <c r="AO162" s="83">
        <v>29</v>
      </c>
      <c r="AP162" s="5">
        <v>60</v>
      </c>
      <c r="AQ162" s="5">
        <v>33</v>
      </c>
      <c r="AR162" s="5">
        <v>56</v>
      </c>
      <c r="AS162" s="5">
        <v>614</v>
      </c>
      <c r="AT162" s="5">
        <v>3</v>
      </c>
      <c r="AU162" s="5">
        <f t="shared" si="121"/>
        <v>730</v>
      </c>
      <c r="AV162" s="5">
        <f t="shared" si="122"/>
        <v>547</v>
      </c>
      <c r="AW162" s="5">
        <f t="shared" si="123"/>
        <v>912</v>
      </c>
      <c r="AX162" s="5">
        <f t="shared" si="124"/>
        <v>1</v>
      </c>
      <c r="AY162" s="5">
        <f t="shared" si="125"/>
        <v>3</v>
      </c>
      <c r="AZ162" s="5">
        <f t="shared" si="126"/>
        <v>6</v>
      </c>
      <c r="BA162" s="5">
        <f t="shared" si="127"/>
        <v>10</v>
      </c>
      <c r="BB162" s="5">
        <f t="shared" si="128"/>
        <v>13</v>
      </c>
    </row>
    <row r="163" spans="1:54" s="5" customFormat="1">
      <c r="A163" s="345"/>
      <c r="B163" s="317" t="s">
        <v>285</v>
      </c>
      <c r="C163" s="213" t="s">
        <v>284</v>
      </c>
      <c r="D163" s="62" t="s">
        <v>1</v>
      </c>
      <c r="E163" s="62" t="s">
        <v>36</v>
      </c>
      <c r="F163" s="62" t="s">
        <v>19</v>
      </c>
      <c r="G163" s="63" t="s">
        <v>12</v>
      </c>
      <c r="H163" s="91">
        <f>ROUNDDOWN(AK163*1.05,0)+INDEX(Sheet2!$B$2:'Sheet2'!$B$5,MATCH(G163,Sheet2!$A$2:'Sheet2'!$A$5,0),0)+34*AT163-ROUNDUP(IF($BC$1=TRUE,AV163,AW163)/10,0)+A163</f>
        <v>455</v>
      </c>
      <c r="I163" s="231">
        <f>ROUNDDOWN(AL163*1.05,0)+INDEX(Sheet2!$B$2:'Sheet2'!$B$5,MATCH(G163,Sheet2!$A$2:'Sheet2'!$A$5,0),0)+34*AT163-ROUNDUP(IF($BC$1=TRUE,AV163,AW163)/10,0)+A163</f>
        <v>360</v>
      </c>
      <c r="J163" s="64">
        <f t="shared" si="101"/>
        <v>815</v>
      </c>
      <c r="K163" s="143">
        <f>AW163-ROUNDDOWN(AR163/2,0)-ROUNDDOWN(MAX(AQ163*1.2,AP163*0.5),0)+INDEX(Sheet2!$C$2:'Sheet2'!$C$5,MATCH(G163,Sheet2!$A$2:'Sheet2'!$A$5,0),0)</f>
        <v>892</v>
      </c>
      <c r="L163" s="61">
        <f t="shared" si="102"/>
        <v>436</v>
      </c>
      <c r="M163" s="335">
        <f t="shared" si="103"/>
        <v>11</v>
      </c>
      <c r="N163" s="335">
        <f t="shared" si="104"/>
        <v>56</v>
      </c>
      <c r="O163" s="698">
        <f t="shared" si="105"/>
        <v>1725</v>
      </c>
      <c r="P163" s="31">
        <f>AX163+IF($F163="범선",IF($BG$1=TRUE,INDEX(Sheet2!$H$2:'Sheet2'!$H$45,MATCH(AX163,Sheet2!$G$2:'Sheet2'!$G$45,0),0)),IF($BH$1=TRUE,INDEX(Sheet2!$I$2:'Sheet2'!$I$45,MATCH(AX163,Sheet2!$G$2:'Sheet2'!$G$45,0)),IF($BI$1=TRUE,INDEX(Sheet2!$H$2:'Sheet2'!$H$45,MATCH(AX163,Sheet2!$G$2:'Sheet2'!$G$45,0)),0)))+IF($BE$1=TRUE,2,0)</f>
        <v>35</v>
      </c>
      <c r="Q163" s="26">
        <f t="shared" si="106"/>
        <v>38</v>
      </c>
      <c r="R163" s="26">
        <f t="shared" si="107"/>
        <v>41</v>
      </c>
      <c r="S163" s="28">
        <f t="shared" si="108"/>
        <v>44</v>
      </c>
      <c r="T163" s="26">
        <f>AY163+IF($F163="범선",IF($BG$1=TRUE,INDEX(Sheet2!$H$2:'Sheet2'!$H$45,MATCH(AY163,Sheet2!$G$2:'Sheet2'!$G$45,0),0)),IF($BH$1=TRUE,INDEX(Sheet2!$I$2:'Sheet2'!$I$45,MATCH(AY163,Sheet2!$G$2:'Sheet2'!$G$45,0)),IF($BI$1=TRUE,INDEX(Sheet2!$H$2:'Sheet2'!$H$45,MATCH(AY163,Sheet2!$G$2:'Sheet2'!$G$45,0)),0)))+IF($BE$1=TRUE,2,0)</f>
        <v>37</v>
      </c>
      <c r="U163" s="26">
        <f t="shared" si="109"/>
        <v>40.5</v>
      </c>
      <c r="V163" s="26">
        <f t="shared" si="110"/>
        <v>43.5</v>
      </c>
      <c r="W163" s="28">
        <f t="shared" si="111"/>
        <v>46.5</v>
      </c>
      <c r="X163" s="26">
        <f>AZ163+IF($F163="범선",IF($BG$1=TRUE,INDEX(Sheet2!$H$2:'Sheet2'!$H$45,MATCH(AZ163,Sheet2!$G$2:'Sheet2'!$G$45,0),0)),IF($BH$1=TRUE,INDEX(Sheet2!$I$2:'Sheet2'!$I$45,MATCH(AZ163,Sheet2!$G$2:'Sheet2'!$G$45,0)),IF($BI$1=TRUE,INDEX(Sheet2!$H$2:'Sheet2'!$H$45,MATCH(AZ163,Sheet2!$G$2:'Sheet2'!$G$45,0)),0)))+IF($BE$1=TRUE,2,0)</f>
        <v>45</v>
      </c>
      <c r="Y163" s="26">
        <f t="shared" si="112"/>
        <v>48.5</v>
      </c>
      <c r="Z163" s="26">
        <f t="shared" si="113"/>
        <v>51.5</v>
      </c>
      <c r="AA163" s="28">
        <f t="shared" si="114"/>
        <v>54.5</v>
      </c>
      <c r="AB163" s="26">
        <f>BA163+IF($F163="범선",IF($BG$1=TRUE,INDEX(Sheet2!$H$2:'Sheet2'!$H$45,MATCH(BA163,Sheet2!$G$2:'Sheet2'!$G$45,0),0)),IF($BH$1=TRUE,INDEX(Sheet2!$I$2:'Sheet2'!$I$45,MATCH(BA163,Sheet2!$G$2:'Sheet2'!$G$45,0)),IF($BI$1=TRUE,INDEX(Sheet2!$H$2:'Sheet2'!$H$45,MATCH(BA163,Sheet2!$G$2:'Sheet2'!$G$45,0)),0)))+IF($BE$1=TRUE,2,0)</f>
        <v>51</v>
      </c>
      <c r="AC163" s="26">
        <f t="shared" si="115"/>
        <v>54.5</v>
      </c>
      <c r="AD163" s="26">
        <f t="shared" si="116"/>
        <v>57.5</v>
      </c>
      <c r="AE163" s="28">
        <f t="shared" si="117"/>
        <v>60.5</v>
      </c>
      <c r="AF163" s="26">
        <f>BB163+IF($F163="범선",IF($BG$1=TRUE,INDEX(Sheet2!$H$2:'Sheet2'!$H$45,MATCH(BB163,Sheet2!$G$2:'Sheet2'!$G$45,0),0)),IF($BH$1=TRUE,INDEX(Sheet2!$I$2:'Sheet2'!$I$45,MATCH(BB163,Sheet2!$G$2:'Sheet2'!$G$45,0)),IF($BI$1=TRUE,INDEX(Sheet2!$H$2:'Sheet2'!$H$45,MATCH(BB163,Sheet2!$G$2:'Sheet2'!$G$45,0)),0)))+IF($BE$1=TRUE,2,0)</f>
        <v>59</v>
      </c>
      <c r="AG163" s="26">
        <f t="shared" si="118"/>
        <v>62.5</v>
      </c>
      <c r="AH163" s="26">
        <f t="shared" si="119"/>
        <v>65.5</v>
      </c>
      <c r="AI163" s="28">
        <f t="shared" si="120"/>
        <v>68.5</v>
      </c>
      <c r="AJ163" s="95"/>
      <c r="AK163" s="97">
        <v>300</v>
      </c>
      <c r="AL163" s="97">
        <v>210</v>
      </c>
      <c r="AM163" s="97">
        <v>17</v>
      </c>
      <c r="AN163" s="83">
        <v>11</v>
      </c>
      <c r="AO163" s="83">
        <v>56</v>
      </c>
      <c r="AP163">
        <v>235</v>
      </c>
      <c r="AQ163">
        <v>100</v>
      </c>
      <c r="AR163">
        <v>110</v>
      </c>
      <c r="AS163">
        <v>470</v>
      </c>
      <c r="AT163">
        <v>3</v>
      </c>
      <c r="AU163" s="13">
        <f t="shared" si="121"/>
        <v>815</v>
      </c>
      <c r="AV163" s="13">
        <f t="shared" si="122"/>
        <v>611</v>
      </c>
      <c r="AW163" s="13">
        <f t="shared" si="123"/>
        <v>1018</v>
      </c>
      <c r="AX163" s="5">
        <f t="shared" si="124"/>
        <v>6</v>
      </c>
      <c r="AY163" s="5">
        <f t="shared" si="125"/>
        <v>7</v>
      </c>
      <c r="AZ163" s="5">
        <f t="shared" si="126"/>
        <v>11</v>
      </c>
      <c r="BA163" s="5">
        <f t="shared" si="127"/>
        <v>14</v>
      </c>
      <c r="BB163" s="5">
        <f t="shared" si="128"/>
        <v>18</v>
      </c>
    </row>
    <row r="164" spans="1:54" s="5" customFormat="1">
      <c r="A164" s="366"/>
      <c r="B164" s="166"/>
      <c r="C164" s="159" t="s">
        <v>257</v>
      </c>
      <c r="D164" s="160" t="s">
        <v>25</v>
      </c>
      <c r="E164" s="160" t="s">
        <v>41</v>
      </c>
      <c r="F164" s="161" t="s">
        <v>18</v>
      </c>
      <c r="G164" s="162" t="s">
        <v>8</v>
      </c>
      <c r="H164" s="287">
        <f>ROUNDDOWN(AK164*1.05,0)+INDEX(Sheet2!$B$2:'Sheet2'!$B$5,MATCH(G164,Sheet2!$A$2:'Sheet2'!$A$5,0),0)+34*AT164-ROUNDUP(IF($BC$1=TRUE,AV164,AW164)/10,0)+A164</f>
        <v>470</v>
      </c>
      <c r="I164" s="298">
        <f>ROUNDDOWN(AL164*1.05,0)+INDEX(Sheet2!$B$2:'Sheet2'!$B$5,MATCH(G164,Sheet2!$A$2:'Sheet2'!$A$5,0),0)+34*AT164-ROUNDUP(IF($BC$1=TRUE,AV164,AW164)/10,0)+A164</f>
        <v>591</v>
      </c>
      <c r="J164" s="163">
        <f t="shared" si="101"/>
        <v>1061</v>
      </c>
      <c r="K164" s="134">
        <f>AW164-ROUNDDOWN(AR164/2,0)-ROUNDDOWN(MAX(AQ164*1.2,AP164*0.5),0)+INDEX(Sheet2!$C$2:'Sheet2'!$C$5,MATCH(G164,Sheet2!$A$2:'Sheet2'!$A$5,0),0)</f>
        <v>885</v>
      </c>
      <c r="L164" s="164">
        <f t="shared" si="102"/>
        <v>486</v>
      </c>
      <c r="M164" s="100">
        <f t="shared" si="103"/>
        <v>12</v>
      </c>
      <c r="N164" s="100">
        <f t="shared" si="104"/>
        <v>22</v>
      </c>
      <c r="O164" s="165">
        <f t="shared" si="105"/>
        <v>2001</v>
      </c>
      <c r="P164" s="31">
        <f>AX164+IF($F164="범선",IF($BG$1=TRUE,INDEX(Sheet2!$H$2:'Sheet2'!$H$45,MATCH(AX164,Sheet2!$G$2:'Sheet2'!$G$45,0),0)),IF($BH$1=TRUE,INDEX(Sheet2!$I$2:'Sheet2'!$I$45,MATCH(AX164,Sheet2!$G$2:'Sheet2'!$G$45,0)),IF($BI$1=TRUE,INDEX(Sheet2!$H$2:'Sheet2'!$H$45,MATCH(AX164,Sheet2!$G$2:'Sheet2'!$G$45,0)),0)))+IF($BE$1=TRUE,2,0)</f>
        <v>10.5</v>
      </c>
      <c r="Q164" s="26">
        <f t="shared" si="106"/>
        <v>13.5</v>
      </c>
      <c r="R164" s="26">
        <f t="shared" si="107"/>
        <v>16.5</v>
      </c>
      <c r="S164" s="28">
        <f t="shared" si="108"/>
        <v>19.5</v>
      </c>
      <c r="T164" s="26">
        <f>AY164+IF($F164="범선",IF($BG$1=TRUE,INDEX(Sheet2!$H$2:'Sheet2'!$H$45,MATCH(AY164,Sheet2!$G$2:'Sheet2'!$G$45,0),0)),IF($BH$1=TRUE,INDEX(Sheet2!$I$2:'Sheet2'!$I$45,MATCH(AY164,Sheet2!$G$2:'Sheet2'!$G$45,0)),IF($BI$1=TRUE,INDEX(Sheet2!$H$2:'Sheet2'!$H$45,MATCH(AY164,Sheet2!$G$2:'Sheet2'!$G$45,0)),0)))+IF($BE$1=TRUE,2,0)</f>
        <v>12</v>
      </c>
      <c r="U164" s="26">
        <f t="shared" si="109"/>
        <v>15.5</v>
      </c>
      <c r="V164" s="26">
        <f t="shared" si="110"/>
        <v>18.5</v>
      </c>
      <c r="W164" s="28">
        <f t="shared" si="111"/>
        <v>21.5</v>
      </c>
      <c r="X164" s="26">
        <f>AZ164+IF($F164="범선",IF($BG$1=TRUE,INDEX(Sheet2!$H$2:'Sheet2'!$H$45,MATCH(AZ164,Sheet2!$G$2:'Sheet2'!$G$45,0),0)),IF($BH$1=TRUE,INDEX(Sheet2!$I$2:'Sheet2'!$I$45,MATCH(AZ164,Sheet2!$G$2:'Sheet2'!$G$45,0)),IF($BI$1=TRUE,INDEX(Sheet2!$H$2:'Sheet2'!$H$45,MATCH(AZ164,Sheet2!$G$2:'Sheet2'!$G$45,0)),0)))+IF($BE$1=TRUE,2,0)</f>
        <v>17</v>
      </c>
      <c r="Y164" s="26">
        <f t="shared" si="112"/>
        <v>20.5</v>
      </c>
      <c r="Z164" s="26">
        <f t="shared" si="113"/>
        <v>23.5</v>
      </c>
      <c r="AA164" s="28">
        <f t="shared" si="114"/>
        <v>26.5</v>
      </c>
      <c r="AB164" s="26">
        <f>BA164+IF($F164="범선",IF($BG$1=TRUE,INDEX(Sheet2!$H$2:'Sheet2'!$H$45,MATCH(BA164,Sheet2!$G$2:'Sheet2'!$G$45,0),0)),IF($BH$1=TRUE,INDEX(Sheet2!$I$2:'Sheet2'!$I$45,MATCH(BA164,Sheet2!$G$2:'Sheet2'!$G$45,0)),IF($BI$1=TRUE,INDEX(Sheet2!$H$2:'Sheet2'!$H$45,MATCH(BA164,Sheet2!$G$2:'Sheet2'!$G$45,0)),0)))+IF($BE$1=TRUE,2,0)</f>
        <v>21</v>
      </c>
      <c r="AC164" s="26">
        <f t="shared" si="115"/>
        <v>24.5</v>
      </c>
      <c r="AD164" s="26">
        <f t="shared" si="116"/>
        <v>27.5</v>
      </c>
      <c r="AE164" s="28">
        <f t="shared" si="117"/>
        <v>30.5</v>
      </c>
      <c r="AF164" s="26">
        <f>BB164+IF($F164="범선",IF($BG$1=TRUE,INDEX(Sheet2!$H$2:'Sheet2'!$H$45,MATCH(BB164,Sheet2!$G$2:'Sheet2'!$G$45,0),0)),IF($BH$1=TRUE,INDEX(Sheet2!$I$2:'Sheet2'!$I$45,MATCH(BB164,Sheet2!$G$2:'Sheet2'!$G$45,0)),IF($BI$1=TRUE,INDEX(Sheet2!$H$2:'Sheet2'!$H$45,MATCH(BB164,Sheet2!$G$2:'Sheet2'!$G$45,0)),0)))+IF($BE$1=TRUE,2,0)</f>
        <v>26.5</v>
      </c>
      <c r="AG164" s="26">
        <f t="shared" si="118"/>
        <v>30</v>
      </c>
      <c r="AH164" s="26">
        <f t="shared" si="119"/>
        <v>33</v>
      </c>
      <c r="AI164" s="28">
        <f t="shared" si="120"/>
        <v>36</v>
      </c>
      <c r="AJ164" s="95"/>
      <c r="AK164" s="97">
        <v>250</v>
      </c>
      <c r="AL164" s="97">
        <v>365</v>
      </c>
      <c r="AM164" s="97">
        <v>13</v>
      </c>
      <c r="AN164" s="83">
        <v>12</v>
      </c>
      <c r="AO164" s="83">
        <v>22</v>
      </c>
      <c r="AP164" s="5">
        <v>60</v>
      </c>
      <c r="AQ164" s="5">
        <v>26</v>
      </c>
      <c r="AR164" s="5">
        <v>16</v>
      </c>
      <c r="AS164" s="5">
        <v>624</v>
      </c>
      <c r="AT164" s="5">
        <v>4</v>
      </c>
      <c r="AU164" s="5">
        <f t="shared" si="121"/>
        <v>700</v>
      </c>
      <c r="AV164" s="5">
        <f t="shared" si="122"/>
        <v>525</v>
      </c>
      <c r="AW164" s="5">
        <f t="shared" si="123"/>
        <v>875</v>
      </c>
      <c r="AX164" s="5">
        <f t="shared" si="124"/>
        <v>1</v>
      </c>
      <c r="AY164" s="5">
        <f t="shared" si="125"/>
        <v>2</v>
      </c>
      <c r="AZ164" s="5">
        <f t="shared" si="126"/>
        <v>6</v>
      </c>
      <c r="BA164" s="5">
        <f t="shared" si="127"/>
        <v>9</v>
      </c>
      <c r="BB164" s="5">
        <f t="shared" si="128"/>
        <v>13</v>
      </c>
    </row>
    <row r="165" spans="1:54" s="5" customFormat="1">
      <c r="A165" s="334"/>
      <c r="B165" s="89"/>
      <c r="C165" s="119" t="s">
        <v>189</v>
      </c>
      <c r="D165" s="26" t="s">
        <v>25</v>
      </c>
      <c r="E165" s="26" t="s">
        <v>41</v>
      </c>
      <c r="F165" s="26" t="s">
        <v>162</v>
      </c>
      <c r="G165" s="28" t="s">
        <v>12</v>
      </c>
      <c r="H165" s="91">
        <f>ROUNDDOWN(AK165*1.05,0)+INDEX(Sheet2!$B$2:'Sheet2'!$B$5,MATCH(G165,Sheet2!$A$2:'Sheet2'!$A$5,0),0)+34*AT165-ROUNDUP(IF($BC$1=TRUE,AV165,AW165)/10,0)+A165</f>
        <v>325</v>
      </c>
      <c r="I165" s="231">
        <f>ROUNDDOWN(AL165*1.05,0)+INDEX(Sheet2!$B$2:'Sheet2'!$B$5,MATCH(G165,Sheet2!$A$2:'Sheet2'!$A$5,0),0)+34*AT165-ROUNDUP(IF($BC$1=TRUE,AV165,AW165)/10,0)+A165</f>
        <v>447</v>
      </c>
      <c r="J165" s="30">
        <f t="shared" si="101"/>
        <v>772</v>
      </c>
      <c r="K165" s="133">
        <f>AW165-ROUNDDOWN(AR165/2,0)-ROUNDDOWN(MAX(AQ165*1.2,AP165*0.5),0)+INDEX(Sheet2!$C$2:'Sheet2'!$C$5,MATCH(G165,Sheet2!$A$2:'Sheet2'!$A$5,0),0)</f>
        <v>884</v>
      </c>
      <c r="L165" s="25">
        <f t="shared" si="102"/>
        <v>470</v>
      </c>
      <c r="M165" s="83">
        <f t="shared" si="103"/>
        <v>9</v>
      </c>
      <c r="N165" s="83">
        <f t="shared" si="104"/>
        <v>45</v>
      </c>
      <c r="O165" s="92">
        <f t="shared" si="105"/>
        <v>1422</v>
      </c>
      <c r="P165" s="31">
        <f>AX165+IF($F165="범선",IF($BG$1=TRUE,INDEX(Sheet2!$H$2:'Sheet2'!$H$45,MATCH(AX165,Sheet2!$G$2:'Sheet2'!$G$45,0),0)),IF($BH$1=TRUE,INDEX(Sheet2!$I$2:'Sheet2'!$I$45,MATCH(AX165,Sheet2!$G$2:'Sheet2'!$G$45,0)),IF($BI$1=TRUE,INDEX(Sheet2!$H$2:'Sheet2'!$H$45,MATCH(AX165,Sheet2!$G$2:'Sheet2'!$G$45,0)),0)))+IF($BE$1=TRUE,2,0)</f>
        <v>16</v>
      </c>
      <c r="Q165" s="26">
        <f t="shared" si="106"/>
        <v>19</v>
      </c>
      <c r="R165" s="26">
        <f t="shared" si="107"/>
        <v>22</v>
      </c>
      <c r="S165" s="28">
        <f t="shared" si="108"/>
        <v>25</v>
      </c>
      <c r="T165" s="26">
        <f>AY165+IF($F165="범선",IF($BG$1=TRUE,INDEX(Sheet2!$H$2:'Sheet2'!$H$45,MATCH(AY165,Sheet2!$G$2:'Sheet2'!$G$45,0),0)),IF($BH$1=TRUE,INDEX(Sheet2!$I$2:'Sheet2'!$I$45,MATCH(AY165,Sheet2!$G$2:'Sheet2'!$G$45,0)),IF($BI$1=TRUE,INDEX(Sheet2!$H$2:'Sheet2'!$H$45,MATCH(AY165,Sheet2!$G$2:'Sheet2'!$G$45,0)),0)))+IF($BE$1=TRUE,2,0)</f>
        <v>17</v>
      </c>
      <c r="U165" s="26">
        <f t="shared" si="109"/>
        <v>20.5</v>
      </c>
      <c r="V165" s="26">
        <f t="shared" si="110"/>
        <v>23.5</v>
      </c>
      <c r="W165" s="28">
        <f t="shared" si="111"/>
        <v>26.5</v>
      </c>
      <c r="X165" s="26">
        <f>AZ165+IF($F165="범선",IF($BG$1=TRUE,INDEX(Sheet2!$H$2:'Sheet2'!$H$45,MATCH(AZ165,Sheet2!$G$2:'Sheet2'!$G$45,0),0)),IF($BH$1=TRUE,INDEX(Sheet2!$I$2:'Sheet2'!$I$45,MATCH(AZ165,Sheet2!$G$2:'Sheet2'!$G$45,0)),IF($BI$1=TRUE,INDEX(Sheet2!$H$2:'Sheet2'!$H$45,MATCH(AZ165,Sheet2!$G$2:'Sheet2'!$G$45,0)),0)))+IF($BE$1=TRUE,2,0)</f>
        <v>21</v>
      </c>
      <c r="Y165" s="26">
        <f t="shared" si="112"/>
        <v>24.5</v>
      </c>
      <c r="Z165" s="26">
        <f t="shared" si="113"/>
        <v>27.5</v>
      </c>
      <c r="AA165" s="28">
        <f t="shared" si="114"/>
        <v>30.5</v>
      </c>
      <c r="AB165" s="26">
        <f>BA165+IF($F165="범선",IF($BG$1=TRUE,INDEX(Sheet2!$H$2:'Sheet2'!$H$45,MATCH(BA165,Sheet2!$G$2:'Sheet2'!$G$45,0),0)),IF($BH$1=TRUE,INDEX(Sheet2!$I$2:'Sheet2'!$I$45,MATCH(BA165,Sheet2!$G$2:'Sheet2'!$G$45,0)),IF($BI$1=TRUE,INDEX(Sheet2!$H$2:'Sheet2'!$H$45,MATCH(BA165,Sheet2!$G$2:'Sheet2'!$G$45,0)),0)))+IF($BE$1=TRUE,2,0)</f>
        <v>26.5</v>
      </c>
      <c r="AC165" s="26">
        <f t="shared" si="115"/>
        <v>30</v>
      </c>
      <c r="AD165" s="26">
        <f t="shared" si="116"/>
        <v>33</v>
      </c>
      <c r="AE165" s="28">
        <f t="shared" si="117"/>
        <v>36</v>
      </c>
      <c r="AF165" s="26">
        <f>BB165+IF($F165="범선",IF($BG$1=TRUE,INDEX(Sheet2!$H$2:'Sheet2'!$H$45,MATCH(BB165,Sheet2!$G$2:'Sheet2'!$G$45,0),0)),IF($BH$1=TRUE,INDEX(Sheet2!$I$2:'Sheet2'!$I$45,MATCH(BB165,Sheet2!$G$2:'Sheet2'!$G$45,0)),IF($BI$1=TRUE,INDEX(Sheet2!$H$2:'Sheet2'!$H$45,MATCH(BB165,Sheet2!$G$2:'Sheet2'!$G$45,0)),0)))+IF($BE$1=TRUE,2,0)</f>
        <v>32</v>
      </c>
      <c r="AG165" s="26">
        <f t="shared" si="118"/>
        <v>35.5</v>
      </c>
      <c r="AH165" s="26">
        <f t="shared" si="119"/>
        <v>38.5</v>
      </c>
      <c r="AI165" s="28">
        <f t="shared" si="120"/>
        <v>41.5</v>
      </c>
      <c r="AJ165" s="95"/>
      <c r="AK165" s="96">
        <v>167</v>
      </c>
      <c r="AL165" s="96">
        <v>283</v>
      </c>
      <c r="AM165" s="96">
        <v>10</v>
      </c>
      <c r="AN165" s="83">
        <v>9</v>
      </c>
      <c r="AO165" s="83">
        <v>45</v>
      </c>
      <c r="AP165" s="13">
        <v>102</v>
      </c>
      <c r="AQ165" s="13">
        <v>40</v>
      </c>
      <c r="AR165" s="13">
        <v>52</v>
      </c>
      <c r="AS165" s="13">
        <v>576</v>
      </c>
      <c r="AT165" s="13">
        <v>3</v>
      </c>
      <c r="AU165" s="5">
        <f t="shared" si="121"/>
        <v>730</v>
      </c>
      <c r="AV165" s="5">
        <f t="shared" si="122"/>
        <v>547</v>
      </c>
      <c r="AW165" s="5">
        <f t="shared" si="123"/>
        <v>912</v>
      </c>
      <c r="AX165" s="5">
        <f t="shared" si="124"/>
        <v>5</v>
      </c>
      <c r="AY165" s="5">
        <f t="shared" si="125"/>
        <v>6</v>
      </c>
      <c r="AZ165" s="5">
        <f t="shared" si="126"/>
        <v>9</v>
      </c>
      <c r="BA165" s="5">
        <f t="shared" si="127"/>
        <v>13</v>
      </c>
      <c r="BB165" s="5">
        <f t="shared" si="128"/>
        <v>17</v>
      </c>
    </row>
    <row r="166" spans="1:54" s="5" customFormat="1">
      <c r="A166" s="334"/>
      <c r="B166" s="89" t="s">
        <v>100</v>
      </c>
      <c r="C166" s="119" t="s">
        <v>189</v>
      </c>
      <c r="D166" s="26" t="s">
        <v>1</v>
      </c>
      <c r="E166" s="26" t="s">
        <v>190</v>
      </c>
      <c r="F166" s="26" t="s">
        <v>162</v>
      </c>
      <c r="G166" s="28" t="s">
        <v>12</v>
      </c>
      <c r="H166" s="91">
        <f>ROUNDDOWN(AK166*1.05,0)+INDEX(Sheet2!$B$2:'Sheet2'!$B$5,MATCH(G166,Sheet2!$A$2:'Sheet2'!$A$5,0),0)+34*AT166-ROUNDUP(IF($BC$1=TRUE,AV166,AW166)/10,0)+A166</f>
        <v>325</v>
      </c>
      <c r="I166" s="231">
        <f>ROUNDDOWN(AL166*1.05,0)+INDEX(Sheet2!$B$2:'Sheet2'!$B$5,MATCH(G166,Sheet2!$A$2:'Sheet2'!$A$5,0),0)+34*AT166-ROUNDUP(IF($BC$1=TRUE,AV166,AW166)/10,0)+A166</f>
        <v>447</v>
      </c>
      <c r="J166" s="30">
        <f t="shared" si="101"/>
        <v>772</v>
      </c>
      <c r="K166" s="133">
        <f>AW166-ROUNDDOWN(AR166/2,0)-ROUNDDOWN(MAX(AQ166*1.2,AP166*0.5),0)+INDEX(Sheet2!$C$2:'Sheet2'!$C$5,MATCH(G166,Sheet2!$A$2:'Sheet2'!$A$5,0),0)</f>
        <v>884</v>
      </c>
      <c r="L166" s="25">
        <f t="shared" si="102"/>
        <v>470</v>
      </c>
      <c r="M166" s="83">
        <f t="shared" si="103"/>
        <v>9</v>
      </c>
      <c r="N166" s="83">
        <f t="shared" si="104"/>
        <v>45</v>
      </c>
      <c r="O166" s="92">
        <f t="shared" si="105"/>
        <v>1422</v>
      </c>
      <c r="P166" s="31">
        <f>AX166+IF($F166="범선",IF($BG$1=TRUE,INDEX(Sheet2!$H$2:'Sheet2'!$H$45,MATCH(AX166,Sheet2!$G$2:'Sheet2'!$G$45,0),0)),IF($BH$1=TRUE,INDEX(Sheet2!$I$2:'Sheet2'!$I$45,MATCH(AX166,Sheet2!$G$2:'Sheet2'!$G$45,0)),IF($BI$1=TRUE,INDEX(Sheet2!$H$2:'Sheet2'!$H$45,MATCH(AX166,Sheet2!$G$2:'Sheet2'!$G$45,0)),0)))+IF($BE$1=TRUE,2,0)</f>
        <v>16</v>
      </c>
      <c r="Q166" s="26">
        <f t="shared" si="106"/>
        <v>19</v>
      </c>
      <c r="R166" s="26">
        <f t="shared" si="107"/>
        <v>22</v>
      </c>
      <c r="S166" s="28">
        <f t="shared" si="108"/>
        <v>25</v>
      </c>
      <c r="T166" s="26">
        <f>AY166+IF($F166="범선",IF($BG$1=TRUE,INDEX(Sheet2!$H$2:'Sheet2'!$H$45,MATCH(AY166,Sheet2!$G$2:'Sheet2'!$G$45,0),0)),IF($BH$1=TRUE,INDEX(Sheet2!$I$2:'Sheet2'!$I$45,MATCH(AY166,Sheet2!$G$2:'Sheet2'!$G$45,0)),IF($BI$1=TRUE,INDEX(Sheet2!$H$2:'Sheet2'!$H$45,MATCH(AY166,Sheet2!$G$2:'Sheet2'!$G$45,0)),0)))+IF($BE$1=TRUE,2,0)</f>
        <v>17</v>
      </c>
      <c r="U166" s="26">
        <f t="shared" si="109"/>
        <v>20.5</v>
      </c>
      <c r="V166" s="26">
        <f t="shared" si="110"/>
        <v>23.5</v>
      </c>
      <c r="W166" s="28">
        <f t="shared" si="111"/>
        <v>26.5</v>
      </c>
      <c r="X166" s="26">
        <f>AZ166+IF($F166="범선",IF($BG$1=TRUE,INDEX(Sheet2!$H$2:'Sheet2'!$H$45,MATCH(AZ166,Sheet2!$G$2:'Sheet2'!$G$45,0),0)),IF($BH$1=TRUE,INDEX(Sheet2!$I$2:'Sheet2'!$I$45,MATCH(AZ166,Sheet2!$G$2:'Sheet2'!$G$45,0)),IF($BI$1=TRUE,INDEX(Sheet2!$H$2:'Sheet2'!$H$45,MATCH(AZ166,Sheet2!$G$2:'Sheet2'!$G$45,0)),0)))+IF($BE$1=TRUE,2,0)</f>
        <v>21</v>
      </c>
      <c r="Y166" s="26">
        <f t="shared" si="112"/>
        <v>24.5</v>
      </c>
      <c r="Z166" s="26">
        <f t="shared" si="113"/>
        <v>27.5</v>
      </c>
      <c r="AA166" s="28">
        <f t="shared" si="114"/>
        <v>30.5</v>
      </c>
      <c r="AB166" s="26">
        <f>BA166+IF($F166="범선",IF($BG$1=TRUE,INDEX(Sheet2!$H$2:'Sheet2'!$H$45,MATCH(BA166,Sheet2!$G$2:'Sheet2'!$G$45,0),0)),IF($BH$1=TRUE,INDEX(Sheet2!$I$2:'Sheet2'!$I$45,MATCH(BA166,Sheet2!$G$2:'Sheet2'!$G$45,0)),IF($BI$1=TRUE,INDEX(Sheet2!$H$2:'Sheet2'!$H$45,MATCH(BA166,Sheet2!$G$2:'Sheet2'!$G$45,0)),0)))+IF($BE$1=TRUE,2,0)</f>
        <v>26.5</v>
      </c>
      <c r="AC166" s="26">
        <f t="shared" si="115"/>
        <v>30</v>
      </c>
      <c r="AD166" s="26">
        <f t="shared" si="116"/>
        <v>33</v>
      </c>
      <c r="AE166" s="28">
        <f t="shared" si="117"/>
        <v>36</v>
      </c>
      <c r="AF166" s="26">
        <f>BB166+IF($F166="범선",IF($BG$1=TRUE,INDEX(Sheet2!$H$2:'Sheet2'!$H$45,MATCH(BB166,Sheet2!$G$2:'Sheet2'!$G$45,0),0)),IF($BH$1=TRUE,INDEX(Sheet2!$I$2:'Sheet2'!$I$45,MATCH(BB166,Sheet2!$G$2:'Sheet2'!$G$45,0)),IF($BI$1=TRUE,INDEX(Sheet2!$H$2:'Sheet2'!$H$45,MATCH(BB166,Sheet2!$G$2:'Sheet2'!$G$45,0)),0)))+IF($BE$1=TRUE,2,0)</f>
        <v>32</v>
      </c>
      <c r="AG166" s="26">
        <f t="shared" si="118"/>
        <v>35.5</v>
      </c>
      <c r="AH166" s="26">
        <f t="shared" si="119"/>
        <v>38.5</v>
      </c>
      <c r="AI166" s="28">
        <f t="shared" si="120"/>
        <v>41.5</v>
      </c>
      <c r="AJ166" s="95"/>
      <c r="AK166" s="96">
        <v>167</v>
      </c>
      <c r="AL166" s="96">
        <v>283</v>
      </c>
      <c r="AM166" s="96">
        <v>10</v>
      </c>
      <c r="AN166" s="83">
        <v>9</v>
      </c>
      <c r="AO166" s="83">
        <v>45</v>
      </c>
      <c r="AP166" s="13">
        <v>102</v>
      </c>
      <c r="AQ166" s="13">
        <v>40</v>
      </c>
      <c r="AR166" s="13">
        <v>52</v>
      </c>
      <c r="AS166" s="13">
        <v>576</v>
      </c>
      <c r="AT166" s="13">
        <v>3</v>
      </c>
      <c r="AU166" s="13">
        <f t="shared" si="121"/>
        <v>730</v>
      </c>
      <c r="AV166" s="13">
        <f t="shared" si="122"/>
        <v>547</v>
      </c>
      <c r="AW166" s="13">
        <f t="shared" si="123"/>
        <v>912</v>
      </c>
      <c r="AX166" s="5">
        <f t="shared" si="124"/>
        <v>5</v>
      </c>
      <c r="AY166" s="5">
        <f t="shared" si="125"/>
        <v>6</v>
      </c>
      <c r="AZ166" s="5">
        <f t="shared" si="126"/>
        <v>9</v>
      </c>
      <c r="BA166" s="5">
        <f t="shared" si="127"/>
        <v>13</v>
      </c>
      <c r="BB166" s="5">
        <f t="shared" si="128"/>
        <v>17</v>
      </c>
    </row>
    <row r="167" spans="1:54" s="5" customFormat="1">
      <c r="A167" s="405"/>
      <c r="B167" s="406"/>
      <c r="C167" s="415" t="s">
        <v>247</v>
      </c>
      <c r="D167" s="38" t="s">
        <v>25</v>
      </c>
      <c r="E167" s="38" t="s">
        <v>41</v>
      </c>
      <c r="F167" s="407" t="s">
        <v>18</v>
      </c>
      <c r="G167" s="39" t="s">
        <v>8</v>
      </c>
      <c r="H167" s="286">
        <f>ROUNDDOWN(AK167*1.05,0)+INDEX(Sheet2!$B$2:'Sheet2'!$B$5,MATCH(G167,Sheet2!$A$2:'Sheet2'!$A$5,0),0)+34*AT167-ROUNDUP(IF($BC$1=TRUE,AV167,AW167)/10,0)+A167</f>
        <v>425</v>
      </c>
      <c r="I167" s="296">
        <f>ROUNDDOWN(AL167*1.05,0)+INDEX(Sheet2!$B$2:'Sheet2'!$B$5,MATCH(G167,Sheet2!$A$2:'Sheet2'!$A$5,0),0)+34*AT167-ROUNDUP(IF($BC$1=TRUE,AV167,AW167)/10,0)+A167</f>
        <v>556</v>
      </c>
      <c r="J167" s="40">
        <f t="shared" si="101"/>
        <v>981</v>
      </c>
      <c r="K167" s="663">
        <f>AW167-ROUNDDOWN(AR167/2,0)-ROUNDDOWN(MAX(AQ167*1.2,AP167*0.5),0)+INDEX(Sheet2!$C$2:'Sheet2'!$C$5,MATCH(G167,Sheet2!$A$2:'Sheet2'!$A$5,0),0)</f>
        <v>883</v>
      </c>
      <c r="L167" s="37">
        <f t="shared" si="102"/>
        <v>479</v>
      </c>
      <c r="M167" s="427">
        <f t="shared" si="103"/>
        <v>11</v>
      </c>
      <c r="N167" s="427">
        <f t="shared" si="104"/>
        <v>14</v>
      </c>
      <c r="O167" s="93">
        <f t="shared" si="105"/>
        <v>1831</v>
      </c>
      <c r="P167" s="41">
        <f>AX167+IF($F167="범선",IF($BG$1=TRUE,INDEX(Sheet2!$H$2:'Sheet2'!$H$45,MATCH(AX167,Sheet2!$G$2:'Sheet2'!$G$45,0),0)),IF($BH$1=TRUE,INDEX(Sheet2!$I$2:'Sheet2'!$I$45,MATCH(AX167,Sheet2!$G$2:'Sheet2'!$G$45,0)),IF($BI$1=TRUE,INDEX(Sheet2!$H$2:'Sheet2'!$H$45,MATCH(AX167,Sheet2!$G$2:'Sheet2'!$G$45,0)),0)))+IF($BE$1=TRUE,2,0)</f>
        <v>8</v>
      </c>
      <c r="Q167" s="38">
        <f t="shared" si="106"/>
        <v>11</v>
      </c>
      <c r="R167" s="38">
        <f t="shared" si="107"/>
        <v>14</v>
      </c>
      <c r="S167" s="39">
        <f t="shared" si="108"/>
        <v>17</v>
      </c>
      <c r="T167" s="38">
        <f>AY167+IF($F167="범선",IF($BG$1=TRUE,INDEX(Sheet2!$H$2:'Sheet2'!$H$45,MATCH(AY167,Sheet2!$G$2:'Sheet2'!$G$45,0),0)),IF($BH$1=TRUE,INDEX(Sheet2!$I$2:'Sheet2'!$I$45,MATCH(AY167,Sheet2!$G$2:'Sheet2'!$G$45,0)),IF($BI$1=TRUE,INDEX(Sheet2!$H$2:'Sheet2'!$H$45,MATCH(AY167,Sheet2!$G$2:'Sheet2'!$G$45,0)),0)))+IF($BE$1=TRUE,2,0)</f>
        <v>10.5</v>
      </c>
      <c r="U167" s="38">
        <f t="shared" si="109"/>
        <v>14</v>
      </c>
      <c r="V167" s="38">
        <f t="shared" si="110"/>
        <v>17</v>
      </c>
      <c r="W167" s="39">
        <f t="shared" si="111"/>
        <v>20</v>
      </c>
      <c r="X167" s="38">
        <f>AZ167+IF($F167="범선",IF($BG$1=TRUE,INDEX(Sheet2!$H$2:'Sheet2'!$H$45,MATCH(AZ167,Sheet2!$G$2:'Sheet2'!$G$45,0),0)),IF($BH$1=TRUE,INDEX(Sheet2!$I$2:'Sheet2'!$I$45,MATCH(AZ167,Sheet2!$G$2:'Sheet2'!$G$45,0)),IF($BI$1=TRUE,INDEX(Sheet2!$H$2:'Sheet2'!$H$45,MATCH(AZ167,Sheet2!$G$2:'Sheet2'!$G$45,0)),0)))+IF($BE$1=TRUE,2,0)</f>
        <v>14.5</v>
      </c>
      <c r="Y167" s="38">
        <f t="shared" si="112"/>
        <v>18</v>
      </c>
      <c r="Z167" s="38">
        <f t="shared" si="113"/>
        <v>21</v>
      </c>
      <c r="AA167" s="39">
        <f t="shared" si="114"/>
        <v>24</v>
      </c>
      <c r="AB167" s="38">
        <f>BA167+IF($F167="범선",IF($BG$1=TRUE,INDEX(Sheet2!$H$2:'Sheet2'!$H$45,MATCH(BA167,Sheet2!$G$2:'Sheet2'!$G$45,0),0)),IF($BH$1=TRUE,INDEX(Sheet2!$I$2:'Sheet2'!$I$45,MATCH(BA167,Sheet2!$G$2:'Sheet2'!$G$45,0)),IF($BI$1=TRUE,INDEX(Sheet2!$H$2:'Sheet2'!$H$45,MATCH(BA167,Sheet2!$G$2:'Sheet2'!$G$45,0)),0)))+IF($BE$1=TRUE,2,0)</f>
        <v>20</v>
      </c>
      <c r="AC167" s="38">
        <f t="shared" si="115"/>
        <v>23.5</v>
      </c>
      <c r="AD167" s="38">
        <f t="shared" si="116"/>
        <v>26.5</v>
      </c>
      <c r="AE167" s="39">
        <f t="shared" si="117"/>
        <v>29.5</v>
      </c>
      <c r="AF167" s="38">
        <f>BB167+IF($F167="범선",IF($BG$1=TRUE,INDEX(Sheet2!$H$2:'Sheet2'!$H$45,MATCH(BB167,Sheet2!$G$2:'Sheet2'!$G$45,0),0)),IF($BH$1=TRUE,INDEX(Sheet2!$I$2:'Sheet2'!$I$45,MATCH(BB167,Sheet2!$G$2:'Sheet2'!$G$45,0)),IF($BI$1=TRUE,INDEX(Sheet2!$H$2:'Sheet2'!$H$45,MATCH(BB167,Sheet2!$G$2:'Sheet2'!$G$45,0)),0)))+IF($BE$1=TRUE,2,0)</f>
        <v>24</v>
      </c>
      <c r="AG167" s="38">
        <f t="shared" si="118"/>
        <v>27.5</v>
      </c>
      <c r="AH167" s="38">
        <f t="shared" si="119"/>
        <v>30.5</v>
      </c>
      <c r="AI167" s="39">
        <f t="shared" si="120"/>
        <v>33.5</v>
      </c>
      <c r="AJ167" s="95"/>
      <c r="AK167" s="97">
        <v>240</v>
      </c>
      <c r="AL167" s="97">
        <v>365</v>
      </c>
      <c r="AM167" s="97">
        <v>10</v>
      </c>
      <c r="AN167" s="83">
        <v>11</v>
      </c>
      <c r="AO167" s="83">
        <v>14</v>
      </c>
      <c r="AP167" s="5">
        <v>60</v>
      </c>
      <c r="AQ167" s="5">
        <v>35</v>
      </c>
      <c r="AR167" s="5">
        <v>22</v>
      </c>
      <c r="AS167" s="5">
        <v>628</v>
      </c>
      <c r="AT167" s="5">
        <v>3</v>
      </c>
      <c r="AU167" s="5">
        <f t="shared" si="121"/>
        <v>710</v>
      </c>
      <c r="AV167" s="5">
        <f t="shared" si="122"/>
        <v>532</v>
      </c>
      <c r="AW167" s="5">
        <f t="shared" si="123"/>
        <v>887</v>
      </c>
      <c r="AX167" s="5">
        <f t="shared" si="124"/>
        <v>-1</v>
      </c>
      <c r="AY167" s="5">
        <f t="shared" si="125"/>
        <v>1</v>
      </c>
      <c r="AZ167" s="5">
        <f t="shared" si="126"/>
        <v>4</v>
      </c>
      <c r="BA167" s="5">
        <f t="shared" si="127"/>
        <v>8</v>
      </c>
      <c r="BB167" s="5">
        <f t="shared" si="128"/>
        <v>11</v>
      </c>
    </row>
    <row r="168" spans="1:54" s="5" customFormat="1">
      <c r="A168" s="439"/>
      <c r="B168" s="440" t="s">
        <v>99</v>
      </c>
      <c r="C168" s="212" t="s">
        <v>248</v>
      </c>
      <c r="D168" s="214" t="s">
        <v>1</v>
      </c>
      <c r="E168" s="214" t="s">
        <v>0</v>
      </c>
      <c r="F168" s="500" t="s">
        <v>18</v>
      </c>
      <c r="G168" s="223" t="s">
        <v>8</v>
      </c>
      <c r="H168" s="322">
        <f>ROUNDDOWN(AK168*1.05,0)+INDEX(Sheet2!$B$2:'Sheet2'!$B$5,MATCH(G168,Sheet2!$A$2:'Sheet2'!$A$5,0),0)+34*AT168-ROUNDUP(IF($BC$1=TRUE,AV168,AW168)/10,0)+A168</f>
        <v>425</v>
      </c>
      <c r="I168" s="323">
        <f>ROUNDDOWN(AL168*1.05,0)+INDEX(Sheet2!$B$2:'Sheet2'!$B$5,MATCH(G168,Sheet2!$A$2:'Sheet2'!$A$5,0),0)+34*AT168-ROUNDUP(IF($BC$1=TRUE,AV168,AW168)/10,0)+A168</f>
        <v>556</v>
      </c>
      <c r="J168" s="232">
        <f t="shared" si="101"/>
        <v>981</v>
      </c>
      <c r="K168" s="501">
        <f>AW168-ROUNDDOWN(AR168/2,0)-ROUNDDOWN(MAX(AQ168*1.2,AP168*0.5),0)+INDEX(Sheet2!$C$2:'Sheet2'!$C$5,MATCH(G168,Sheet2!$A$2:'Sheet2'!$A$5,0),0)</f>
        <v>883</v>
      </c>
      <c r="L168" s="247">
        <f t="shared" si="102"/>
        <v>479</v>
      </c>
      <c r="M168" s="249">
        <f t="shared" si="103"/>
        <v>11</v>
      </c>
      <c r="N168" s="249">
        <f t="shared" si="104"/>
        <v>14</v>
      </c>
      <c r="O168" s="252">
        <f t="shared" si="105"/>
        <v>1831</v>
      </c>
      <c r="P168" s="259">
        <f>AX168+IF($F168="범선",IF($BG$1=TRUE,INDEX(Sheet2!$H$2:'Sheet2'!$H$45,MATCH(AX168,Sheet2!$G$2:'Sheet2'!$G$45,0),0)),IF($BH$1=TRUE,INDEX(Sheet2!$I$2:'Sheet2'!$I$45,MATCH(AX168,Sheet2!$G$2:'Sheet2'!$G$45,0)),IF($BI$1=TRUE,INDEX(Sheet2!$H$2:'Sheet2'!$H$45,MATCH(AX168,Sheet2!$G$2:'Sheet2'!$G$45,0)),0)))+IF($BE$1=TRUE,2,0)</f>
        <v>8</v>
      </c>
      <c r="Q168" s="214">
        <f t="shared" si="106"/>
        <v>11</v>
      </c>
      <c r="R168" s="214">
        <f t="shared" si="107"/>
        <v>14</v>
      </c>
      <c r="S168" s="223">
        <f t="shared" si="108"/>
        <v>17</v>
      </c>
      <c r="T168" s="214">
        <f>AY168+IF($F168="범선",IF($BG$1=TRUE,INDEX(Sheet2!$H$2:'Sheet2'!$H$45,MATCH(AY168,Sheet2!$G$2:'Sheet2'!$G$45,0),0)),IF($BH$1=TRUE,INDEX(Sheet2!$I$2:'Sheet2'!$I$45,MATCH(AY168,Sheet2!$G$2:'Sheet2'!$G$45,0)),IF($BI$1=TRUE,INDEX(Sheet2!$H$2:'Sheet2'!$H$45,MATCH(AY168,Sheet2!$G$2:'Sheet2'!$G$45,0)),0)))+IF($BE$1=TRUE,2,0)</f>
        <v>10.5</v>
      </c>
      <c r="U168" s="214">
        <f t="shared" si="109"/>
        <v>14</v>
      </c>
      <c r="V168" s="214">
        <f t="shared" si="110"/>
        <v>17</v>
      </c>
      <c r="W168" s="223">
        <f t="shared" si="111"/>
        <v>20</v>
      </c>
      <c r="X168" s="214">
        <f>AZ168+IF($F168="범선",IF($BG$1=TRUE,INDEX(Sheet2!$H$2:'Sheet2'!$H$45,MATCH(AZ168,Sheet2!$G$2:'Sheet2'!$G$45,0),0)),IF($BH$1=TRUE,INDEX(Sheet2!$I$2:'Sheet2'!$I$45,MATCH(AZ168,Sheet2!$G$2:'Sheet2'!$G$45,0)),IF($BI$1=TRUE,INDEX(Sheet2!$H$2:'Sheet2'!$H$45,MATCH(AZ168,Sheet2!$G$2:'Sheet2'!$G$45,0)),0)))+IF($BE$1=TRUE,2,0)</f>
        <v>14.5</v>
      </c>
      <c r="Y168" s="214">
        <f t="shared" si="112"/>
        <v>18</v>
      </c>
      <c r="Z168" s="214">
        <f t="shared" si="113"/>
        <v>21</v>
      </c>
      <c r="AA168" s="223">
        <f t="shared" si="114"/>
        <v>24</v>
      </c>
      <c r="AB168" s="214">
        <f>BA168+IF($F168="범선",IF($BG$1=TRUE,INDEX(Sheet2!$H$2:'Sheet2'!$H$45,MATCH(BA168,Sheet2!$G$2:'Sheet2'!$G$45,0),0)),IF($BH$1=TRUE,INDEX(Sheet2!$I$2:'Sheet2'!$I$45,MATCH(BA168,Sheet2!$G$2:'Sheet2'!$G$45,0)),IF($BI$1=TRUE,INDEX(Sheet2!$H$2:'Sheet2'!$H$45,MATCH(BA168,Sheet2!$G$2:'Sheet2'!$G$45,0)),0)))+IF($BE$1=TRUE,2,0)</f>
        <v>20</v>
      </c>
      <c r="AC168" s="214">
        <f t="shared" si="115"/>
        <v>23.5</v>
      </c>
      <c r="AD168" s="214">
        <f t="shared" si="116"/>
        <v>26.5</v>
      </c>
      <c r="AE168" s="223">
        <f t="shared" si="117"/>
        <v>29.5</v>
      </c>
      <c r="AF168" s="214">
        <f>BB168+IF($F168="범선",IF($BG$1=TRUE,INDEX(Sheet2!$H$2:'Sheet2'!$H$45,MATCH(BB168,Sheet2!$G$2:'Sheet2'!$G$45,0),0)),IF($BH$1=TRUE,INDEX(Sheet2!$I$2:'Sheet2'!$I$45,MATCH(BB168,Sheet2!$G$2:'Sheet2'!$G$45,0)),IF($BI$1=TRUE,INDEX(Sheet2!$H$2:'Sheet2'!$H$45,MATCH(BB168,Sheet2!$G$2:'Sheet2'!$G$45,0)),0)))+IF($BE$1=TRUE,2,0)</f>
        <v>24</v>
      </c>
      <c r="AG168" s="214">
        <f t="shared" si="118"/>
        <v>27.5</v>
      </c>
      <c r="AH168" s="214">
        <f t="shared" si="119"/>
        <v>30.5</v>
      </c>
      <c r="AI168" s="223">
        <f t="shared" si="120"/>
        <v>33.5</v>
      </c>
      <c r="AJ168" s="95"/>
      <c r="AK168" s="97">
        <v>240</v>
      </c>
      <c r="AL168" s="97">
        <v>365</v>
      </c>
      <c r="AM168" s="97">
        <v>11</v>
      </c>
      <c r="AN168" s="83">
        <v>11</v>
      </c>
      <c r="AO168" s="83">
        <v>14</v>
      </c>
      <c r="AP168" s="5">
        <v>60</v>
      </c>
      <c r="AQ168" s="5">
        <v>35</v>
      </c>
      <c r="AR168" s="5">
        <v>22</v>
      </c>
      <c r="AS168" s="5">
        <v>628</v>
      </c>
      <c r="AT168" s="5">
        <v>3</v>
      </c>
      <c r="AU168" s="5">
        <f t="shared" si="121"/>
        <v>710</v>
      </c>
      <c r="AV168" s="5">
        <f t="shared" si="122"/>
        <v>532</v>
      </c>
      <c r="AW168" s="5">
        <f t="shared" si="123"/>
        <v>887</v>
      </c>
      <c r="AX168" s="5">
        <f t="shared" si="124"/>
        <v>-1</v>
      </c>
      <c r="AY168" s="5">
        <f t="shared" si="125"/>
        <v>1</v>
      </c>
      <c r="AZ168" s="5">
        <f t="shared" si="126"/>
        <v>4</v>
      </c>
      <c r="BA168" s="5">
        <f t="shared" si="127"/>
        <v>8</v>
      </c>
      <c r="BB168" s="5">
        <f t="shared" si="128"/>
        <v>11</v>
      </c>
    </row>
    <row r="169" spans="1:54" s="5" customFormat="1">
      <c r="A169" s="368"/>
      <c r="B169" s="90" t="s">
        <v>30</v>
      </c>
      <c r="C169" s="122" t="s">
        <v>83</v>
      </c>
      <c r="D169" s="20" t="s">
        <v>1</v>
      </c>
      <c r="E169" s="20" t="s">
        <v>41</v>
      </c>
      <c r="F169" s="21" t="s">
        <v>18</v>
      </c>
      <c r="G169" s="22" t="s">
        <v>8</v>
      </c>
      <c r="H169" s="318">
        <f>ROUNDDOWN(AK169*1.05,0)+INDEX(Sheet2!$B$2:'Sheet2'!$B$5,MATCH(G169,Sheet2!$A$2:'Sheet2'!$A$5,0),0)+34*AT169-ROUNDUP(IF($BC$1=TRUE,AV169,AW169)/10,0)+A169</f>
        <v>408</v>
      </c>
      <c r="I169" s="319">
        <f>ROUNDDOWN(AL169*1.05,0)+INDEX(Sheet2!$B$2:'Sheet2'!$B$5,MATCH(G169,Sheet2!$A$2:'Sheet2'!$A$5,0),0)+34*AT169-ROUNDUP(IF($BC$1=TRUE,AV169,AW169)/10,0)+A169</f>
        <v>476</v>
      </c>
      <c r="J169" s="23">
        <f t="shared" si="101"/>
        <v>884</v>
      </c>
      <c r="K169" s="495">
        <f>AW169-ROUNDDOWN(AR169/2,0)-ROUNDDOWN(MAX(AQ169*1.2,AP169*0.5),0)+INDEX(Sheet2!$C$2:'Sheet2'!$C$5,MATCH(G169,Sheet2!$A$2:'Sheet2'!$A$5,0),0)</f>
        <v>882</v>
      </c>
      <c r="L169" s="19">
        <f t="shared" si="102"/>
        <v>473</v>
      </c>
      <c r="M169" s="99">
        <f t="shared" si="103"/>
        <v>13</v>
      </c>
      <c r="N169" s="99">
        <f t="shared" si="104"/>
        <v>30</v>
      </c>
      <c r="O169" s="187">
        <f t="shared" si="105"/>
        <v>1700</v>
      </c>
      <c r="P169" s="24">
        <f>AX169+IF($F169="범선",IF($BG$1=TRUE,INDEX(Sheet2!$H$2:'Sheet2'!$H$45,MATCH(AX169,Sheet2!$G$2:'Sheet2'!$G$45,0),0)),IF($BH$1=TRUE,INDEX(Sheet2!$I$2:'Sheet2'!$I$45,MATCH(AX169,Sheet2!$G$2:'Sheet2'!$G$45,0)),IF($BI$1=TRUE,INDEX(Sheet2!$H$2:'Sheet2'!$H$45,MATCH(AX169,Sheet2!$G$2:'Sheet2'!$G$45,0)),0)))+IF($BE$1=TRUE,2,0)</f>
        <v>12</v>
      </c>
      <c r="Q169" s="20">
        <f t="shared" si="106"/>
        <v>15</v>
      </c>
      <c r="R169" s="20">
        <f t="shared" si="107"/>
        <v>18</v>
      </c>
      <c r="S169" s="22">
        <f t="shared" si="108"/>
        <v>21</v>
      </c>
      <c r="T169" s="20">
        <f>AY169+IF($F169="범선",IF($BG$1=TRUE,INDEX(Sheet2!$H$2:'Sheet2'!$H$45,MATCH(AY169,Sheet2!$G$2:'Sheet2'!$G$45,0),0)),IF($BH$1=TRUE,INDEX(Sheet2!$I$2:'Sheet2'!$I$45,MATCH(AY169,Sheet2!$G$2:'Sheet2'!$G$45,0)),IF($BI$1=TRUE,INDEX(Sheet2!$H$2:'Sheet2'!$H$45,MATCH(AY169,Sheet2!$G$2:'Sheet2'!$G$45,0)),0)))+IF($BE$1=TRUE,2,0)</f>
        <v>13</v>
      </c>
      <c r="U169" s="20">
        <f t="shared" si="109"/>
        <v>16.5</v>
      </c>
      <c r="V169" s="20">
        <f t="shared" si="110"/>
        <v>19.5</v>
      </c>
      <c r="W169" s="22">
        <f t="shared" si="111"/>
        <v>22.5</v>
      </c>
      <c r="X169" s="20">
        <f>AZ169+IF($F169="범선",IF($BG$1=TRUE,INDEX(Sheet2!$H$2:'Sheet2'!$H$45,MATCH(AZ169,Sheet2!$G$2:'Sheet2'!$G$45,0),0)),IF($BH$1=TRUE,INDEX(Sheet2!$I$2:'Sheet2'!$I$45,MATCH(AZ169,Sheet2!$G$2:'Sheet2'!$G$45,0)),IF($BI$1=TRUE,INDEX(Sheet2!$H$2:'Sheet2'!$H$45,MATCH(AZ169,Sheet2!$G$2:'Sheet2'!$G$45,0)),0)))+IF($BE$1=TRUE,2,0)</f>
        <v>17</v>
      </c>
      <c r="Y169" s="20">
        <f t="shared" si="112"/>
        <v>20.5</v>
      </c>
      <c r="Z169" s="20">
        <f t="shared" si="113"/>
        <v>23.5</v>
      </c>
      <c r="AA169" s="22">
        <f t="shared" si="114"/>
        <v>26.5</v>
      </c>
      <c r="AB169" s="20">
        <f>BA169+IF($F169="범선",IF($BG$1=TRUE,INDEX(Sheet2!$H$2:'Sheet2'!$H$45,MATCH(BA169,Sheet2!$G$2:'Sheet2'!$G$45,0),0)),IF($BH$1=TRUE,INDEX(Sheet2!$I$2:'Sheet2'!$I$45,MATCH(BA169,Sheet2!$G$2:'Sheet2'!$G$45,0)),IF($BI$1=TRUE,INDEX(Sheet2!$H$2:'Sheet2'!$H$45,MATCH(BA169,Sheet2!$G$2:'Sheet2'!$G$45,0)),0)))+IF($BE$1=TRUE,2,0)</f>
        <v>22.5</v>
      </c>
      <c r="AC169" s="20">
        <f t="shared" si="115"/>
        <v>26</v>
      </c>
      <c r="AD169" s="20">
        <f t="shared" si="116"/>
        <v>29</v>
      </c>
      <c r="AE169" s="22">
        <f t="shared" si="117"/>
        <v>32</v>
      </c>
      <c r="AF169" s="20">
        <f>BB169+IF($F169="범선",IF($BG$1=TRUE,INDEX(Sheet2!$H$2:'Sheet2'!$H$45,MATCH(BB169,Sheet2!$G$2:'Sheet2'!$G$45,0),0)),IF($BH$1=TRUE,INDEX(Sheet2!$I$2:'Sheet2'!$I$45,MATCH(BB169,Sheet2!$G$2:'Sheet2'!$G$45,0)),IF($BI$1=TRUE,INDEX(Sheet2!$H$2:'Sheet2'!$H$45,MATCH(BB169,Sheet2!$G$2:'Sheet2'!$G$45,0)),0)))+IF($BE$1=TRUE,2,0)</f>
        <v>28</v>
      </c>
      <c r="AG169" s="20">
        <f t="shared" si="118"/>
        <v>31.5</v>
      </c>
      <c r="AH169" s="20">
        <f t="shared" si="119"/>
        <v>34.5</v>
      </c>
      <c r="AI169" s="22">
        <f t="shared" si="120"/>
        <v>37.5</v>
      </c>
      <c r="AJ169" s="95"/>
      <c r="AK169" s="97">
        <v>225</v>
      </c>
      <c r="AL169" s="97">
        <v>290</v>
      </c>
      <c r="AM169" s="97">
        <v>11</v>
      </c>
      <c r="AN169" s="83">
        <v>13</v>
      </c>
      <c r="AO169" s="83">
        <v>30</v>
      </c>
      <c r="AP169" s="5">
        <v>98</v>
      </c>
      <c r="AQ169" s="5">
        <v>34</v>
      </c>
      <c r="AR169" s="5">
        <v>36</v>
      </c>
      <c r="AS169" s="5">
        <v>586</v>
      </c>
      <c r="AT169" s="5">
        <v>3</v>
      </c>
      <c r="AU169" s="5">
        <f t="shared" si="121"/>
        <v>720</v>
      </c>
      <c r="AV169" s="5">
        <f t="shared" si="122"/>
        <v>540</v>
      </c>
      <c r="AW169" s="5">
        <f t="shared" si="123"/>
        <v>900</v>
      </c>
      <c r="AX169" s="5">
        <f t="shared" si="124"/>
        <v>2</v>
      </c>
      <c r="AY169" s="5">
        <f t="shared" si="125"/>
        <v>3</v>
      </c>
      <c r="AZ169" s="5">
        <f t="shared" si="126"/>
        <v>6</v>
      </c>
      <c r="BA169" s="5">
        <f t="shared" si="127"/>
        <v>10</v>
      </c>
      <c r="BB169" s="5">
        <f t="shared" si="128"/>
        <v>14</v>
      </c>
    </row>
    <row r="170" spans="1:54" s="5" customFormat="1">
      <c r="A170" s="405"/>
      <c r="B170" s="406" t="s">
        <v>104</v>
      </c>
      <c r="C170" s="415" t="s">
        <v>189</v>
      </c>
      <c r="D170" s="38" t="s">
        <v>1</v>
      </c>
      <c r="E170" s="38" t="s">
        <v>41</v>
      </c>
      <c r="F170" s="38" t="s">
        <v>162</v>
      </c>
      <c r="G170" s="39" t="s">
        <v>12</v>
      </c>
      <c r="H170" s="286">
        <f>ROUNDDOWN(AK170*1.05,0)+INDEX(Sheet2!$B$2:'Sheet2'!$B$5,MATCH(G170,Sheet2!$A$2:'Sheet2'!$A$5,0),0)+34*AT170-ROUNDUP(IF($BC$1=TRUE,AV170,AW170)/10,0)+A170</f>
        <v>314</v>
      </c>
      <c r="I170" s="296">
        <f>ROUNDDOWN(AL170*1.05,0)+INDEX(Sheet2!$B$2:'Sheet2'!$B$5,MATCH(G170,Sheet2!$A$2:'Sheet2'!$A$5,0),0)+34*AT170-ROUNDUP(IF($BC$1=TRUE,AV170,AW170)/10,0)+A170</f>
        <v>429</v>
      </c>
      <c r="J170" s="40">
        <f t="shared" si="101"/>
        <v>743</v>
      </c>
      <c r="K170" s="664">
        <f>AW170-ROUNDDOWN(AR170/2,0)-ROUNDDOWN(MAX(AQ170*1.2,AP170*0.5),0)+INDEX(Sheet2!$C$2:'Sheet2'!$C$5,MATCH(G170,Sheet2!$A$2:'Sheet2'!$A$5,0),0)</f>
        <v>878</v>
      </c>
      <c r="L170" s="37">
        <f t="shared" si="102"/>
        <v>464</v>
      </c>
      <c r="M170" s="427">
        <f t="shared" si="103"/>
        <v>9</v>
      </c>
      <c r="N170" s="427">
        <f t="shared" si="104"/>
        <v>43</v>
      </c>
      <c r="O170" s="93">
        <f t="shared" si="105"/>
        <v>1371</v>
      </c>
      <c r="P170" s="41">
        <f>AX170+IF($F170="범선",IF($BG$1=TRUE,INDEX(Sheet2!$H$2:'Sheet2'!$H$45,MATCH(AX170,Sheet2!$G$2:'Sheet2'!$G$45,0),0)),IF($BH$1=TRUE,INDEX(Sheet2!$I$2:'Sheet2'!$I$45,MATCH(AX170,Sheet2!$G$2:'Sheet2'!$G$45,0)),IF($BI$1=TRUE,INDEX(Sheet2!$H$2:'Sheet2'!$H$45,MATCH(AX170,Sheet2!$G$2:'Sheet2'!$G$45,0)),0)))+IF($BE$1=TRUE,2,0)</f>
        <v>14.5</v>
      </c>
      <c r="Q170" s="38">
        <f t="shared" si="106"/>
        <v>17.5</v>
      </c>
      <c r="R170" s="38">
        <f t="shared" si="107"/>
        <v>20.5</v>
      </c>
      <c r="S170" s="39">
        <f t="shared" si="108"/>
        <v>23.5</v>
      </c>
      <c r="T170" s="38">
        <f>AY170+IF($F170="범선",IF($BG$1=TRUE,INDEX(Sheet2!$H$2:'Sheet2'!$H$45,MATCH(AY170,Sheet2!$G$2:'Sheet2'!$G$45,0),0)),IF($BH$1=TRUE,INDEX(Sheet2!$I$2:'Sheet2'!$I$45,MATCH(AY170,Sheet2!$G$2:'Sheet2'!$G$45,0)),IF($BI$1=TRUE,INDEX(Sheet2!$H$2:'Sheet2'!$H$45,MATCH(AY170,Sheet2!$G$2:'Sheet2'!$G$45,0)),0)))+IF($BE$1=TRUE,2,0)</f>
        <v>16</v>
      </c>
      <c r="U170" s="38">
        <f t="shared" si="109"/>
        <v>19.5</v>
      </c>
      <c r="V170" s="38">
        <f t="shared" si="110"/>
        <v>22.5</v>
      </c>
      <c r="W170" s="39">
        <f t="shared" si="111"/>
        <v>25.5</v>
      </c>
      <c r="X170" s="38">
        <f>AZ170+IF($F170="범선",IF($BG$1=TRUE,INDEX(Sheet2!$H$2:'Sheet2'!$H$45,MATCH(AZ170,Sheet2!$G$2:'Sheet2'!$G$45,0),0)),IF($BH$1=TRUE,INDEX(Sheet2!$I$2:'Sheet2'!$I$45,MATCH(AZ170,Sheet2!$G$2:'Sheet2'!$G$45,0)),IF($BI$1=TRUE,INDEX(Sheet2!$H$2:'Sheet2'!$H$45,MATCH(AZ170,Sheet2!$G$2:'Sheet2'!$G$45,0)),0)))+IF($BE$1=TRUE,2,0)</f>
        <v>21</v>
      </c>
      <c r="Y170" s="38">
        <f t="shared" si="112"/>
        <v>24.5</v>
      </c>
      <c r="Z170" s="38">
        <f t="shared" si="113"/>
        <v>27.5</v>
      </c>
      <c r="AA170" s="39">
        <f t="shared" si="114"/>
        <v>30.5</v>
      </c>
      <c r="AB170" s="38">
        <f>BA170+IF($F170="범선",IF($BG$1=TRUE,INDEX(Sheet2!$H$2:'Sheet2'!$H$45,MATCH(BA170,Sheet2!$G$2:'Sheet2'!$G$45,0),0)),IF($BH$1=TRUE,INDEX(Sheet2!$I$2:'Sheet2'!$I$45,MATCH(BA170,Sheet2!$G$2:'Sheet2'!$G$45,0)),IF($BI$1=TRUE,INDEX(Sheet2!$H$2:'Sheet2'!$H$45,MATCH(BA170,Sheet2!$G$2:'Sheet2'!$G$45,0)),0)))+IF($BE$1=TRUE,2,0)</f>
        <v>26.5</v>
      </c>
      <c r="AC170" s="38">
        <f t="shared" si="115"/>
        <v>30</v>
      </c>
      <c r="AD170" s="38">
        <f t="shared" si="116"/>
        <v>33</v>
      </c>
      <c r="AE170" s="39">
        <f t="shared" si="117"/>
        <v>36</v>
      </c>
      <c r="AF170" s="38">
        <f>BB170+IF($F170="범선",IF($BG$1=TRUE,INDEX(Sheet2!$H$2:'Sheet2'!$H$45,MATCH(BB170,Sheet2!$G$2:'Sheet2'!$G$45,0),0)),IF($BH$1=TRUE,INDEX(Sheet2!$I$2:'Sheet2'!$I$45,MATCH(BB170,Sheet2!$G$2:'Sheet2'!$G$45,0)),IF($BI$1=TRUE,INDEX(Sheet2!$H$2:'Sheet2'!$H$45,MATCH(BB170,Sheet2!$G$2:'Sheet2'!$G$45,0)),0)))+IF($BE$1=TRUE,2,0)</f>
        <v>30.5</v>
      </c>
      <c r="AG170" s="38">
        <f t="shared" si="118"/>
        <v>34</v>
      </c>
      <c r="AH170" s="38">
        <f t="shared" si="119"/>
        <v>37</v>
      </c>
      <c r="AI170" s="39">
        <f t="shared" si="120"/>
        <v>40</v>
      </c>
      <c r="AJ170" s="95"/>
      <c r="AK170" s="96">
        <v>157</v>
      </c>
      <c r="AL170" s="96">
        <v>266</v>
      </c>
      <c r="AM170" s="96">
        <v>10</v>
      </c>
      <c r="AN170" s="83">
        <v>9</v>
      </c>
      <c r="AO170" s="83">
        <v>43</v>
      </c>
      <c r="AP170" s="13">
        <v>102</v>
      </c>
      <c r="AQ170" s="13">
        <v>48</v>
      </c>
      <c r="AR170" s="13">
        <v>52</v>
      </c>
      <c r="AS170" s="13">
        <v>576</v>
      </c>
      <c r="AT170" s="13">
        <v>3</v>
      </c>
      <c r="AU170" s="5">
        <f t="shared" si="121"/>
        <v>730</v>
      </c>
      <c r="AV170" s="5">
        <f t="shared" si="122"/>
        <v>547</v>
      </c>
      <c r="AW170" s="5">
        <f t="shared" si="123"/>
        <v>912</v>
      </c>
      <c r="AX170" s="5">
        <f t="shared" si="124"/>
        <v>4</v>
      </c>
      <c r="AY170" s="5">
        <f t="shared" si="125"/>
        <v>5</v>
      </c>
      <c r="AZ170" s="5">
        <f t="shared" si="126"/>
        <v>9</v>
      </c>
      <c r="BA170" s="5">
        <f t="shared" si="127"/>
        <v>13</v>
      </c>
      <c r="BB170" s="5">
        <f t="shared" si="128"/>
        <v>16</v>
      </c>
    </row>
    <row r="171" spans="1:54" s="5" customFormat="1">
      <c r="A171" s="439"/>
      <c r="B171" s="440" t="s">
        <v>99</v>
      </c>
      <c r="C171" s="212" t="s">
        <v>189</v>
      </c>
      <c r="D171" s="214" t="s">
        <v>1</v>
      </c>
      <c r="E171" s="214" t="s">
        <v>41</v>
      </c>
      <c r="F171" s="214" t="s">
        <v>162</v>
      </c>
      <c r="G171" s="223" t="s">
        <v>12</v>
      </c>
      <c r="H171" s="322">
        <f>ROUNDDOWN(AK171*1.05,0)+INDEX(Sheet2!$B$2:'Sheet2'!$B$5,MATCH(G171,Sheet2!$A$2:'Sheet2'!$A$5,0),0)+34*AT171-ROUNDUP(IF($BC$1=TRUE,AV171,AW171)/10,0)+A171</f>
        <v>314</v>
      </c>
      <c r="I171" s="323">
        <f>ROUNDDOWN(AL171*1.05,0)+INDEX(Sheet2!$B$2:'Sheet2'!$B$5,MATCH(G171,Sheet2!$A$2:'Sheet2'!$A$5,0),0)+34*AT171-ROUNDUP(IF($BC$1=TRUE,AV171,AW171)/10,0)+A171</f>
        <v>429</v>
      </c>
      <c r="J171" s="232">
        <f t="shared" si="101"/>
        <v>743</v>
      </c>
      <c r="K171" s="666">
        <f>AW171-ROUNDDOWN(AR171/2,0)-ROUNDDOWN(MAX(AQ171*1.2,AP171*0.5),0)+INDEX(Sheet2!$C$2:'Sheet2'!$C$5,MATCH(G171,Sheet2!$A$2:'Sheet2'!$A$5,0),0)</f>
        <v>878</v>
      </c>
      <c r="L171" s="247">
        <f t="shared" si="102"/>
        <v>464</v>
      </c>
      <c r="M171" s="249">
        <f t="shared" si="103"/>
        <v>9</v>
      </c>
      <c r="N171" s="249">
        <f t="shared" si="104"/>
        <v>43</v>
      </c>
      <c r="O171" s="252">
        <f t="shared" si="105"/>
        <v>1371</v>
      </c>
      <c r="P171" s="259">
        <f>AX171+IF($F171="범선",IF($BG$1=TRUE,INDEX(Sheet2!$H$2:'Sheet2'!$H$45,MATCH(AX171,Sheet2!$G$2:'Sheet2'!$G$45,0),0)),IF($BH$1=TRUE,INDEX(Sheet2!$I$2:'Sheet2'!$I$45,MATCH(AX171,Sheet2!$G$2:'Sheet2'!$G$45,0)),IF($BI$1=TRUE,INDEX(Sheet2!$H$2:'Sheet2'!$H$45,MATCH(AX171,Sheet2!$G$2:'Sheet2'!$G$45,0)),0)))+IF($BE$1=TRUE,2,0)</f>
        <v>14.5</v>
      </c>
      <c r="Q171" s="214">
        <f t="shared" si="106"/>
        <v>17.5</v>
      </c>
      <c r="R171" s="214">
        <f t="shared" si="107"/>
        <v>20.5</v>
      </c>
      <c r="S171" s="223">
        <f t="shared" si="108"/>
        <v>23.5</v>
      </c>
      <c r="T171" s="214">
        <f>AY171+IF($F171="범선",IF($BG$1=TRUE,INDEX(Sheet2!$H$2:'Sheet2'!$H$45,MATCH(AY171,Sheet2!$G$2:'Sheet2'!$G$45,0),0)),IF($BH$1=TRUE,INDEX(Sheet2!$I$2:'Sheet2'!$I$45,MATCH(AY171,Sheet2!$G$2:'Sheet2'!$G$45,0)),IF($BI$1=TRUE,INDEX(Sheet2!$H$2:'Sheet2'!$H$45,MATCH(AY171,Sheet2!$G$2:'Sheet2'!$G$45,0)),0)))+IF($BE$1=TRUE,2,0)</f>
        <v>16</v>
      </c>
      <c r="U171" s="214">
        <f t="shared" si="109"/>
        <v>19.5</v>
      </c>
      <c r="V171" s="214">
        <f t="shared" si="110"/>
        <v>22.5</v>
      </c>
      <c r="W171" s="223">
        <f t="shared" si="111"/>
        <v>25.5</v>
      </c>
      <c r="X171" s="214">
        <f>AZ171+IF($F171="범선",IF($BG$1=TRUE,INDEX(Sheet2!$H$2:'Sheet2'!$H$45,MATCH(AZ171,Sheet2!$G$2:'Sheet2'!$G$45,0),0)),IF($BH$1=TRUE,INDEX(Sheet2!$I$2:'Sheet2'!$I$45,MATCH(AZ171,Sheet2!$G$2:'Sheet2'!$G$45,0)),IF($BI$1=TRUE,INDEX(Sheet2!$H$2:'Sheet2'!$H$45,MATCH(AZ171,Sheet2!$G$2:'Sheet2'!$G$45,0)),0)))+IF($BE$1=TRUE,2,0)</f>
        <v>21</v>
      </c>
      <c r="Y171" s="214">
        <f t="shared" si="112"/>
        <v>24.5</v>
      </c>
      <c r="Z171" s="214">
        <f t="shared" si="113"/>
        <v>27.5</v>
      </c>
      <c r="AA171" s="223">
        <f t="shared" si="114"/>
        <v>30.5</v>
      </c>
      <c r="AB171" s="214">
        <f>BA171+IF($F171="범선",IF($BG$1=TRUE,INDEX(Sheet2!$H$2:'Sheet2'!$H$45,MATCH(BA171,Sheet2!$G$2:'Sheet2'!$G$45,0),0)),IF($BH$1=TRUE,INDEX(Sheet2!$I$2:'Sheet2'!$I$45,MATCH(BA171,Sheet2!$G$2:'Sheet2'!$G$45,0)),IF($BI$1=TRUE,INDEX(Sheet2!$H$2:'Sheet2'!$H$45,MATCH(BA171,Sheet2!$G$2:'Sheet2'!$G$45,0)),0)))+IF($BE$1=TRUE,2,0)</f>
        <v>26.5</v>
      </c>
      <c r="AC171" s="214">
        <f t="shared" si="115"/>
        <v>30</v>
      </c>
      <c r="AD171" s="214">
        <f t="shared" si="116"/>
        <v>33</v>
      </c>
      <c r="AE171" s="223">
        <f t="shared" si="117"/>
        <v>36</v>
      </c>
      <c r="AF171" s="214">
        <f>BB171+IF($F171="범선",IF($BG$1=TRUE,INDEX(Sheet2!$H$2:'Sheet2'!$H$45,MATCH(BB171,Sheet2!$G$2:'Sheet2'!$G$45,0),0)),IF($BH$1=TRUE,INDEX(Sheet2!$I$2:'Sheet2'!$I$45,MATCH(BB171,Sheet2!$G$2:'Sheet2'!$G$45,0)),IF($BI$1=TRUE,INDEX(Sheet2!$H$2:'Sheet2'!$H$45,MATCH(BB171,Sheet2!$G$2:'Sheet2'!$G$45,0)),0)))+IF($BE$1=TRUE,2,0)</f>
        <v>30.5</v>
      </c>
      <c r="AG171" s="214">
        <f t="shared" si="118"/>
        <v>34</v>
      </c>
      <c r="AH171" s="214">
        <f t="shared" si="119"/>
        <v>37</v>
      </c>
      <c r="AI171" s="223">
        <f t="shared" si="120"/>
        <v>40</v>
      </c>
      <c r="AJ171" s="95"/>
      <c r="AK171" s="96">
        <v>157</v>
      </c>
      <c r="AL171" s="96">
        <v>266</v>
      </c>
      <c r="AM171" s="96">
        <v>10</v>
      </c>
      <c r="AN171" s="83">
        <v>9</v>
      </c>
      <c r="AO171" s="83">
        <v>43</v>
      </c>
      <c r="AP171" s="13">
        <v>102</v>
      </c>
      <c r="AQ171" s="13">
        <v>48</v>
      </c>
      <c r="AR171" s="13">
        <v>52</v>
      </c>
      <c r="AS171" s="13">
        <v>576</v>
      </c>
      <c r="AT171" s="13">
        <v>3</v>
      </c>
      <c r="AU171" s="5">
        <f t="shared" si="121"/>
        <v>730</v>
      </c>
      <c r="AV171" s="5">
        <f t="shared" si="122"/>
        <v>547</v>
      </c>
      <c r="AW171" s="5">
        <f t="shared" si="123"/>
        <v>912</v>
      </c>
      <c r="AX171" s="5">
        <f t="shared" si="124"/>
        <v>4</v>
      </c>
      <c r="AY171" s="5">
        <f t="shared" si="125"/>
        <v>5</v>
      </c>
      <c r="AZ171" s="5">
        <f t="shared" si="126"/>
        <v>9</v>
      </c>
      <c r="BA171" s="5">
        <f t="shared" si="127"/>
        <v>13</v>
      </c>
      <c r="BB171" s="5">
        <f t="shared" si="128"/>
        <v>16</v>
      </c>
    </row>
    <row r="172" spans="1:54" s="5" customFormat="1">
      <c r="A172" s="1069"/>
      <c r="B172" s="1070"/>
      <c r="C172" s="1071" t="s">
        <v>282</v>
      </c>
      <c r="D172" s="1072" t="s">
        <v>1</v>
      </c>
      <c r="E172" s="1072" t="s">
        <v>0</v>
      </c>
      <c r="F172" s="1073" t="s">
        <v>18</v>
      </c>
      <c r="G172" s="1074" t="s">
        <v>10</v>
      </c>
      <c r="H172" s="1075">
        <f>ROUNDDOWN(AK172*1.05,0)+INDEX(Sheet2!$B$2:'Sheet2'!$B$5,MATCH(G172,Sheet2!$A$2:'Sheet2'!$A$5,0),0)+34*AT172-ROUNDUP(IF($BC$1=TRUE,AV172,AW172)/10,0)+A172</f>
        <v>411</v>
      </c>
      <c r="I172" s="1076">
        <f>ROUNDDOWN(AL172*1.05,0)+INDEX(Sheet2!$B$2:'Sheet2'!$B$5,MATCH(G172,Sheet2!$A$2:'Sheet2'!$A$5,0),0)+34*AT172-ROUNDUP(IF($BC$1=TRUE,AV172,AW172)/10,0)+A172</f>
        <v>537</v>
      </c>
      <c r="J172" s="1077">
        <f t="shared" si="101"/>
        <v>948</v>
      </c>
      <c r="K172" s="1133">
        <f>AW172-ROUNDDOWN(AR172/2,0)-ROUNDDOWN(MAX(AQ172*1.2,AP172*0.5),0)+INDEX(Sheet2!$C$2:'Sheet2'!$C$5,MATCH(G172,Sheet2!$A$2:'Sheet2'!$A$5,0),0)</f>
        <v>878</v>
      </c>
      <c r="L172" s="1079">
        <f t="shared" si="102"/>
        <v>477</v>
      </c>
      <c r="M172" s="1080">
        <f t="shared" si="103"/>
        <v>12</v>
      </c>
      <c r="N172" s="1080">
        <f t="shared" si="104"/>
        <v>18</v>
      </c>
      <c r="O172" s="1136">
        <f t="shared" si="105"/>
        <v>1770</v>
      </c>
      <c r="P172" s="1425">
        <f>AX172+IF($F172="범선",IF($BG$1=TRUE,INDEX(Sheet2!$H$2:'Sheet2'!$H$45,MATCH(AX172,Sheet2!$G$2:'Sheet2'!$G$45,0),0)),IF($BH$1=TRUE,INDEX(Sheet2!$I$2:'Sheet2'!$I$45,MATCH(AX172,Sheet2!$G$2:'Sheet2'!$G$45,0)),IF($BI$1=TRUE,INDEX(Sheet2!$H$2:'Sheet2'!$H$45,MATCH(AX172,Sheet2!$G$2:'Sheet2'!$G$45,0)),0)))+IF($BE$1=TRUE,2,0)</f>
        <v>9</v>
      </c>
      <c r="Q172" s="1072">
        <f t="shared" si="106"/>
        <v>12</v>
      </c>
      <c r="R172" s="1072">
        <f t="shared" si="107"/>
        <v>15</v>
      </c>
      <c r="S172" s="1074">
        <f t="shared" si="108"/>
        <v>18</v>
      </c>
      <c r="T172" s="1072">
        <f>AY172+IF($F172="범선",IF($BG$1=TRUE,INDEX(Sheet2!$H$2:'Sheet2'!$H$45,MATCH(AY172,Sheet2!$G$2:'Sheet2'!$G$45,0),0)),IF($BH$1=TRUE,INDEX(Sheet2!$I$2:'Sheet2'!$I$45,MATCH(AY172,Sheet2!$G$2:'Sheet2'!$G$45,0)),IF($BI$1=TRUE,INDEX(Sheet2!$H$2:'Sheet2'!$H$45,MATCH(AY172,Sheet2!$G$2:'Sheet2'!$G$45,0)),0)))+IF($BE$1=TRUE,2,0)</f>
        <v>10.5</v>
      </c>
      <c r="U172" s="1072">
        <f t="shared" si="109"/>
        <v>14</v>
      </c>
      <c r="V172" s="1072">
        <f t="shared" si="110"/>
        <v>17</v>
      </c>
      <c r="W172" s="1074">
        <f t="shared" si="111"/>
        <v>20</v>
      </c>
      <c r="X172" s="1072">
        <f>AZ172+IF($F172="범선",IF($BG$1=TRUE,INDEX(Sheet2!$H$2:'Sheet2'!$H$45,MATCH(AZ172,Sheet2!$G$2:'Sheet2'!$G$45,0),0)),IF($BH$1=TRUE,INDEX(Sheet2!$I$2:'Sheet2'!$I$45,MATCH(AZ172,Sheet2!$G$2:'Sheet2'!$G$45,0)),IF($BI$1=TRUE,INDEX(Sheet2!$H$2:'Sheet2'!$H$45,MATCH(AZ172,Sheet2!$G$2:'Sheet2'!$G$45,0)),0)))+IF($BE$1=TRUE,2,0)</f>
        <v>16</v>
      </c>
      <c r="Y172" s="1072">
        <f t="shared" si="112"/>
        <v>19.5</v>
      </c>
      <c r="Z172" s="1072">
        <f t="shared" si="113"/>
        <v>22.5</v>
      </c>
      <c r="AA172" s="1074">
        <f t="shared" si="114"/>
        <v>25.5</v>
      </c>
      <c r="AB172" s="1072">
        <f>BA172+IF($F172="범선",IF($BG$1=TRUE,INDEX(Sheet2!$H$2:'Sheet2'!$H$45,MATCH(BA172,Sheet2!$G$2:'Sheet2'!$G$45,0),0)),IF($BH$1=TRUE,INDEX(Sheet2!$I$2:'Sheet2'!$I$45,MATCH(BA172,Sheet2!$G$2:'Sheet2'!$G$45,0)),IF($BI$1=TRUE,INDEX(Sheet2!$H$2:'Sheet2'!$H$45,MATCH(BA172,Sheet2!$G$2:'Sheet2'!$G$45,0)),0)))+IF($BE$1=TRUE,2,0)</f>
        <v>21</v>
      </c>
      <c r="AC172" s="1072">
        <f t="shared" si="115"/>
        <v>24.5</v>
      </c>
      <c r="AD172" s="1072">
        <f t="shared" si="116"/>
        <v>27.5</v>
      </c>
      <c r="AE172" s="1074">
        <f t="shared" si="117"/>
        <v>30.5</v>
      </c>
      <c r="AF172" s="1072">
        <f>BB172+IF($F172="범선",IF($BG$1=TRUE,INDEX(Sheet2!$H$2:'Sheet2'!$H$45,MATCH(BB172,Sheet2!$G$2:'Sheet2'!$G$45,0),0)),IF($BH$1=TRUE,INDEX(Sheet2!$I$2:'Sheet2'!$I$45,MATCH(BB172,Sheet2!$G$2:'Sheet2'!$G$45,0)),IF($BI$1=TRUE,INDEX(Sheet2!$H$2:'Sheet2'!$H$45,MATCH(BB172,Sheet2!$G$2:'Sheet2'!$G$45,0)),0)))+IF($BE$1=TRUE,2,0)</f>
        <v>25</v>
      </c>
      <c r="AG172" s="1072">
        <f t="shared" si="118"/>
        <v>28.5</v>
      </c>
      <c r="AH172" s="1072">
        <f t="shared" si="119"/>
        <v>31.5</v>
      </c>
      <c r="AI172" s="1074">
        <f t="shared" si="120"/>
        <v>34.5</v>
      </c>
      <c r="AJ172" s="396"/>
      <c r="AK172" s="397">
        <v>245</v>
      </c>
      <c r="AL172" s="397">
        <v>365</v>
      </c>
      <c r="AM172" s="397">
        <v>10</v>
      </c>
      <c r="AN172" s="395">
        <v>12</v>
      </c>
      <c r="AO172" s="395">
        <v>18</v>
      </c>
      <c r="AP172" s="398">
        <v>65</v>
      </c>
      <c r="AQ172" s="398">
        <v>30</v>
      </c>
      <c r="AR172" s="398">
        <v>25</v>
      </c>
      <c r="AS172" s="398">
        <v>610</v>
      </c>
      <c r="AT172" s="398">
        <v>3</v>
      </c>
      <c r="AU172" s="398">
        <f t="shared" si="121"/>
        <v>700</v>
      </c>
      <c r="AV172" s="398">
        <f t="shared" si="122"/>
        <v>525</v>
      </c>
      <c r="AW172" s="398">
        <f t="shared" si="123"/>
        <v>875</v>
      </c>
      <c r="AX172" s="398">
        <f t="shared" si="124"/>
        <v>0</v>
      </c>
      <c r="AY172" s="398">
        <f t="shared" si="125"/>
        <v>1</v>
      </c>
      <c r="AZ172" s="398">
        <f t="shared" si="126"/>
        <v>5</v>
      </c>
      <c r="BA172" s="398">
        <f t="shared" si="127"/>
        <v>9</v>
      </c>
      <c r="BB172" s="398">
        <f t="shared" si="128"/>
        <v>12</v>
      </c>
    </row>
    <row r="173" spans="1:54" s="5" customFormat="1">
      <c r="A173" s="381"/>
      <c r="B173" s="377" t="s">
        <v>74</v>
      </c>
      <c r="C173" s="203" t="s">
        <v>249</v>
      </c>
      <c r="D173" s="49" t="s">
        <v>1</v>
      </c>
      <c r="E173" s="49" t="s">
        <v>41</v>
      </c>
      <c r="F173" s="50" t="s">
        <v>18</v>
      </c>
      <c r="G173" s="51" t="s">
        <v>12</v>
      </c>
      <c r="H173" s="286">
        <f>ROUNDDOWN(AK173*1.05,0)+INDEX(Sheet2!$B$2:'Sheet2'!$B$5,MATCH(G173,Sheet2!$A$2:'Sheet2'!$A$5,0),0)+34*AT173-ROUNDUP(IF($BC$1=TRUE,AV173,AW173)/10,0)+A173</f>
        <v>267</v>
      </c>
      <c r="I173" s="296">
        <f>ROUNDDOWN(AL173*1.05,0)+INDEX(Sheet2!$B$2:'Sheet2'!$B$5,MATCH(G173,Sheet2!$A$2:'Sheet2'!$A$5,0),0)+34*AT173-ROUNDUP(IF($BC$1=TRUE,AV173,AW173)/10,0)+A173</f>
        <v>420</v>
      </c>
      <c r="J173" s="40">
        <f t="shared" si="101"/>
        <v>687</v>
      </c>
      <c r="K173" s="207">
        <f>AW173-ROUNDDOWN(AR173/2,0)-ROUNDDOWN(MAX(AQ173*1.2,AP173*0.5),0)+INDEX(Sheet2!$C$2:'Sheet2'!$C$5,MATCH(G173,Sheet2!$A$2:'Sheet2'!$A$5,0),0)</f>
        <v>874</v>
      </c>
      <c r="L173" s="48">
        <f t="shared" si="102"/>
        <v>445</v>
      </c>
      <c r="M173" s="201">
        <f t="shared" si="103"/>
        <v>7</v>
      </c>
      <c r="N173" s="201">
        <f t="shared" si="104"/>
        <v>46</v>
      </c>
      <c r="O173" s="202">
        <f t="shared" si="105"/>
        <v>1221</v>
      </c>
      <c r="P173" s="53">
        <f>AX173+IF($F173="범선",IF($BG$1=TRUE,INDEX(Sheet2!$H$2:'Sheet2'!$H$45,MATCH(AX173,Sheet2!$G$2:'Sheet2'!$G$45,0),0)),IF($BH$1=TRUE,INDEX(Sheet2!$I$2:'Sheet2'!$I$45,MATCH(AX173,Sheet2!$G$2:'Sheet2'!$G$45,0)),IF($BI$1=TRUE,INDEX(Sheet2!$H$2:'Sheet2'!$H$45,MATCH(AX173,Sheet2!$G$2:'Sheet2'!$G$45,0)),0)))+IF($BE$1=TRUE,2,0)</f>
        <v>16</v>
      </c>
      <c r="Q173" s="49">
        <f t="shared" si="106"/>
        <v>19</v>
      </c>
      <c r="R173" s="49">
        <f t="shared" si="107"/>
        <v>22</v>
      </c>
      <c r="S173" s="51">
        <f t="shared" si="108"/>
        <v>25</v>
      </c>
      <c r="T173" s="49">
        <f>AY173+IF($F173="범선",IF($BG$1=TRUE,INDEX(Sheet2!$H$2:'Sheet2'!$H$45,MATCH(AY173,Sheet2!$G$2:'Sheet2'!$G$45,0),0)),IF($BH$1=TRUE,INDEX(Sheet2!$I$2:'Sheet2'!$I$45,MATCH(AY173,Sheet2!$G$2:'Sheet2'!$G$45,0)),IF($BI$1=TRUE,INDEX(Sheet2!$H$2:'Sheet2'!$H$45,MATCH(AY173,Sheet2!$G$2:'Sheet2'!$G$45,0)),0)))+IF($BE$1=TRUE,2,0)</f>
        <v>17</v>
      </c>
      <c r="U173" s="49">
        <f t="shared" si="109"/>
        <v>20.5</v>
      </c>
      <c r="V173" s="49">
        <f t="shared" si="110"/>
        <v>23.5</v>
      </c>
      <c r="W173" s="51">
        <f t="shared" si="111"/>
        <v>26.5</v>
      </c>
      <c r="X173" s="49">
        <f>AZ173+IF($F173="범선",IF($BG$1=TRUE,INDEX(Sheet2!$H$2:'Sheet2'!$H$45,MATCH(AZ173,Sheet2!$G$2:'Sheet2'!$G$45,0),0)),IF($BH$1=TRUE,INDEX(Sheet2!$I$2:'Sheet2'!$I$45,MATCH(AZ173,Sheet2!$G$2:'Sheet2'!$G$45,0)),IF($BI$1=TRUE,INDEX(Sheet2!$H$2:'Sheet2'!$H$45,MATCH(AZ173,Sheet2!$G$2:'Sheet2'!$G$45,0)),0)))+IF($BE$1=TRUE,2,0)</f>
        <v>22.5</v>
      </c>
      <c r="Y173" s="49">
        <f t="shared" si="112"/>
        <v>26</v>
      </c>
      <c r="Z173" s="49">
        <f t="shared" si="113"/>
        <v>29</v>
      </c>
      <c r="AA173" s="51">
        <f t="shared" si="114"/>
        <v>32</v>
      </c>
      <c r="AB173" s="49">
        <f>BA173+IF($F173="범선",IF($BG$1=TRUE,INDEX(Sheet2!$H$2:'Sheet2'!$H$45,MATCH(BA173,Sheet2!$G$2:'Sheet2'!$G$45,0),0)),IF($BH$1=TRUE,INDEX(Sheet2!$I$2:'Sheet2'!$I$45,MATCH(BA173,Sheet2!$G$2:'Sheet2'!$G$45,0)),IF($BI$1=TRUE,INDEX(Sheet2!$H$2:'Sheet2'!$H$45,MATCH(BA173,Sheet2!$G$2:'Sheet2'!$G$45,0)),0)))+IF($BE$1=TRUE,2,0)</f>
        <v>26.5</v>
      </c>
      <c r="AC173" s="49">
        <f t="shared" si="115"/>
        <v>30</v>
      </c>
      <c r="AD173" s="49">
        <f t="shared" si="116"/>
        <v>33</v>
      </c>
      <c r="AE173" s="51">
        <f t="shared" si="117"/>
        <v>36</v>
      </c>
      <c r="AF173" s="49">
        <f>BB173+IF($F173="범선",IF($BG$1=TRUE,INDEX(Sheet2!$H$2:'Sheet2'!$H$45,MATCH(BB173,Sheet2!$G$2:'Sheet2'!$G$45,0),0)),IF($BH$1=TRUE,INDEX(Sheet2!$I$2:'Sheet2'!$I$45,MATCH(BB173,Sheet2!$G$2:'Sheet2'!$G$45,0)),IF($BI$1=TRUE,INDEX(Sheet2!$H$2:'Sheet2'!$H$45,MATCH(BB173,Sheet2!$G$2:'Sheet2'!$G$45,0)),0)))+IF($BE$1=TRUE,2,0)</f>
        <v>32</v>
      </c>
      <c r="AG173" s="49">
        <f t="shared" si="118"/>
        <v>35.5</v>
      </c>
      <c r="AH173" s="49">
        <f t="shared" si="119"/>
        <v>38.5</v>
      </c>
      <c r="AI173" s="51">
        <f t="shared" si="120"/>
        <v>41.5</v>
      </c>
      <c r="AJ173" s="95"/>
      <c r="AK173" s="97">
        <v>115</v>
      </c>
      <c r="AL173" s="97">
        <v>260</v>
      </c>
      <c r="AM173" s="97">
        <v>8</v>
      </c>
      <c r="AN173" s="83">
        <v>7</v>
      </c>
      <c r="AO173" s="83">
        <v>46</v>
      </c>
      <c r="AP173" s="5">
        <v>138</v>
      </c>
      <c r="AQ173" s="5">
        <v>65</v>
      </c>
      <c r="AR173" s="5">
        <v>94</v>
      </c>
      <c r="AS173" s="5">
        <v>528</v>
      </c>
      <c r="AT173" s="5">
        <v>3</v>
      </c>
      <c r="AU173" s="5">
        <f t="shared" si="121"/>
        <v>760</v>
      </c>
      <c r="AV173" s="5">
        <f t="shared" si="122"/>
        <v>570</v>
      </c>
      <c r="AW173" s="5">
        <f t="shared" si="123"/>
        <v>950</v>
      </c>
      <c r="AX173" s="5">
        <f t="shared" si="124"/>
        <v>5</v>
      </c>
      <c r="AY173" s="5">
        <f t="shared" si="125"/>
        <v>6</v>
      </c>
      <c r="AZ173" s="5">
        <f t="shared" si="126"/>
        <v>10</v>
      </c>
      <c r="BA173" s="5">
        <f t="shared" si="127"/>
        <v>13</v>
      </c>
      <c r="BB173" s="5">
        <f t="shared" si="128"/>
        <v>17</v>
      </c>
    </row>
    <row r="174" spans="1:54" s="5" customFormat="1">
      <c r="A174" s="1224"/>
      <c r="B174" s="1225"/>
      <c r="C174" s="1226" t="s">
        <v>246</v>
      </c>
      <c r="D174" s="1227" t="s">
        <v>25</v>
      </c>
      <c r="E174" s="1227" t="s">
        <v>0</v>
      </c>
      <c r="F174" s="1257" t="s">
        <v>18</v>
      </c>
      <c r="G174" s="1228" t="s">
        <v>10</v>
      </c>
      <c r="H174" s="1230">
        <f>ROUNDDOWN(AK174*1.05,0)+INDEX(Sheet2!$B$2:'Sheet2'!$B$5,MATCH(G174,Sheet2!$A$2:'Sheet2'!$A$5,0),0)+34*AT174-ROUNDUP(IF($BC$1=TRUE,AV174,AW174)/10,0)+A174</f>
        <v>656</v>
      </c>
      <c r="I174" s="1232">
        <f>ROUNDDOWN(AL174*1.05,0)+INDEX(Sheet2!$B$2:'Sheet2'!$B$5,MATCH(G174,Sheet2!$A$2:'Sheet2'!$A$5,0),0)+34*AT174-ROUNDUP(IF($BC$1=TRUE,AV174,AW174)/10,0)+A174</f>
        <v>362</v>
      </c>
      <c r="J174" s="1234">
        <f t="shared" si="101"/>
        <v>1018</v>
      </c>
      <c r="K174" s="174">
        <f>AW174-ROUNDDOWN(AR174/2,0)-ROUNDDOWN(MAX(AQ174*1.2,AP174*0.5),0)+INDEX(Sheet2!$C$2:'Sheet2'!$C$5,MATCH(G174,Sheet2!$A$2:'Sheet2'!$A$5,0),0)</f>
        <v>873</v>
      </c>
      <c r="L174" s="1239">
        <f t="shared" si="102"/>
        <v>477</v>
      </c>
      <c r="M174" s="1243">
        <f t="shared" si="103"/>
        <v>8</v>
      </c>
      <c r="N174" s="1243">
        <f t="shared" si="104"/>
        <v>13</v>
      </c>
      <c r="O174" s="1247">
        <f t="shared" si="105"/>
        <v>2330</v>
      </c>
      <c r="P174" s="47">
        <f>AX174+IF($F174="범선",IF($BG$1=TRUE,INDEX(Sheet2!$H$2:'Sheet2'!$H$45,MATCH(AX174,Sheet2!$G$2:'Sheet2'!$G$45,0),0)),IF($BH$1=TRUE,INDEX(Sheet2!$I$2:'Sheet2'!$I$45,MATCH(AX174,Sheet2!$G$2:'Sheet2'!$G$45,0)),IF($BI$1=TRUE,INDEX(Sheet2!$H$2:'Sheet2'!$H$45,MATCH(AX174,Sheet2!$G$2:'Sheet2'!$G$45,0)),0)))+IF($BE$1=TRUE,2,0)</f>
        <v>8</v>
      </c>
      <c r="Q174" s="43">
        <f t="shared" si="106"/>
        <v>11</v>
      </c>
      <c r="R174" s="43">
        <f t="shared" si="107"/>
        <v>14</v>
      </c>
      <c r="S174" s="45">
        <f t="shared" si="108"/>
        <v>17</v>
      </c>
      <c r="T174" s="43">
        <f>AY174+IF($F174="범선",IF($BG$1=TRUE,INDEX(Sheet2!$H$2:'Sheet2'!$H$45,MATCH(AY174,Sheet2!$G$2:'Sheet2'!$G$45,0),0)),IF($BH$1=TRUE,INDEX(Sheet2!$I$2:'Sheet2'!$I$45,MATCH(AY174,Sheet2!$G$2:'Sheet2'!$G$45,0)),IF($BI$1=TRUE,INDEX(Sheet2!$H$2:'Sheet2'!$H$45,MATCH(AY174,Sheet2!$G$2:'Sheet2'!$G$45,0)),0)))+IF($BE$1=TRUE,2,0)</f>
        <v>9</v>
      </c>
      <c r="U174" s="43">
        <f t="shared" si="109"/>
        <v>12.5</v>
      </c>
      <c r="V174" s="43">
        <f t="shared" si="110"/>
        <v>15.5</v>
      </c>
      <c r="W174" s="45">
        <f t="shared" si="111"/>
        <v>18.5</v>
      </c>
      <c r="X174" s="43">
        <f>AZ174+IF($F174="범선",IF($BG$1=TRUE,INDEX(Sheet2!$H$2:'Sheet2'!$H$45,MATCH(AZ174,Sheet2!$G$2:'Sheet2'!$G$45,0),0)),IF($BH$1=TRUE,INDEX(Sheet2!$I$2:'Sheet2'!$I$45,MATCH(AZ174,Sheet2!$G$2:'Sheet2'!$G$45,0)),IF($BI$1=TRUE,INDEX(Sheet2!$H$2:'Sheet2'!$H$45,MATCH(AZ174,Sheet2!$G$2:'Sheet2'!$G$45,0)),0)))+IF($BE$1=TRUE,2,0)</f>
        <v>14.5</v>
      </c>
      <c r="Y174" s="43">
        <f t="shared" si="112"/>
        <v>18</v>
      </c>
      <c r="Z174" s="43">
        <f t="shared" si="113"/>
        <v>21</v>
      </c>
      <c r="AA174" s="45">
        <f t="shared" si="114"/>
        <v>24</v>
      </c>
      <c r="AB174" s="43">
        <f>BA174+IF($F174="범선",IF($BG$1=TRUE,INDEX(Sheet2!$H$2:'Sheet2'!$H$45,MATCH(BA174,Sheet2!$G$2:'Sheet2'!$G$45,0),0)),IF($BH$1=TRUE,INDEX(Sheet2!$I$2:'Sheet2'!$I$45,MATCH(BA174,Sheet2!$G$2:'Sheet2'!$G$45,0)),IF($BI$1=TRUE,INDEX(Sheet2!$H$2:'Sheet2'!$H$45,MATCH(BA174,Sheet2!$G$2:'Sheet2'!$G$45,0)),0)))+IF($BE$1=TRUE,2,0)</f>
        <v>20</v>
      </c>
      <c r="AC174" s="43">
        <f t="shared" si="115"/>
        <v>23.5</v>
      </c>
      <c r="AD174" s="43">
        <f t="shared" si="116"/>
        <v>26.5</v>
      </c>
      <c r="AE174" s="45">
        <f t="shared" si="117"/>
        <v>29.5</v>
      </c>
      <c r="AF174" s="43">
        <f>BB174+IF($F174="범선",IF($BG$1=TRUE,INDEX(Sheet2!$H$2:'Sheet2'!$H$45,MATCH(BB174,Sheet2!$G$2:'Sheet2'!$G$45,0),0)),IF($BH$1=TRUE,INDEX(Sheet2!$I$2:'Sheet2'!$I$45,MATCH(BB174,Sheet2!$G$2:'Sheet2'!$G$45,0)),IF($BI$1=TRUE,INDEX(Sheet2!$H$2:'Sheet2'!$H$45,MATCH(BB174,Sheet2!$G$2:'Sheet2'!$G$45,0)),0)))+IF($BE$1=TRUE,2,0)</f>
        <v>24</v>
      </c>
      <c r="AG174" s="43">
        <f t="shared" si="118"/>
        <v>27.5</v>
      </c>
      <c r="AH174" s="43">
        <f t="shared" si="119"/>
        <v>30.5</v>
      </c>
      <c r="AI174" s="45">
        <f t="shared" si="120"/>
        <v>33.5</v>
      </c>
      <c r="AJ174" s="95"/>
      <c r="AK174" s="97">
        <v>380</v>
      </c>
      <c r="AL174" s="97">
        <v>100</v>
      </c>
      <c r="AM174" s="97">
        <v>6</v>
      </c>
      <c r="AN174" s="83">
        <v>8</v>
      </c>
      <c r="AO174" s="83">
        <v>13</v>
      </c>
      <c r="AP174" s="5">
        <v>43</v>
      </c>
      <c r="AQ174" s="5">
        <v>25</v>
      </c>
      <c r="AR174" s="5">
        <v>20</v>
      </c>
      <c r="AS174" s="5">
        <v>627</v>
      </c>
      <c r="AT174" s="5">
        <v>6</v>
      </c>
      <c r="AU174" s="5">
        <f t="shared" si="121"/>
        <v>690</v>
      </c>
      <c r="AV174" s="5">
        <f t="shared" si="122"/>
        <v>517</v>
      </c>
      <c r="AW174" s="5">
        <f t="shared" si="123"/>
        <v>862</v>
      </c>
      <c r="AX174" s="5">
        <f t="shared" si="124"/>
        <v>-1</v>
      </c>
      <c r="AY174" s="5">
        <f t="shared" si="125"/>
        <v>0</v>
      </c>
      <c r="AZ174" s="5">
        <f t="shared" si="126"/>
        <v>4</v>
      </c>
      <c r="BA174" s="5">
        <f t="shared" si="127"/>
        <v>8</v>
      </c>
      <c r="BB174" s="5">
        <f t="shared" si="128"/>
        <v>11</v>
      </c>
    </row>
    <row r="175" spans="1:54" s="5" customFormat="1">
      <c r="A175" s="334"/>
      <c r="B175" s="89" t="s">
        <v>198</v>
      </c>
      <c r="C175" s="119" t="s">
        <v>197</v>
      </c>
      <c r="D175" s="26" t="s">
        <v>1</v>
      </c>
      <c r="E175" s="26" t="s">
        <v>41</v>
      </c>
      <c r="F175" s="26" t="s">
        <v>162</v>
      </c>
      <c r="G175" s="28" t="s">
        <v>12</v>
      </c>
      <c r="H175" s="91">
        <f>ROUNDDOWN(AK175*1.05,0)+INDEX(Sheet2!$B$2:'Sheet2'!$B$5,MATCH(G175,Sheet2!$A$2:'Sheet2'!$A$5,0),0)+34*AT175-ROUNDUP(IF($BC$1=TRUE,AV175,AW175)/10,0)+A175</f>
        <v>405</v>
      </c>
      <c r="I175" s="231">
        <f>ROUNDDOWN(AL175*1.05,0)+INDEX(Sheet2!$B$2:'Sheet2'!$B$5,MATCH(G175,Sheet2!$A$2:'Sheet2'!$A$5,0),0)+34*AT175-ROUNDUP(IF($BC$1=TRUE,AV175,AW175)/10,0)+A175</f>
        <v>389</v>
      </c>
      <c r="J175" s="30">
        <f t="shared" si="101"/>
        <v>794</v>
      </c>
      <c r="K175" s="133">
        <f>AW175-ROUNDDOWN(AR175/2,0)-ROUNDDOWN(MAX(AQ175*1.2,AP175*0.5),0)+INDEX(Sheet2!$C$2:'Sheet2'!$C$5,MATCH(G175,Sheet2!$A$2:'Sheet2'!$A$5,0),0)</f>
        <v>872</v>
      </c>
      <c r="L175" s="25">
        <f t="shared" si="102"/>
        <v>448</v>
      </c>
      <c r="M175" s="83">
        <f t="shared" si="103"/>
        <v>9</v>
      </c>
      <c r="N175" s="83">
        <f t="shared" si="104"/>
        <v>48</v>
      </c>
      <c r="O175" s="92">
        <f t="shared" si="105"/>
        <v>1604</v>
      </c>
      <c r="P175" s="31">
        <f>AX175+IF($F175="범선",IF($BG$1=TRUE,INDEX(Sheet2!$H$2:'Sheet2'!$H$45,MATCH(AX175,Sheet2!$G$2:'Sheet2'!$G$45,0),0)),IF($BH$1=TRUE,INDEX(Sheet2!$I$2:'Sheet2'!$I$45,MATCH(AX175,Sheet2!$G$2:'Sheet2'!$G$45,0)),IF($BI$1=TRUE,INDEX(Sheet2!$H$2:'Sheet2'!$H$45,MATCH(AX175,Sheet2!$G$2:'Sheet2'!$G$45,0)),0)))+IF($BE$1=TRUE,2,0)</f>
        <v>16</v>
      </c>
      <c r="Q175" s="26">
        <f t="shared" si="106"/>
        <v>19</v>
      </c>
      <c r="R175" s="26">
        <f t="shared" si="107"/>
        <v>22</v>
      </c>
      <c r="S175" s="28">
        <f t="shared" si="108"/>
        <v>25</v>
      </c>
      <c r="T175" s="26">
        <f>AY175+IF($F175="범선",IF($BG$1=TRUE,INDEX(Sheet2!$H$2:'Sheet2'!$H$45,MATCH(AY175,Sheet2!$G$2:'Sheet2'!$G$45,0),0)),IF($BH$1=TRUE,INDEX(Sheet2!$I$2:'Sheet2'!$I$45,MATCH(AY175,Sheet2!$G$2:'Sheet2'!$G$45,0)),IF($BI$1=TRUE,INDEX(Sheet2!$H$2:'Sheet2'!$H$45,MATCH(AY175,Sheet2!$G$2:'Sheet2'!$G$45,0)),0)))+IF($BE$1=TRUE,2,0)</f>
        <v>17</v>
      </c>
      <c r="U175" s="26">
        <f t="shared" si="109"/>
        <v>20.5</v>
      </c>
      <c r="V175" s="26">
        <f t="shared" si="110"/>
        <v>23.5</v>
      </c>
      <c r="W175" s="28">
        <f t="shared" si="111"/>
        <v>26.5</v>
      </c>
      <c r="X175" s="26">
        <f>AZ175+IF($F175="범선",IF($BG$1=TRUE,INDEX(Sheet2!$H$2:'Sheet2'!$H$45,MATCH(AZ175,Sheet2!$G$2:'Sheet2'!$G$45,0),0)),IF($BH$1=TRUE,INDEX(Sheet2!$I$2:'Sheet2'!$I$45,MATCH(AZ175,Sheet2!$G$2:'Sheet2'!$G$45,0)),IF($BI$1=TRUE,INDEX(Sheet2!$H$2:'Sheet2'!$H$45,MATCH(AZ175,Sheet2!$G$2:'Sheet2'!$G$45,0)),0)))+IF($BE$1=TRUE,2,0)</f>
        <v>22.5</v>
      </c>
      <c r="Y175" s="26">
        <f t="shared" si="112"/>
        <v>26</v>
      </c>
      <c r="Z175" s="26">
        <f t="shared" si="113"/>
        <v>29</v>
      </c>
      <c r="AA175" s="28">
        <f t="shared" si="114"/>
        <v>32</v>
      </c>
      <c r="AB175" s="26">
        <f>BA175+IF($F175="범선",IF($BG$1=TRUE,INDEX(Sheet2!$H$2:'Sheet2'!$H$45,MATCH(BA175,Sheet2!$G$2:'Sheet2'!$G$45,0),0)),IF($BH$1=TRUE,INDEX(Sheet2!$I$2:'Sheet2'!$I$45,MATCH(BA175,Sheet2!$G$2:'Sheet2'!$G$45,0)),IF($BI$1=TRUE,INDEX(Sheet2!$H$2:'Sheet2'!$H$45,MATCH(BA175,Sheet2!$G$2:'Sheet2'!$G$45,0)),0)))+IF($BE$1=TRUE,2,0)</f>
        <v>28</v>
      </c>
      <c r="AC175" s="26">
        <f t="shared" si="115"/>
        <v>31.5</v>
      </c>
      <c r="AD175" s="26">
        <f t="shared" si="116"/>
        <v>34.5</v>
      </c>
      <c r="AE175" s="28">
        <f t="shared" si="117"/>
        <v>37.5</v>
      </c>
      <c r="AF175" s="26">
        <f>BB175+IF($F175="범선",IF($BG$1=TRUE,INDEX(Sheet2!$H$2:'Sheet2'!$H$45,MATCH(BB175,Sheet2!$G$2:'Sheet2'!$G$45,0),0)),IF($BH$1=TRUE,INDEX(Sheet2!$I$2:'Sheet2'!$I$45,MATCH(BB175,Sheet2!$G$2:'Sheet2'!$G$45,0)),IF($BI$1=TRUE,INDEX(Sheet2!$H$2:'Sheet2'!$H$45,MATCH(BB175,Sheet2!$G$2:'Sheet2'!$G$45,0)),0)))+IF($BE$1=TRUE,2,0)</f>
        <v>32</v>
      </c>
      <c r="AG175" s="26">
        <f t="shared" si="118"/>
        <v>35.5</v>
      </c>
      <c r="AH175" s="26">
        <f t="shared" si="119"/>
        <v>38.5</v>
      </c>
      <c r="AI175" s="28">
        <f t="shared" si="120"/>
        <v>41.5</v>
      </c>
      <c r="AJ175" s="95"/>
      <c r="AK175" s="96">
        <v>245</v>
      </c>
      <c r="AL175" s="96">
        <v>230</v>
      </c>
      <c r="AM175" s="96">
        <v>8</v>
      </c>
      <c r="AN175" s="83">
        <v>9</v>
      </c>
      <c r="AO175" s="83">
        <v>48</v>
      </c>
      <c r="AP175" s="13">
        <v>116</v>
      </c>
      <c r="AQ175" s="13">
        <v>60</v>
      </c>
      <c r="AR175" s="13">
        <v>85</v>
      </c>
      <c r="AS175" s="13">
        <v>549</v>
      </c>
      <c r="AT175" s="13">
        <v>3</v>
      </c>
      <c r="AU175" s="13">
        <f t="shared" si="121"/>
        <v>750</v>
      </c>
      <c r="AV175" s="13">
        <f t="shared" si="122"/>
        <v>562</v>
      </c>
      <c r="AW175" s="13">
        <f t="shared" si="123"/>
        <v>937</v>
      </c>
      <c r="AX175" s="5">
        <f t="shared" si="124"/>
        <v>5</v>
      </c>
      <c r="AY175" s="5">
        <f t="shared" si="125"/>
        <v>6</v>
      </c>
      <c r="AZ175" s="5">
        <f t="shared" si="126"/>
        <v>10</v>
      </c>
      <c r="BA175" s="5">
        <f t="shared" si="127"/>
        <v>14</v>
      </c>
      <c r="BB175" s="5">
        <f t="shared" si="128"/>
        <v>17</v>
      </c>
    </row>
    <row r="176" spans="1:54" s="5" customFormat="1">
      <c r="A176" s="334"/>
      <c r="B176" s="89"/>
      <c r="C176" s="119" t="s">
        <v>249</v>
      </c>
      <c r="D176" s="26" t="s">
        <v>25</v>
      </c>
      <c r="E176" s="26" t="s">
        <v>41</v>
      </c>
      <c r="F176" s="27" t="s">
        <v>18</v>
      </c>
      <c r="G176" s="28" t="s">
        <v>12</v>
      </c>
      <c r="H176" s="91">
        <f>ROUNDDOWN(AK176*1.05,0)+INDEX(Sheet2!$B$2:'Sheet2'!$B$5,MATCH(G176,Sheet2!$A$2:'Sheet2'!$A$5,0),0)+34*AT176-ROUNDUP(IF($BC$1=TRUE,AV176,AW176)/10,0)+A176</f>
        <v>267</v>
      </c>
      <c r="I176" s="231">
        <f>ROUNDDOWN(AL176*1.05,0)+INDEX(Sheet2!$B$2:'Sheet2'!$B$5,MATCH(G176,Sheet2!$A$2:'Sheet2'!$A$5,0),0)+34*AT176-ROUNDUP(IF($BC$1=TRUE,AV176,AW176)/10,0)+A176</f>
        <v>420</v>
      </c>
      <c r="J176" s="30">
        <f t="shared" si="101"/>
        <v>687</v>
      </c>
      <c r="K176" s="133">
        <f>AW176-ROUNDDOWN(AR176/2,0)-ROUNDDOWN(MAX(AQ176*1.2,AP176*0.5),0)+INDEX(Sheet2!$C$2:'Sheet2'!$C$5,MATCH(G176,Sheet2!$A$2:'Sheet2'!$A$5,0),0)</f>
        <v>872</v>
      </c>
      <c r="L176" s="25">
        <f t="shared" si="102"/>
        <v>443</v>
      </c>
      <c r="M176" s="83">
        <f t="shared" si="103"/>
        <v>6</v>
      </c>
      <c r="N176" s="83">
        <f t="shared" si="104"/>
        <v>43</v>
      </c>
      <c r="O176" s="92">
        <f t="shared" si="105"/>
        <v>1221</v>
      </c>
      <c r="P176" s="31">
        <f>AX176+IF($F176="범선",IF($BG$1=TRUE,INDEX(Sheet2!$H$2:'Sheet2'!$H$45,MATCH(AX176,Sheet2!$G$2:'Sheet2'!$G$45,0),0)),IF($BH$1=TRUE,INDEX(Sheet2!$I$2:'Sheet2'!$I$45,MATCH(AX176,Sheet2!$G$2:'Sheet2'!$G$45,0)),IF($BI$1=TRUE,INDEX(Sheet2!$H$2:'Sheet2'!$H$45,MATCH(AX176,Sheet2!$G$2:'Sheet2'!$G$45,0)),0)))+IF($BE$1=TRUE,2,0)</f>
        <v>14.5</v>
      </c>
      <c r="Q176" s="26">
        <f t="shared" si="106"/>
        <v>17.5</v>
      </c>
      <c r="R176" s="26">
        <f t="shared" si="107"/>
        <v>20.5</v>
      </c>
      <c r="S176" s="28">
        <f t="shared" si="108"/>
        <v>23.5</v>
      </c>
      <c r="T176" s="26">
        <f>AY176+IF($F176="범선",IF($BG$1=TRUE,INDEX(Sheet2!$H$2:'Sheet2'!$H$45,MATCH(AY176,Sheet2!$G$2:'Sheet2'!$G$45,0),0)),IF($BH$1=TRUE,INDEX(Sheet2!$I$2:'Sheet2'!$I$45,MATCH(AY176,Sheet2!$G$2:'Sheet2'!$G$45,0)),IF($BI$1=TRUE,INDEX(Sheet2!$H$2:'Sheet2'!$H$45,MATCH(AY176,Sheet2!$G$2:'Sheet2'!$G$45,0)),0)))+IF($BE$1=TRUE,2,0)</f>
        <v>16</v>
      </c>
      <c r="U176" s="26">
        <f t="shared" si="109"/>
        <v>19.5</v>
      </c>
      <c r="V176" s="26">
        <f t="shared" si="110"/>
        <v>22.5</v>
      </c>
      <c r="W176" s="28">
        <f t="shared" si="111"/>
        <v>25.5</v>
      </c>
      <c r="X176" s="26">
        <f>AZ176+IF($F176="범선",IF($BG$1=TRUE,INDEX(Sheet2!$H$2:'Sheet2'!$H$45,MATCH(AZ176,Sheet2!$G$2:'Sheet2'!$G$45,0),0)),IF($BH$1=TRUE,INDEX(Sheet2!$I$2:'Sheet2'!$I$45,MATCH(AZ176,Sheet2!$G$2:'Sheet2'!$G$45,0)),IF($BI$1=TRUE,INDEX(Sheet2!$H$2:'Sheet2'!$H$45,MATCH(AZ176,Sheet2!$G$2:'Sheet2'!$G$45,0)),0)))+IF($BE$1=TRUE,2,0)</f>
        <v>21</v>
      </c>
      <c r="Y176" s="26">
        <f t="shared" si="112"/>
        <v>24.5</v>
      </c>
      <c r="Z176" s="26">
        <f t="shared" si="113"/>
        <v>27.5</v>
      </c>
      <c r="AA176" s="28">
        <f t="shared" si="114"/>
        <v>30.5</v>
      </c>
      <c r="AB176" s="26">
        <f>BA176+IF($F176="범선",IF($BG$1=TRUE,INDEX(Sheet2!$H$2:'Sheet2'!$H$45,MATCH(BA176,Sheet2!$G$2:'Sheet2'!$G$45,0),0)),IF($BH$1=TRUE,INDEX(Sheet2!$I$2:'Sheet2'!$I$45,MATCH(BA176,Sheet2!$G$2:'Sheet2'!$G$45,0)),IF($BI$1=TRUE,INDEX(Sheet2!$H$2:'Sheet2'!$H$45,MATCH(BA176,Sheet2!$G$2:'Sheet2'!$G$45,0)),0)))+IF($BE$1=TRUE,2,0)</f>
        <v>26.5</v>
      </c>
      <c r="AC176" s="26">
        <f t="shared" si="115"/>
        <v>30</v>
      </c>
      <c r="AD176" s="26">
        <f t="shared" si="116"/>
        <v>33</v>
      </c>
      <c r="AE176" s="28">
        <f t="shared" si="117"/>
        <v>36</v>
      </c>
      <c r="AF176" s="26">
        <f>BB176+IF($F176="범선",IF($BG$1=TRUE,INDEX(Sheet2!$H$2:'Sheet2'!$H$45,MATCH(BB176,Sheet2!$G$2:'Sheet2'!$G$45,0),0)),IF($BH$1=TRUE,INDEX(Sheet2!$I$2:'Sheet2'!$I$45,MATCH(BB176,Sheet2!$G$2:'Sheet2'!$G$45,0)),IF($BI$1=TRUE,INDEX(Sheet2!$H$2:'Sheet2'!$H$45,MATCH(BB176,Sheet2!$G$2:'Sheet2'!$G$45,0)),0)))+IF($BE$1=TRUE,2,0)</f>
        <v>30.5</v>
      </c>
      <c r="AG176" s="26">
        <f t="shared" si="118"/>
        <v>34</v>
      </c>
      <c r="AH176" s="26">
        <f t="shared" si="119"/>
        <v>37</v>
      </c>
      <c r="AI176" s="28">
        <f t="shared" si="120"/>
        <v>40</v>
      </c>
      <c r="AJ176" s="95"/>
      <c r="AK176" s="97">
        <v>115</v>
      </c>
      <c r="AL176" s="97">
        <v>260</v>
      </c>
      <c r="AM176" s="97">
        <v>8</v>
      </c>
      <c r="AN176" s="83">
        <v>6</v>
      </c>
      <c r="AO176" s="83">
        <v>43</v>
      </c>
      <c r="AP176" s="5">
        <v>132</v>
      </c>
      <c r="AQ176" s="5">
        <v>68</v>
      </c>
      <c r="AR176" s="5">
        <v>92</v>
      </c>
      <c r="AS176" s="5">
        <v>536</v>
      </c>
      <c r="AT176" s="5">
        <v>3</v>
      </c>
      <c r="AU176" s="5">
        <f t="shared" si="121"/>
        <v>760</v>
      </c>
      <c r="AV176" s="5">
        <f t="shared" si="122"/>
        <v>570</v>
      </c>
      <c r="AW176" s="5">
        <f t="shared" si="123"/>
        <v>950</v>
      </c>
      <c r="AX176" s="5">
        <f t="shared" si="124"/>
        <v>4</v>
      </c>
      <c r="AY176" s="5">
        <f t="shared" si="125"/>
        <v>5</v>
      </c>
      <c r="AZ176" s="5">
        <f t="shared" si="126"/>
        <v>9</v>
      </c>
      <c r="BA176" s="5">
        <f t="shared" si="127"/>
        <v>13</v>
      </c>
      <c r="BB176" s="5">
        <f t="shared" si="128"/>
        <v>16</v>
      </c>
    </row>
    <row r="177" spans="1:54" s="5" customFormat="1">
      <c r="A177" s="413"/>
      <c r="B177" s="414" t="s">
        <v>46</v>
      </c>
      <c r="C177" s="416" t="s">
        <v>518</v>
      </c>
      <c r="D177" s="417" t="s">
        <v>208</v>
      </c>
      <c r="E177" s="417" t="s">
        <v>0</v>
      </c>
      <c r="F177" s="418" t="s">
        <v>18</v>
      </c>
      <c r="G177" s="419" t="s">
        <v>12</v>
      </c>
      <c r="H177" s="420">
        <f>ROUNDDOWN(AK177*1.05,0)+INDEX(Sheet2!$B$2:'Sheet2'!$B$5,MATCH(G177,Sheet2!$A$2:'Sheet2'!$A$5,0),0)+34*AT177-ROUNDUP(IF($BC$1=TRUE,AV177,AW177)/10,0)+A177</f>
        <v>516</v>
      </c>
      <c r="I177" s="421">
        <f>ROUNDDOWN(AL177*1.05,0)+INDEX(Sheet2!$B$2:'Sheet2'!$B$5,MATCH(G177,Sheet2!$A$2:'Sheet2'!$A$5,0),0)+34*AT177-ROUNDUP(IF($BC$1=TRUE,AV177,AW177)/10,0)+A177</f>
        <v>432</v>
      </c>
      <c r="J177" s="422">
        <f t="shared" si="101"/>
        <v>948</v>
      </c>
      <c r="K177" s="424">
        <f>AW177-ROUNDDOWN(AR177/2,0)-ROUNDDOWN(MAX(AQ177*1.2,AP177*0.5),0)+INDEX(Sheet2!$C$2:'Sheet2'!$C$5,MATCH(G177,Sheet2!$A$2:'Sheet2'!$A$5,0),0)</f>
        <v>870</v>
      </c>
      <c r="L177" s="425">
        <f t="shared" si="102"/>
        <v>424</v>
      </c>
      <c r="M177" s="395">
        <f t="shared" si="103"/>
        <v>14</v>
      </c>
      <c r="N177" s="395">
        <f t="shared" si="104"/>
        <v>57</v>
      </c>
      <c r="O177" s="428">
        <f t="shared" si="105"/>
        <v>1980</v>
      </c>
      <c r="P177" s="31">
        <f>AX177+IF($F177="범선",IF($BG$1=TRUE,INDEX(Sheet2!$H$2:'Sheet2'!$H$45,MATCH(AX177,Sheet2!$G$2:'Sheet2'!$G$45,0),0)),IF($BH$1=TRUE,INDEX(Sheet2!$I$2:'Sheet2'!$I$45,MATCH(AX177,Sheet2!$G$2:'Sheet2'!$G$45,0)),IF($BI$1=TRUE,INDEX(Sheet2!$H$2:'Sheet2'!$H$45,MATCH(AX177,Sheet2!$G$2:'Sheet2'!$G$45,0)),0)))+IF($BE$1=TRUE,2,0)</f>
        <v>18.5</v>
      </c>
      <c r="Q177" s="26">
        <f t="shared" si="106"/>
        <v>21.5</v>
      </c>
      <c r="R177" s="26">
        <f t="shared" si="107"/>
        <v>24.5</v>
      </c>
      <c r="S177" s="28">
        <f t="shared" si="108"/>
        <v>27.5</v>
      </c>
      <c r="T177" s="26">
        <f>AY177+IF($F177="범선",IF($BG$1=TRUE,INDEX(Sheet2!$H$2:'Sheet2'!$H$45,MATCH(AY177,Sheet2!$G$2:'Sheet2'!$G$45,0),0)),IF($BH$1=TRUE,INDEX(Sheet2!$I$2:'Sheet2'!$I$45,MATCH(AY177,Sheet2!$G$2:'Sheet2'!$G$45,0)),IF($BI$1=TRUE,INDEX(Sheet2!$H$2:'Sheet2'!$H$45,MATCH(AY177,Sheet2!$G$2:'Sheet2'!$G$45,0)),0)))+IF($BE$1=TRUE,2,0)</f>
        <v>20</v>
      </c>
      <c r="U177" s="26">
        <f t="shared" si="109"/>
        <v>23.5</v>
      </c>
      <c r="V177" s="26">
        <f t="shared" si="110"/>
        <v>26.5</v>
      </c>
      <c r="W177" s="28">
        <f t="shared" si="111"/>
        <v>29.5</v>
      </c>
      <c r="X177" s="26">
        <f>AZ177+IF($F177="범선",IF($BG$1=TRUE,INDEX(Sheet2!$H$2:'Sheet2'!$H$45,MATCH(AZ177,Sheet2!$G$2:'Sheet2'!$G$45,0),0)),IF($BH$1=TRUE,INDEX(Sheet2!$I$2:'Sheet2'!$I$45,MATCH(AZ177,Sheet2!$G$2:'Sheet2'!$G$45,0)),IF($BI$1=TRUE,INDEX(Sheet2!$H$2:'Sheet2'!$H$45,MATCH(AZ177,Sheet2!$G$2:'Sheet2'!$G$45,0)),0)))+IF($BE$1=TRUE,2,0)</f>
        <v>25</v>
      </c>
      <c r="Y177" s="26">
        <f t="shared" si="112"/>
        <v>28.5</v>
      </c>
      <c r="Z177" s="26">
        <f t="shared" si="113"/>
        <v>31.5</v>
      </c>
      <c r="AA177" s="28">
        <f t="shared" si="114"/>
        <v>34.5</v>
      </c>
      <c r="AB177" s="26">
        <f>BA177+IF($F177="범선",IF($BG$1=TRUE,INDEX(Sheet2!$H$2:'Sheet2'!$H$45,MATCH(BA177,Sheet2!$G$2:'Sheet2'!$G$45,0),0)),IF($BH$1=TRUE,INDEX(Sheet2!$I$2:'Sheet2'!$I$45,MATCH(BA177,Sheet2!$G$2:'Sheet2'!$G$45,0)),IF($BI$1=TRUE,INDEX(Sheet2!$H$2:'Sheet2'!$H$45,MATCH(BA177,Sheet2!$G$2:'Sheet2'!$G$45,0)),0)))+IF($BE$1=TRUE,2,0)</f>
        <v>29</v>
      </c>
      <c r="AC177" s="26">
        <f t="shared" si="115"/>
        <v>32.5</v>
      </c>
      <c r="AD177" s="26">
        <f t="shared" si="116"/>
        <v>35.5</v>
      </c>
      <c r="AE177" s="28">
        <f t="shared" si="117"/>
        <v>38.5</v>
      </c>
      <c r="AF177" s="26">
        <f>BB177+IF($F177="범선",IF($BG$1=TRUE,INDEX(Sheet2!$H$2:'Sheet2'!$H$45,MATCH(BB177,Sheet2!$G$2:'Sheet2'!$G$45,0),0)),IF($BH$1=TRUE,INDEX(Sheet2!$I$2:'Sheet2'!$I$45,MATCH(BB177,Sheet2!$G$2:'Sheet2'!$G$45,0)),IF($BI$1=TRUE,INDEX(Sheet2!$H$2:'Sheet2'!$H$45,MATCH(BB177,Sheet2!$G$2:'Sheet2'!$G$45,0)),0)))+IF($BE$1=TRUE,2,0)</f>
        <v>34.5</v>
      </c>
      <c r="AG177" s="26">
        <f t="shared" si="118"/>
        <v>38</v>
      </c>
      <c r="AH177" s="26">
        <f t="shared" si="119"/>
        <v>41</v>
      </c>
      <c r="AI177" s="28">
        <f t="shared" si="120"/>
        <v>44</v>
      </c>
      <c r="AJ177" s="95"/>
      <c r="AK177" s="97">
        <v>357</v>
      </c>
      <c r="AL177" s="97">
        <v>277</v>
      </c>
      <c r="AM177" s="97">
        <v>17</v>
      </c>
      <c r="AN177" s="83">
        <v>14</v>
      </c>
      <c r="AO177" s="83">
        <v>57</v>
      </c>
      <c r="AP177" s="13">
        <v>235</v>
      </c>
      <c r="AQ177" s="13">
        <v>90</v>
      </c>
      <c r="AR177" s="13">
        <v>110</v>
      </c>
      <c r="AS177" s="13">
        <v>450</v>
      </c>
      <c r="AT177" s="13">
        <v>3</v>
      </c>
      <c r="AU177" s="5">
        <f t="shared" si="121"/>
        <v>795</v>
      </c>
      <c r="AV177" s="5">
        <f t="shared" si="122"/>
        <v>596</v>
      </c>
      <c r="AW177" s="5">
        <f t="shared" si="123"/>
        <v>993</v>
      </c>
      <c r="AX177" s="5">
        <f t="shared" si="124"/>
        <v>7</v>
      </c>
      <c r="AY177" s="5">
        <f t="shared" si="125"/>
        <v>8</v>
      </c>
      <c r="AZ177" s="5">
        <f t="shared" si="126"/>
        <v>12</v>
      </c>
      <c r="BA177" s="5">
        <f t="shared" si="127"/>
        <v>15</v>
      </c>
      <c r="BB177" s="5">
        <f t="shared" si="128"/>
        <v>19</v>
      </c>
    </row>
    <row r="178" spans="1:54" s="5" customFormat="1">
      <c r="A178" s="334"/>
      <c r="B178" s="89" t="s">
        <v>94</v>
      </c>
      <c r="C178" s="119" t="s">
        <v>93</v>
      </c>
      <c r="D178" s="26" t="s">
        <v>1</v>
      </c>
      <c r="E178" s="26" t="s">
        <v>0</v>
      </c>
      <c r="F178" s="27" t="s">
        <v>18</v>
      </c>
      <c r="G178" s="28" t="s">
        <v>12</v>
      </c>
      <c r="H178" s="91">
        <f>ROUNDDOWN(AK178*1.05,0)+INDEX(Sheet2!$B$2:'Sheet2'!$B$5,MATCH(G178,Sheet2!$A$2:'Sheet2'!$A$5,0),0)+34*AT178-ROUNDUP(IF($BC$1=TRUE,AV178,AW178)/10,0)+A178</f>
        <v>267</v>
      </c>
      <c r="I178" s="231">
        <f>ROUNDDOWN(AL178*1.05,0)+INDEX(Sheet2!$B$2:'Sheet2'!$B$5,MATCH(G178,Sheet2!$A$2:'Sheet2'!$A$5,0),0)+34*AT178-ROUNDUP(IF($BC$1=TRUE,AV178,AW178)/10,0)+A178</f>
        <v>420</v>
      </c>
      <c r="J178" s="30">
        <f t="shared" si="101"/>
        <v>687</v>
      </c>
      <c r="K178" s="133">
        <f>AW178-ROUNDDOWN(AR178/2,0)-ROUNDDOWN(MAX(AQ178*1.2,AP178*0.5),0)+INDEX(Sheet2!$C$2:'Sheet2'!$C$5,MATCH(G178,Sheet2!$A$2:'Sheet2'!$A$5,0),0)</f>
        <v>869</v>
      </c>
      <c r="L178" s="25">
        <f t="shared" si="102"/>
        <v>440</v>
      </c>
      <c r="M178" s="83">
        <f t="shared" si="103"/>
        <v>7</v>
      </c>
      <c r="N178" s="83">
        <f t="shared" si="104"/>
        <v>44</v>
      </c>
      <c r="O178" s="92">
        <f t="shared" si="105"/>
        <v>1221</v>
      </c>
      <c r="P178" s="31">
        <f>AX178+IF($F178="범선",IF($BG$1=TRUE,INDEX(Sheet2!$H$2:'Sheet2'!$H$45,MATCH(AX178,Sheet2!$G$2:'Sheet2'!$G$45,0),0)),IF($BH$1=TRUE,INDEX(Sheet2!$I$2:'Sheet2'!$I$45,MATCH(AX178,Sheet2!$G$2:'Sheet2'!$G$45,0)),IF($BI$1=TRUE,INDEX(Sheet2!$H$2:'Sheet2'!$H$45,MATCH(AX178,Sheet2!$G$2:'Sheet2'!$G$45,0)),0)))+IF($BE$1=TRUE,2,0)</f>
        <v>14.5</v>
      </c>
      <c r="Q178" s="26">
        <f t="shared" si="106"/>
        <v>17.5</v>
      </c>
      <c r="R178" s="26">
        <f t="shared" si="107"/>
        <v>20.5</v>
      </c>
      <c r="S178" s="28">
        <f t="shared" si="108"/>
        <v>23.5</v>
      </c>
      <c r="T178" s="26">
        <f>AY178+IF($F178="범선",IF($BG$1=TRUE,INDEX(Sheet2!$H$2:'Sheet2'!$H$45,MATCH(AY178,Sheet2!$G$2:'Sheet2'!$G$45,0),0)),IF($BH$1=TRUE,INDEX(Sheet2!$I$2:'Sheet2'!$I$45,MATCH(AY178,Sheet2!$G$2:'Sheet2'!$G$45,0)),IF($BI$1=TRUE,INDEX(Sheet2!$H$2:'Sheet2'!$H$45,MATCH(AY178,Sheet2!$G$2:'Sheet2'!$G$45,0)),0)))+IF($BE$1=TRUE,2,0)</f>
        <v>17</v>
      </c>
      <c r="U178" s="26">
        <f t="shared" si="109"/>
        <v>20.5</v>
      </c>
      <c r="V178" s="26">
        <f t="shared" si="110"/>
        <v>23.5</v>
      </c>
      <c r="W178" s="28">
        <f t="shared" si="111"/>
        <v>26.5</v>
      </c>
      <c r="X178" s="26">
        <f>AZ178+IF($F178="범선",IF($BG$1=TRUE,INDEX(Sheet2!$H$2:'Sheet2'!$H$45,MATCH(AZ178,Sheet2!$G$2:'Sheet2'!$G$45,0),0)),IF($BH$1=TRUE,INDEX(Sheet2!$I$2:'Sheet2'!$I$45,MATCH(AZ178,Sheet2!$G$2:'Sheet2'!$G$45,0)),IF($BI$1=TRUE,INDEX(Sheet2!$H$2:'Sheet2'!$H$45,MATCH(AZ178,Sheet2!$G$2:'Sheet2'!$G$45,0)),0)))+IF($BE$1=TRUE,2,0)</f>
        <v>21</v>
      </c>
      <c r="Y178" s="26">
        <f t="shared" si="112"/>
        <v>24.5</v>
      </c>
      <c r="Z178" s="26">
        <f t="shared" si="113"/>
        <v>27.5</v>
      </c>
      <c r="AA178" s="28">
        <f t="shared" si="114"/>
        <v>30.5</v>
      </c>
      <c r="AB178" s="26">
        <f>BA178+IF($F178="범선",IF($BG$1=TRUE,INDEX(Sheet2!$H$2:'Sheet2'!$H$45,MATCH(BA178,Sheet2!$G$2:'Sheet2'!$G$45,0),0)),IF($BH$1=TRUE,INDEX(Sheet2!$I$2:'Sheet2'!$I$45,MATCH(BA178,Sheet2!$G$2:'Sheet2'!$G$45,0)),IF($BI$1=TRUE,INDEX(Sheet2!$H$2:'Sheet2'!$H$45,MATCH(BA178,Sheet2!$G$2:'Sheet2'!$G$45,0)),0)))+IF($BE$1=TRUE,2,0)</f>
        <v>26.5</v>
      </c>
      <c r="AC178" s="26">
        <f t="shared" si="115"/>
        <v>30</v>
      </c>
      <c r="AD178" s="26">
        <f t="shared" si="116"/>
        <v>33</v>
      </c>
      <c r="AE178" s="28">
        <f t="shared" si="117"/>
        <v>36</v>
      </c>
      <c r="AF178" s="26">
        <f>BB178+IF($F178="범선",IF($BG$1=TRUE,INDEX(Sheet2!$H$2:'Sheet2'!$H$45,MATCH(BB178,Sheet2!$G$2:'Sheet2'!$G$45,0),0)),IF($BH$1=TRUE,INDEX(Sheet2!$I$2:'Sheet2'!$I$45,MATCH(BB178,Sheet2!$G$2:'Sheet2'!$G$45,0)),IF($BI$1=TRUE,INDEX(Sheet2!$H$2:'Sheet2'!$H$45,MATCH(BB178,Sheet2!$G$2:'Sheet2'!$G$45,0)),0)))+IF($BE$1=TRUE,2,0)</f>
        <v>30.5</v>
      </c>
      <c r="AG178" s="26">
        <f t="shared" si="118"/>
        <v>34</v>
      </c>
      <c r="AH178" s="26">
        <f t="shared" si="119"/>
        <v>37</v>
      </c>
      <c r="AI178" s="28">
        <f t="shared" si="120"/>
        <v>40</v>
      </c>
      <c r="AJ178" s="95"/>
      <c r="AK178" s="97">
        <v>115</v>
      </c>
      <c r="AL178" s="97">
        <v>260</v>
      </c>
      <c r="AM178" s="97">
        <v>8</v>
      </c>
      <c r="AN178" s="83">
        <v>7</v>
      </c>
      <c r="AO178" s="83">
        <v>44</v>
      </c>
      <c r="AP178" s="5">
        <v>136</v>
      </c>
      <c r="AQ178" s="5">
        <v>70</v>
      </c>
      <c r="AR178" s="5">
        <v>92</v>
      </c>
      <c r="AS178" s="5">
        <v>532</v>
      </c>
      <c r="AT178" s="5">
        <v>3</v>
      </c>
      <c r="AU178" s="5">
        <f t="shared" si="121"/>
        <v>760</v>
      </c>
      <c r="AV178" s="5">
        <f t="shared" si="122"/>
        <v>570</v>
      </c>
      <c r="AW178" s="5">
        <f t="shared" si="123"/>
        <v>950</v>
      </c>
      <c r="AX178" s="5">
        <f t="shared" si="124"/>
        <v>4</v>
      </c>
      <c r="AY178" s="5">
        <f t="shared" si="125"/>
        <v>6</v>
      </c>
      <c r="AZ178" s="5">
        <f t="shared" si="126"/>
        <v>9</v>
      </c>
      <c r="BA178" s="5">
        <f t="shared" si="127"/>
        <v>13</v>
      </c>
      <c r="BB178" s="5">
        <f t="shared" si="128"/>
        <v>16</v>
      </c>
    </row>
    <row r="179" spans="1:54" s="5" customFormat="1">
      <c r="A179" s="334"/>
      <c r="B179" s="89" t="s">
        <v>43</v>
      </c>
      <c r="C179" s="119" t="s">
        <v>95</v>
      </c>
      <c r="D179" s="26" t="s">
        <v>1</v>
      </c>
      <c r="E179" s="26" t="s">
        <v>41</v>
      </c>
      <c r="F179" s="27" t="s">
        <v>18</v>
      </c>
      <c r="G179" s="28" t="s">
        <v>10</v>
      </c>
      <c r="H179" s="91">
        <f>ROUNDDOWN(AK179*1.05,0)+INDEX(Sheet2!$B$2:'Sheet2'!$B$5,MATCH(G179,Sheet2!$A$2:'Sheet2'!$A$5,0),0)+34*AT179-ROUNDUP(IF($BC$1=TRUE,AV179,AW179)/10,0)+A179</f>
        <v>432</v>
      </c>
      <c r="I179" s="231">
        <f>ROUNDDOWN(AL179*1.05,0)+INDEX(Sheet2!$B$2:'Sheet2'!$B$5,MATCH(G179,Sheet2!$A$2:'Sheet2'!$A$5,0),0)+34*AT179-ROUNDUP(IF($BC$1=TRUE,AV179,AW179)/10,0)+A179</f>
        <v>532</v>
      </c>
      <c r="J179" s="30">
        <f t="shared" si="101"/>
        <v>964</v>
      </c>
      <c r="K179" s="133">
        <f>AW179-ROUNDDOWN(AR179/2,0)-ROUNDDOWN(MAX(AQ179*1.2,AP179*0.5),0)+INDEX(Sheet2!$C$2:'Sheet2'!$C$5,MATCH(G179,Sheet2!$A$2:'Sheet2'!$A$5,0),0)</f>
        <v>868</v>
      </c>
      <c r="L179" s="25">
        <f t="shared" si="102"/>
        <v>467</v>
      </c>
      <c r="M179" s="83">
        <f t="shared" si="103"/>
        <v>15</v>
      </c>
      <c r="N179" s="83">
        <f t="shared" si="104"/>
        <v>35</v>
      </c>
      <c r="O179" s="92">
        <f t="shared" si="105"/>
        <v>1828</v>
      </c>
      <c r="P179" s="31">
        <f>AX179+IF($F179="범선",IF($BG$1=TRUE,INDEX(Sheet2!$H$2:'Sheet2'!$H$45,MATCH(AX179,Sheet2!$G$2:'Sheet2'!$G$45,0),0)),IF($BH$1=TRUE,INDEX(Sheet2!$I$2:'Sheet2'!$I$45,MATCH(AX179,Sheet2!$G$2:'Sheet2'!$G$45,0)),IF($BI$1=TRUE,INDEX(Sheet2!$H$2:'Sheet2'!$H$45,MATCH(AX179,Sheet2!$G$2:'Sheet2'!$G$45,0)),0)))+IF($BE$1=TRUE,2,0)</f>
        <v>14.5</v>
      </c>
      <c r="Q179" s="26">
        <f t="shared" si="106"/>
        <v>17.5</v>
      </c>
      <c r="R179" s="26">
        <f t="shared" si="107"/>
        <v>20.5</v>
      </c>
      <c r="S179" s="28">
        <f t="shared" si="108"/>
        <v>23.5</v>
      </c>
      <c r="T179" s="26">
        <f>AY179+IF($F179="범선",IF($BG$1=TRUE,INDEX(Sheet2!$H$2:'Sheet2'!$H$45,MATCH(AY179,Sheet2!$G$2:'Sheet2'!$G$45,0),0)),IF($BH$1=TRUE,INDEX(Sheet2!$I$2:'Sheet2'!$I$45,MATCH(AY179,Sheet2!$G$2:'Sheet2'!$G$45,0)),IF($BI$1=TRUE,INDEX(Sheet2!$H$2:'Sheet2'!$H$45,MATCH(AY179,Sheet2!$G$2:'Sheet2'!$G$45,0)),0)))+IF($BE$1=TRUE,2,0)</f>
        <v>16</v>
      </c>
      <c r="U179" s="26">
        <f t="shared" si="109"/>
        <v>19.5</v>
      </c>
      <c r="V179" s="26">
        <f t="shared" si="110"/>
        <v>22.5</v>
      </c>
      <c r="W179" s="28">
        <f t="shared" si="111"/>
        <v>25.5</v>
      </c>
      <c r="X179" s="26">
        <f>AZ179+IF($F179="범선",IF($BG$1=TRUE,INDEX(Sheet2!$H$2:'Sheet2'!$H$45,MATCH(AZ179,Sheet2!$G$2:'Sheet2'!$G$45,0),0)),IF($BH$1=TRUE,INDEX(Sheet2!$I$2:'Sheet2'!$I$45,MATCH(AZ179,Sheet2!$G$2:'Sheet2'!$G$45,0)),IF($BI$1=TRUE,INDEX(Sheet2!$H$2:'Sheet2'!$H$45,MATCH(AZ179,Sheet2!$G$2:'Sheet2'!$G$45,0)),0)))+IF($BE$1=TRUE,2,0)</f>
        <v>20</v>
      </c>
      <c r="Y179" s="26">
        <f t="shared" si="112"/>
        <v>23.5</v>
      </c>
      <c r="Z179" s="26">
        <f t="shared" si="113"/>
        <v>26.5</v>
      </c>
      <c r="AA179" s="28">
        <f t="shared" si="114"/>
        <v>29.5</v>
      </c>
      <c r="AB179" s="26">
        <f>BA179+IF($F179="범선",IF($BG$1=TRUE,INDEX(Sheet2!$H$2:'Sheet2'!$H$45,MATCH(BA179,Sheet2!$G$2:'Sheet2'!$G$45,0),0)),IF($BH$1=TRUE,INDEX(Sheet2!$I$2:'Sheet2'!$I$45,MATCH(BA179,Sheet2!$G$2:'Sheet2'!$G$45,0)),IF($BI$1=TRUE,INDEX(Sheet2!$H$2:'Sheet2'!$H$45,MATCH(BA179,Sheet2!$G$2:'Sheet2'!$G$45,0)),0)))+IF($BE$1=TRUE,2,0)</f>
        <v>25</v>
      </c>
      <c r="AC179" s="26">
        <f t="shared" si="115"/>
        <v>28.5</v>
      </c>
      <c r="AD179" s="26">
        <f t="shared" si="116"/>
        <v>31.5</v>
      </c>
      <c r="AE179" s="28">
        <f t="shared" si="117"/>
        <v>34.5</v>
      </c>
      <c r="AF179" s="26">
        <f>BB179+IF($F179="범선",IF($BG$1=TRUE,INDEX(Sheet2!$H$2:'Sheet2'!$H$45,MATCH(BB179,Sheet2!$G$2:'Sheet2'!$G$45,0),0)),IF($BH$1=TRUE,INDEX(Sheet2!$I$2:'Sheet2'!$I$45,MATCH(BB179,Sheet2!$G$2:'Sheet2'!$G$45,0)),IF($BI$1=TRUE,INDEX(Sheet2!$H$2:'Sheet2'!$H$45,MATCH(BB179,Sheet2!$G$2:'Sheet2'!$G$45,0)),0)))+IF($BE$1=TRUE,2,0)</f>
        <v>30.5</v>
      </c>
      <c r="AG179" s="26">
        <f t="shared" si="118"/>
        <v>34</v>
      </c>
      <c r="AH179" s="26">
        <f t="shared" si="119"/>
        <v>37</v>
      </c>
      <c r="AI179" s="28">
        <f t="shared" si="120"/>
        <v>40</v>
      </c>
      <c r="AJ179" s="95"/>
      <c r="AK179" s="97">
        <v>265</v>
      </c>
      <c r="AL179" s="97">
        <v>360</v>
      </c>
      <c r="AM179" s="97">
        <v>12</v>
      </c>
      <c r="AN179" s="83">
        <v>15</v>
      </c>
      <c r="AO179" s="83">
        <v>35</v>
      </c>
      <c r="AP179" s="5">
        <v>67</v>
      </c>
      <c r="AQ179" s="5">
        <v>32</v>
      </c>
      <c r="AR179" s="5">
        <v>40</v>
      </c>
      <c r="AS179" s="5">
        <v>593</v>
      </c>
      <c r="AT179" s="5">
        <v>3</v>
      </c>
      <c r="AU179" s="5">
        <f t="shared" si="121"/>
        <v>700</v>
      </c>
      <c r="AV179" s="5">
        <f t="shared" si="122"/>
        <v>525</v>
      </c>
      <c r="AW179" s="5">
        <f t="shared" si="123"/>
        <v>875</v>
      </c>
      <c r="AX179" s="5">
        <f t="shared" si="124"/>
        <v>4</v>
      </c>
      <c r="AY179" s="5">
        <f t="shared" si="125"/>
        <v>5</v>
      </c>
      <c r="AZ179" s="5">
        <f t="shared" si="126"/>
        <v>8</v>
      </c>
      <c r="BA179" s="5">
        <f t="shared" si="127"/>
        <v>12</v>
      </c>
      <c r="BB179" s="5">
        <f t="shared" si="128"/>
        <v>16</v>
      </c>
    </row>
    <row r="180" spans="1:54" s="5" customFormat="1">
      <c r="A180" s="334"/>
      <c r="B180" s="89"/>
      <c r="C180" s="119" t="s">
        <v>111</v>
      </c>
      <c r="D180" s="26" t="s">
        <v>25</v>
      </c>
      <c r="E180" s="26" t="s">
        <v>41</v>
      </c>
      <c r="F180" s="27" t="s">
        <v>18</v>
      </c>
      <c r="G180" s="28" t="s">
        <v>12</v>
      </c>
      <c r="H180" s="91">
        <f>ROUNDDOWN(AK180*1.05,0)+INDEX(Sheet2!$B$2:'Sheet2'!$B$5,MATCH(G180,Sheet2!$A$2:'Sheet2'!$A$5,0),0)+34*AT180-ROUNDUP(IF($BC$1=TRUE,AV180,AW180)/10,0)+A180</f>
        <v>326</v>
      </c>
      <c r="I180" s="231">
        <f>ROUNDDOWN(AL180*1.05,0)+INDEX(Sheet2!$B$2:'Sheet2'!$B$5,MATCH(G180,Sheet2!$A$2:'Sheet2'!$A$5,0),0)+34*AT180-ROUNDUP(IF($BC$1=TRUE,AV180,AW180)/10,0)+A180</f>
        <v>368</v>
      </c>
      <c r="J180" s="30">
        <f t="shared" si="101"/>
        <v>694</v>
      </c>
      <c r="K180" s="133">
        <f>AW180-ROUNDDOWN(AR180/2,0)-ROUNDDOWN(MAX(AQ180*1.2,AP180*0.5),0)+INDEX(Sheet2!$C$2:'Sheet2'!$C$5,MATCH(G180,Sheet2!$A$2:'Sheet2'!$A$5,0),0)</f>
        <v>862</v>
      </c>
      <c r="L180" s="25">
        <f t="shared" si="102"/>
        <v>438</v>
      </c>
      <c r="M180" s="83">
        <f t="shared" si="103"/>
        <v>10</v>
      </c>
      <c r="N180" s="83">
        <f t="shared" si="104"/>
        <v>36</v>
      </c>
      <c r="O180" s="92">
        <f t="shared" si="105"/>
        <v>1346</v>
      </c>
      <c r="P180" s="31">
        <f>AX180+IF($F180="범선",IF($BG$1=TRUE,INDEX(Sheet2!$H$2:'Sheet2'!$H$45,MATCH(AX180,Sheet2!$G$2:'Sheet2'!$G$45,0),0)),IF($BH$1=TRUE,INDEX(Sheet2!$I$2:'Sheet2'!$I$45,MATCH(AX180,Sheet2!$G$2:'Sheet2'!$G$45,0)),IF($BI$1=TRUE,INDEX(Sheet2!$H$2:'Sheet2'!$H$45,MATCH(AX180,Sheet2!$G$2:'Sheet2'!$G$45,0)),0)))+IF($BE$1=TRUE,2,0)</f>
        <v>13</v>
      </c>
      <c r="Q180" s="26">
        <f t="shared" si="106"/>
        <v>16</v>
      </c>
      <c r="R180" s="26">
        <f t="shared" si="107"/>
        <v>19</v>
      </c>
      <c r="S180" s="28">
        <f t="shared" si="108"/>
        <v>22</v>
      </c>
      <c r="T180" s="26">
        <f>AY180+IF($F180="범선",IF($BG$1=TRUE,INDEX(Sheet2!$H$2:'Sheet2'!$H$45,MATCH(AY180,Sheet2!$G$2:'Sheet2'!$G$45,0),0)),IF($BH$1=TRUE,INDEX(Sheet2!$I$2:'Sheet2'!$I$45,MATCH(AY180,Sheet2!$G$2:'Sheet2'!$G$45,0)),IF($BI$1=TRUE,INDEX(Sheet2!$H$2:'Sheet2'!$H$45,MATCH(AY180,Sheet2!$G$2:'Sheet2'!$G$45,0)),0)))+IF($BE$1=TRUE,2,0)</f>
        <v>14.5</v>
      </c>
      <c r="U180" s="26">
        <f t="shared" si="109"/>
        <v>18</v>
      </c>
      <c r="V180" s="26">
        <f t="shared" si="110"/>
        <v>21</v>
      </c>
      <c r="W180" s="28">
        <f t="shared" si="111"/>
        <v>24</v>
      </c>
      <c r="X180" s="26">
        <f>AZ180+IF($F180="범선",IF($BG$1=TRUE,INDEX(Sheet2!$H$2:'Sheet2'!$H$45,MATCH(AZ180,Sheet2!$G$2:'Sheet2'!$G$45,0),0)),IF($BH$1=TRUE,INDEX(Sheet2!$I$2:'Sheet2'!$I$45,MATCH(AZ180,Sheet2!$G$2:'Sheet2'!$G$45,0)),IF($BI$1=TRUE,INDEX(Sheet2!$H$2:'Sheet2'!$H$45,MATCH(AZ180,Sheet2!$G$2:'Sheet2'!$G$45,0)),0)))+IF($BE$1=TRUE,2,0)</f>
        <v>20</v>
      </c>
      <c r="Y180" s="26">
        <f t="shared" si="112"/>
        <v>23.5</v>
      </c>
      <c r="Z180" s="26">
        <f t="shared" si="113"/>
        <v>26.5</v>
      </c>
      <c r="AA180" s="28">
        <f t="shared" si="114"/>
        <v>29.5</v>
      </c>
      <c r="AB180" s="26">
        <f>BA180+IF($F180="범선",IF($BG$1=TRUE,INDEX(Sheet2!$H$2:'Sheet2'!$H$45,MATCH(BA180,Sheet2!$G$2:'Sheet2'!$G$45,0),0)),IF($BH$1=TRUE,INDEX(Sheet2!$I$2:'Sheet2'!$I$45,MATCH(BA180,Sheet2!$G$2:'Sheet2'!$G$45,0)),IF($BI$1=TRUE,INDEX(Sheet2!$H$2:'Sheet2'!$H$45,MATCH(BA180,Sheet2!$G$2:'Sheet2'!$G$45,0)),0)))+IF($BE$1=TRUE,2,0)</f>
        <v>24</v>
      </c>
      <c r="AC180" s="26">
        <f t="shared" si="115"/>
        <v>27.5</v>
      </c>
      <c r="AD180" s="26">
        <f t="shared" si="116"/>
        <v>30.5</v>
      </c>
      <c r="AE180" s="28">
        <f t="shared" si="117"/>
        <v>33.5</v>
      </c>
      <c r="AF180" s="26">
        <f>BB180+IF($F180="범선",IF($BG$1=TRUE,INDEX(Sheet2!$H$2:'Sheet2'!$H$45,MATCH(BB180,Sheet2!$G$2:'Sheet2'!$G$45,0),0)),IF($BH$1=TRUE,INDEX(Sheet2!$I$2:'Sheet2'!$I$45,MATCH(BB180,Sheet2!$G$2:'Sheet2'!$G$45,0)),IF($BI$1=TRUE,INDEX(Sheet2!$H$2:'Sheet2'!$H$45,MATCH(BB180,Sheet2!$G$2:'Sheet2'!$G$45,0)),0)))+IF($BE$1=TRUE,2,0)</f>
        <v>29</v>
      </c>
      <c r="AG180" s="26">
        <f t="shared" si="118"/>
        <v>32.5</v>
      </c>
      <c r="AH180" s="26">
        <f t="shared" si="119"/>
        <v>35.5</v>
      </c>
      <c r="AI180" s="28">
        <f t="shared" si="120"/>
        <v>38.5</v>
      </c>
      <c r="AJ180" s="95"/>
      <c r="AK180" s="97">
        <v>170</v>
      </c>
      <c r="AL180" s="97">
        <v>210</v>
      </c>
      <c r="AM180" s="97">
        <v>7</v>
      </c>
      <c r="AN180" s="83">
        <v>10</v>
      </c>
      <c r="AO180" s="83">
        <v>36</v>
      </c>
      <c r="AP180" s="5">
        <v>132</v>
      </c>
      <c r="AQ180" s="5">
        <v>70</v>
      </c>
      <c r="AR180" s="5">
        <v>80</v>
      </c>
      <c r="AS180" s="5">
        <v>538</v>
      </c>
      <c r="AT180" s="5">
        <v>3</v>
      </c>
      <c r="AU180" s="5">
        <f t="shared" si="121"/>
        <v>750</v>
      </c>
      <c r="AV180" s="5">
        <f t="shared" si="122"/>
        <v>562</v>
      </c>
      <c r="AW180" s="5">
        <f t="shared" si="123"/>
        <v>937</v>
      </c>
      <c r="AX180" s="5">
        <f t="shared" si="124"/>
        <v>3</v>
      </c>
      <c r="AY180" s="5">
        <f t="shared" si="125"/>
        <v>4</v>
      </c>
      <c r="AZ180" s="5">
        <f t="shared" si="126"/>
        <v>8</v>
      </c>
      <c r="BA180" s="5">
        <f t="shared" si="127"/>
        <v>11</v>
      </c>
      <c r="BB180" s="5">
        <f t="shared" si="128"/>
        <v>15</v>
      </c>
    </row>
    <row r="181" spans="1:54" s="5" customFormat="1">
      <c r="A181" s="334"/>
      <c r="B181" s="89" t="s">
        <v>28</v>
      </c>
      <c r="C181" s="119" t="s">
        <v>116</v>
      </c>
      <c r="D181" s="26" t="s">
        <v>1</v>
      </c>
      <c r="E181" s="26" t="s">
        <v>0</v>
      </c>
      <c r="F181" s="27" t="s">
        <v>18</v>
      </c>
      <c r="G181" s="28" t="s">
        <v>10</v>
      </c>
      <c r="H181" s="91">
        <f>ROUNDDOWN(AK181*1.05,0)+INDEX(Sheet2!$B$2:'Sheet2'!$B$5,MATCH(G181,Sheet2!$A$2:'Sheet2'!$A$5,0),0)+34*AT181-ROUNDUP(IF($BC$1=TRUE,AV181,AW181)/10,0)+A181</f>
        <v>431</v>
      </c>
      <c r="I181" s="231">
        <f>ROUNDDOWN(AL181*1.05,0)+INDEX(Sheet2!$B$2:'Sheet2'!$B$5,MATCH(G181,Sheet2!$A$2:'Sheet2'!$A$5,0),0)+34*AT181-ROUNDUP(IF($BC$1=TRUE,AV181,AW181)/10,0)+A181</f>
        <v>389</v>
      </c>
      <c r="J181" s="30">
        <f t="shared" si="101"/>
        <v>820</v>
      </c>
      <c r="K181" s="133">
        <f>AW181-ROUNDDOWN(AR181/2,0)-ROUNDDOWN(MAX(AQ181*1.2,AP181*0.5),0)+INDEX(Sheet2!$C$2:'Sheet2'!$C$5,MATCH(G181,Sheet2!$A$2:'Sheet2'!$A$5,0),0)</f>
        <v>862</v>
      </c>
      <c r="L181" s="25">
        <f t="shared" si="102"/>
        <v>436</v>
      </c>
      <c r="M181" s="83">
        <f t="shared" si="103"/>
        <v>13</v>
      </c>
      <c r="N181" s="83">
        <f t="shared" si="104"/>
        <v>50</v>
      </c>
      <c r="O181" s="92">
        <f t="shared" si="105"/>
        <v>1682</v>
      </c>
      <c r="P181" s="31">
        <f>AX181+IF($F181="범선",IF($BG$1=TRUE,INDEX(Sheet2!$H$2:'Sheet2'!$H$45,MATCH(AX181,Sheet2!$G$2:'Sheet2'!$G$45,0),0)),IF($BH$1=TRUE,INDEX(Sheet2!$I$2:'Sheet2'!$I$45,MATCH(AX181,Sheet2!$G$2:'Sheet2'!$G$45,0)),IF($BI$1=TRUE,INDEX(Sheet2!$H$2:'Sheet2'!$H$45,MATCH(AX181,Sheet2!$G$2:'Sheet2'!$G$45,0)),0)))+IF($BE$1=TRUE,2,0)</f>
        <v>17</v>
      </c>
      <c r="Q181" s="26">
        <f t="shared" si="106"/>
        <v>20</v>
      </c>
      <c r="R181" s="26">
        <f t="shared" si="107"/>
        <v>23</v>
      </c>
      <c r="S181" s="28">
        <f t="shared" si="108"/>
        <v>26</v>
      </c>
      <c r="T181" s="26">
        <f>AY181+IF($F181="범선",IF($BG$1=TRUE,INDEX(Sheet2!$H$2:'Sheet2'!$H$45,MATCH(AY181,Sheet2!$G$2:'Sheet2'!$G$45,0),0)),IF($BH$1=TRUE,INDEX(Sheet2!$I$2:'Sheet2'!$I$45,MATCH(AY181,Sheet2!$G$2:'Sheet2'!$G$45,0)),IF($BI$1=TRUE,INDEX(Sheet2!$H$2:'Sheet2'!$H$45,MATCH(AY181,Sheet2!$G$2:'Sheet2'!$G$45,0)),0)))+IF($BE$1=TRUE,2,0)</f>
        <v>18.5</v>
      </c>
      <c r="U181" s="26">
        <f t="shared" si="109"/>
        <v>22</v>
      </c>
      <c r="V181" s="26">
        <f t="shared" si="110"/>
        <v>25</v>
      </c>
      <c r="W181" s="28">
        <f t="shared" si="111"/>
        <v>28</v>
      </c>
      <c r="X181" s="26">
        <f>AZ181+IF($F181="범선",IF($BG$1=TRUE,INDEX(Sheet2!$H$2:'Sheet2'!$H$45,MATCH(AZ181,Sheet2!$G$2:'Sheet2'!$G$45,0),0)),IF($BH$1=TRUE,INDEX(Sheet2!$I$2:'Sheet2'!$I$45,MATCH(AZ181,Sheet2!$G$2:'Sheet2'!$G$45,0)),IF($BI$1=TRUE,INDEX(Sheet2!$H$2:'Sheet2'!$H$45,MATCH(AZ181,Sheet2!$G$2:'Sheet2'!$G$45,0)),0)))+IF($BE$1=TRUE,2,0)</f>
        <v>22.5</v>
      </c>
      <c r="Y181" s="26">
        <f t="shared" si="112"/>
        <v>26</v>
      </c>
      <c r="Z181" s="26">
        <f t="shared" si="113"/>
        <v>29</v>
      </c>
      <c r="AA181" s="28">
        <f t="shared" si="114"/>
        <v>32</v>
      </c>
      <c r="AB181" s="26">
        <f>BA181+IF($F181="범선",IF($BG$1=TRUE,INDEX(Sheet2!$H$2:'Sheet2'!$H$45,MATCH(BA181,Sheet2!$G$2:'Sheet2'!$G$45,0),0)),IF($BH$1=TRUE,INDEX(Sheet2!$I$2:'Sheet2'!$I$45,MATCH(BA181,Sheet2!$G$2:'Sheet2'!$G$45,0)),IF($BI$1=TRUE,INDEX(Sheet2!$H$2:'Sheet2'!$H$45,MATCH(BA181,Sheet2!$G$2:'Sheet2'!$G$45,0)),0)))+IF($BE$1=TRUE,2,0)</f>
        <v>28</v>
      </c>
      <c r="AC181" s="26">
        <f t="shared" si="115"/>
        <v>31.5</v>
      </c>
      <c r="AD181" s="26">
        <f t="shared" si="116"/>
        <v>34.5</v>
      </c>
      <c r="AE181" s="28">
        <f t="shared" si="117"/>
        <v>37.5</v>
      </c>
      <c r="AF181" s="26">
        <f>BB181+IF($F181="범선",IF($BG$1=TRUE,INDEX(Sheet2!$H$2:'Sheet2'!$H$45,MATCH(BB181,Sheet2!$G$2:'Sheet2'!$G$45,0),0)),IF($BH$1=TRUE,INDEX(Sheet2!$I$2:'Sheet2'!$I$45,MATCH(BB181,Sheet2!$G$2:'Sheet2'!$G$45,0)),IF($BI$1=TRUE,INDEX(Sheet2!$H$2:'Sheet2'!$H$45,MATCH(BB181,Sheet2!$G$2:'Sheet2'!$G$45,0)),0)))+IF($BE$1=TRUE,2,0)</f>
        <v>33</v>
      </c>
      <c r="AG181" s="26">
        <f t="shared" si="118"/>
        <v>36.5</v>
      </c>
      <c r="AH181" s="26">
        <f t="shared" si="119"/>
        <v>39.5</v>
      </c>
      <c r="AI181" s="28">
        <f t="shared" si="120"/>
        <v>42.5</v>
      </c>
      <c r="AJ181" s="95"/>
      <c r="AK181" s="97">
        <v>270</v>
      </c>
      <c r="AL181" s="97">
        <v>230</v>
      </c>
      <c r="AM181" s="97">
        <v>14</v>
      </c>
      <c r="AN181" s="83">
        <v>13</v>
      </c>
      <c r="AO181" s="83">
        <v>50</v>
      </c>
      <c r="AP181" s="5">
        <v>145</v>
      </c>
      <c r="AQ181" s="5">
        <v>50</v>
      </c>
      <c r="AR181" s="5">
        <v>108</v>
      </c>
      <c r="AS181" s="5">
        <v>497</v>
      </c>
      <c r="AT181" s="5">
        <v>3</v>
      </c>
      <c r="AU181" s="5">
        <f t="shared" si="121"/>
        <v>750</v>
      </c>
      <c r="AV181" s="5">
        <f t="shared" si="122"/>
        <v>562</v>
      </c>
      <c r="AW181" s="5">
        <f t="shared" si="123"/>
        <v>937</v>
      </c>
      <c r="AX181" s="5">
        <f t="shared" si="124"/>
        <v>6</v>
      </c>
      <c r="AY181" s="5">
        <f t="shared" si="125"/>
        <v>7</v>
      </c>
      <c r="AZ181" s="5">
        <f t="shared" si="126"/>
        <v>10</v>
      </c>
      <c r="BA181" s="5">
        <f t="shared" si="127"/>
        <v>14</v>
      </c>
      <c r="BB181" s="5">
        <f t="shared" si="128"/>
        <v>18</v>
      </c>
    </row>
    <row r="182" spans="1:54" s="5" customFormat="1">
      <c r="A182" s="334"/>
      <c r="B182" s="89" t="s">
        <v>44</v>
      </c>
      <c r="C182" s="119" t="s">
        <v>42</v>
      </c>
      <c r="D182" s="26" t="s">
        <v>1</v>
      </c>
      <c r="E182" s="26" t="s">
        <v>41</v>
      </c>
      <c r="F182" s="27" t="s">
        <v>18</v>
      </c>
      <c r="G182" s="28" t="s">
        <v>8</v>
      </c>
      <c r="H182" s="91">
        <f>ROUNDDOWN(AK182*1.05,0)+INDEX(Sheet2!$B$2:'Sheet2'!$B$5,MATCH(G182,Sheet2!$A$2:'Sheet2'!$A$5,0),0)+34*AT182-ROUNDUP(IF($BC$1=TRUE,AV182,AW182)/10,0)+A182</f>
        <v>499</v>
      </c>
      <c r="I182" s="231">
        <f>ROUNDDOWN(AL182*1.05,0)+INDEX(Sheet2!$B$2:'Sheet2'!$B$5,MATCH(G182,Sheet2!$A$2:'Sheet2'!$A$5,0),0)+34*AT182-ROUNDUP(IF($BC$1=TRUE,AV182,AW182)/10,0)+A182</f>
        <v>405</v>
      </c>
      <c r="J182" s="30">
        <f t="shared" si="101"/>
        <v>904</v>
      </c>
      <c r="K182" s="143">
        <f>AW182-ROUNDDOWN(AR182/2,0)-ROUNDDOWN(MAX(AQ182*1.2,AP182*0.5),0)+INDEX(Sheet2!$C$2:'Sheet2'!$C$5,MATCH(G182,Sheet2!$A$2:'Sheet2'!$A$5,0),0)</f>
        <v>860</v>
      </c>
      <c r="L182" s="25">
        <f t="shared" si="102"/>
        <v>461</v>
      </c>
      <c r="M182" s="83">
        <f t="shared" si="103"/>
        <v>14</v>
      </c>
      <c r="N182" s="83">
        <f t="shared" si="104"/>
        <v>29</v>
      </c>
      <c r="O182" s="92">
        <f t="shared" si="105"/>
        <v>1902</v>
      </c>
      <c r="P182" s="31">
        <f>AX182+IF($F182="범선",IF($BG$1=TRUE,INDEX(Sheet2!$H$2:'Sheet2'!$H$45,MATCH(AX182,Sheet2!$G$2:'Sheet2'!$G$45,0),0)),IF($BH$1=TRUE,INDEX(Sheet2!$I$2:'Sheet2'!$I$45,MATCH(AX182,Sheet2!$G$2:'Sheet2'!$G$45,0)),IF($BI$1=TRUE,INDEX(Sheet2!$H$2:'Sheet2'!$H$45,MATCH(AX182,Sheet2!$G$2:'Sheet2'!$G$45,0)),0)))+IF($BE$1=TRUE,2,0)</f>
        <v>12</v>
      </c>
      <c r="Q182" s="26">
        <f t="shared" si="106"/>
        <v>15</v>
      </c>
      <c r="R182" s="26">
        <f t="shared" si="107"/>
        <v>18</v>
      </c>
      <c r="S182" s="28">
        <f t="shared" si="108"/>
        <v>21</v>
      </c>
      <c r="T182" s="26">
        <f>AY182+IF($F182="범선",IF($BG$1=TRUE,INDEX(Sheet2!$H$2:'Sheet2'!$H$45,MATCH(AY182,Sheet2!$G$2:'Sheet2'!$G$45,0),0)),IF($BH$1=TRUE,INDEX(Sheet2!$I$2:'Sheet2'!$I$45,MATCH(AY182,Sheet2!$G$2:'Sheet2'!$G$45,0)),IF($BI$1=TRUE,INDEX(Sheet2!$H$2:'Sheet2'!$H$45,MATCH(AY182,Sheet2!$G$2:'Sheet2'!$G$45,0)),0)))+IF($BE$1=TRUE,2,0)</f>
        <v>14.5</v>
      </c>
      <c r="U182" s="26">
        <f t="shared" si="109"/>
        <v>18</v>
      </c>
      <c r="V182" s="26">
        <f t="shared" si="110"/>
        <v>21</v>
      </c>
      <c r="W182" s="28">
        <f t="shared" si="111"/>
        <v>24</v>
      </c>
      <c r="X182" s="26">
        <f>AZ182+IF($F182="범선",IF($BG$1=TRUE,INDEX(Sheet2!$H$2:'Sheet2'!$H$45,MATCH(AZ182,Sheet2!$G$2:'Sheet2'!$G$45,0),0)),IF($BH$1=TRUE,INDEX(Sheet2!$I$2:'Sheet2'!$I$45,MATCH(AZ182,Sheet2!$G$2:'Sheet2'!$G$45,0)),IF($BI$1=TRUE,INDEX(Sheet2!$H$2:'Sheet2'!$H$45,MATCH(AZ182,Sheet2!$G$2:'Sheet2'!$G$45,0)),0)))+IF($BE$1=TRUE,2,0)</f>
        <v>18.5</v>
      </c>
      <c r="Y182" s="26">
        <f t="shared" si="112"/>
        <v>22</v>
      </c>
      <c r="Z182" s="26">
        <f t="shared" si="113"/>
        <v>25</v>
      </c>
      <c r="AA182" s="28">
        <f t="shared" si="114"/>
        <v>28</v>
      </c>
      <c r="AB182" s="26">
        <f>BA182+IF($F182="범선",IF($BG$1=TRUE,INDEX(Sheet2!$H$2:'Sheet2'!$H$45,MATCH(BA182,Sheet2!$G$2:'Sheet2'!$G$45,0),0)),IF($BH$1=TRUE,INDEX(Sheet2!$I$2:'Sheet2'!$I$45,MATCH(BA182,Sheet2!$G$2:'Sheet2'!$G$45,0)),IF($BI$1=TRUE,INDEX(Sheet2!$H$2:'Sheet2'!$H$45,MATCH(BA182,Sheet2!$G$2:'Sheet2'!$G$45,0)),0)))+IF($BE$1=TRUE,2,0)</f>
        <v>24</v>
      </c>
      <c r="AC182" s="26">
        <f t="shared" si="115"/>
        <v>27.5</v>
      </c>
      <c r="AD182" s="26">
        <f t="shared" si="116"/>
        <v>30.5</v>
      </c>
      <c r="AE182" s="28">
        <f t="shared" si="117"/>
        <v>33.5</v>
      </c>
      <c r="AF182" s="26">
        <f>BB182+IF($F182="범선",IF($BG$1=TRUE,INDEX(Sheet2!$H$2:'Sheet2'!$H$45,MATCH(BB182,Sheet2!$G$2:'Sheet2'!$G$45,0),0)),IF($BH$1=TRUE,INDEX(Sheet2!$I$2:'Sheet2'!$I$45,MATCH(BB182,Sheet2!$G$2:'Sheet2'!$G$45,0)),IF($BI$1=TRUE,INDEX(Sheet2!$H$2:'Sheet2'!$H$45,MATCH(BB182,Sheet2!$G$2:'Sheet2'!$G$45,0)),0)))+IF($BE$1=TRUE,2,0)</f>
        <v>28</v>
      </c>
      <c r="AG182" s="26">
        <f t="shared" si="118"/>
        <v>31.5</v>
      </c>
      <c r="AH182" s="26">
        <f t="shared" si="119"/>
        <v>34.5</v>
      </c>
      <c r="AI182" s="28">
        <f t="shared" si="120"/>
        <v>37.5</v>
      </c>
      <c r="AJ182" s="95"/>
      <c r="AK182" s="97">
        <v>310</v>
      </c>
      <c r="AL182" s="97">
        <v>220</v>
      </c>
      <c r="AM182" s="97">
        <v>15</v>
      </c>
      <c r="AN182" s="83">
        <v>14</v>
      </c>
      <c r="AO182" s="83">
        <v>29</v>
      </c>
      <c r="AP182" s="5">
        <v>77</v>
      </c>
      <c r="AQ182" s="5">
        <v>34</v>
      </c>
      <c r="AR182" s="5">
        <v>48</v>
      </c>
      <c r="AS182" s="5">
        <v>575</v>
      </c>
      <c r="AT182" s="5">
        <v>3</v>
      </c>
      <c r="AU182" s="5">
        <f t="shared" si="121"/>
        <v>700</v>
      </c>
      <c r="AV182" s="5">
        <f t="shared" si="122"/>
        <v>525</v>
      </c>
      <c r="AW182" s="5">
        <f t="shared" si="123"/>
        <v>875</v>
      </c>
      <c r="AX182" s="5">
        <f t="shared" si="124"/>
        <v>2</v>
      </c>
      <c r="AY182" s="5">
        <f t="shared" si="125"/>
        <v>4</v>
      </c>
      <c r="AZ182" s="5">
        <f t="shared" si="126"/>
        <v>7</v>
      </c>
      <c r="BA182" s="5">
        <f t="shared" si="127"/>
        <v>11</v>
      </c>
      <c r="BB182" s="5">
        <f t="shared" si="128"/>
        <v>14</v>
      </c>
    </row>
    <row r="183" spans="1:54" s="5" customFormat="1">
      <c r="A183" s="334"/>
      <c r="B183" s="89" t="s">
        <v>70</v>
      </c>
      <c r="C183" s="119" t="s">
        <v>69</v>
      </c>
      <c r="D183" s="26" t="s">
        <v>1</v>
      </c>
      <c r="E183" s="26" t="s">
        <v>41</v>
      </c>
      <c r="F183" s="27" t="s">
        <v>18</v>
      </c>
      <c r="G183" s="28" t="s">
        <v>8</v>
      </c>
      <c r="H183" s="91">
        <f>ROUNDDOWN(AK183*1.05,0)+INDEX(Sheet2!$B$2:'Sheet2'!$B$5,MATCH(G183,Sheet2!$A$2:'Sheet2'!$A$5,0),0)+34*AT183-ROUNDUP(IF($BC$1=TRUE,AV183,AW183)/10,0)+A183</f>
        <v>363</v>
      </c>
      <c r="I183" s="231">
        <f>ROUNDDOWN(AL183*1.05,0)+INDEX(Sheet2!$B$2:'Sheet2'!$B$5,MATCH(G183,Sheet2!$A$2:'Sheet2'!$A$5,0),0)+34*AT183-ROUNDUP(IF($BC$1=TRUE,AV183,AW183)/10,0)+A183</f>
        <v>504</v>
      </c>
      <c r="J183" s="30">
        <f t="shared" si="101"/>
        <v>867</v>
      </c>
      <c r="K183" s="143">
        <f>AW183-ROUNDDOWN(AR183/2,0)-ROUNDDOWN(MAX(AQ183*1.2,AP183*0.5),0)+INDEX(Sheet2!$C$2:'Sheet2'!$C$5,MATCH(G183,Sheet2!$A$2:'Sheet2'!$A$5,0),0)</f>
        <v>854</v>
      </c>
      <c r="L183" s="25">
        <f t="shared" si="102"/>
        <v>455</v>
      </c>
      <c r="M183" s="83">
        <f t="shared" si="103"/>
        <v>15</v>
      </c>
      <c r="N183" s="83">
        <f t="shared" si="104"/>
        <v>26</v>
      </c>
      <c r="O183" s="92">
        <f t="shared" si="105"/>
        <v>1593</v>
      </c>
      <c r="P183" s="31">
        <f>AX183+IF($F183="범선",IF($BG$1=TRUE,INDEX(Sheet2!$H$2:'Sheet2'!$H$45,MATCH(AX183,Sheet2!$G$2:'Sheet2'!$G$45,0),0)),IF($BH$1=TRUE,INDEX(Sheet2!$I$2:'Sheet2'!$I$45,MATCH(AX183,Sheet2!$G$2:'Sheet2'!$G$45,0)),IF($BI$1=TRUE,INDEX(Sheet2!$H$2:'Sheet2'!$H$45,MATCH(AX183,Sheet2!$G$2:'Sheet2'!$G$45,0)),0)))+IF($BE$1=TRUE,2,0)</f>
        <v>12</v>
      </c>
      <c r="Q183" s="26">
        <f t="shared" si="106"/>
        <v>15</v>
      </c>
      <c r="R183" s="26">
        <f t="shared" si="107"/>
        <v>18</v>
      </c>
      <c r="S183" s="28">
        <f t="shared" si="108"/>
        <v>21</v>
      </c>
      <c r="T183" s="26">
        <f>AY183+IF($F183="범선",IF($BG$1=TRUE,INDEX(Sheet2!$H$2:'Sheet2'!$H$45,MATCH(AY183,Sheet2!$G$2:'Sheet2'!$G$45,0),0)),IF($BH$1=TRUE,INDEX(Sheet2!$I$2:'Sheet2'!$I$45,MATCH(AY183,Sheet2!$G$2:'Sheet2'!$G$45,0)),IF($BI$1=TRUE,INDEX(Sheet2!$H$2:'Sheet2'!$H$45,MATCH(AY183,Sheet2!$G$2:'Sheet2'!$G$45,0)),0)))+IF($BE$1=TRUE,2,0)</f>
        <v>13</v>
      </c>
      <c r="U183" s="26">
        <f t="shared" si="109"/>
        <v>16.5</v>
      </c>
      <c r="V183" s="26">
        <f t="shared" si="110"/>
        <v>19.5</v>
      </c>
      <c r="W183" s="28">
        <f t="shared" si="111"/>
        <v>22.5</v>
      </c>
      <c r="X183" s="26">
        <f>AZ183+IF($F183="범선",IF($BG$1=TRUE,INDEX(Sheet2!$H$2:'Sheet2'!$H$45,MATCH(AZ183,Sheet2!$G$2:'Sheet2'!$G$45,0),0)),IF($BH$1=TRUE,INDEX(Sheet2!$I$2:'Sheet2'!$I$45,MATCH(AZ183,Sheet2!$G$2:'Sheet2'!$G$45,0)),IF($BI$1=TRUE,INDEX(Sheet2!$H$2:'Sheet2'!$H$45,MATCH(AZ183,Sheet2!$G$2:'Sheet2'!$G$45,0)),0)))+IF($BE$1=TRUE,2,0)</f>
        <v>18.5</v>
      </c>
      <c r="Y183" s="26">
        <f t="shared" si="112"/>
        <v>22</v>
      </c>
      <c r="Z183" s="26">
        <f t="shared" si="113"/>
        <v>25</v>
      </c>
      <c r="AA183" s="28">
        <f t="shared" si="114"/>
        <v>28</v>
      </c>
      <c r="AB183" s="26">
        <f>BA183+IF($F183="범선",IF($BG$1=TRUE,INDEX(Sheet2!$H$2:'Sheet2'!$H$45,MATCH(BA183,Sheet2!$G$2:'Sheet2'!$G$45,0),0)),IF($BH$1=TRUE,INDEX(Sheet2!$I$2:'Sheet2'!$I$45,MATCH(BA183,Sheet2!$G$2:'Sheet2'!$G$45,0)),IF($BI$1=TRUE,INDEX(Sheet2!$H$2:'Sheet2'!$H$45,MATCH(BA183,Sheet2!$G$2:'Sheet2'!$G$45,0)),0)))+IF($BE$1=TRUE,2,0)</f>
        <v>22.5</v>
      </c>
      <c r="AC183" s="26">
        <f t="shared" si="115"/>
        <v>26</v>
      </c>
      <c r="AD183" s="26">
        <f t="shared" si="116"/>
        <v>29</v>
      </c>
      <c r="AE183" s="28">
        <f t="shared" si="117"/>
        <v>32</v>
      </c>
      <c r="AF183" s="26">
        <f>BB183+IF($F183="범선",IF($BG$1=TRUE,INDEX(Sheet2!$H$2:'Sheet2'!$H$45,MATCH(BB183,Sheet2!$G$2:'Sheet2'!$G$45,0),0)),IF($BH$1=TRUE,INDEX(Sheet2!$I$2:'Sheet2'!$I$45,MATCH(BB183,Sheet2!$G$2:'Sheet2'!$G$45,0)),IF($BI$1=TRUE,INDEX(Sheet2!$H$2:'Sheet2'!$H$45,MATCH(BB183,Sheet2!$G$2:'Sheet2'!$G$45,0)),0)))+IF($BE$1=TRUE,2,0)</f>
        <v>28</v>
      </c>
      <c r="AG183" s="26">
        <f t="shared" si="118"/>
        <v>31.5</v>
      </c>
      <c r="AH183" s="26">
        <f t="shared" si="119"/>
        <v>34.5</v>
      </c>
      <c r="AI183" s="28">
        <f t="shared" si="120"/>
        <v>37.5</v>
      </c>
      <c r="AJ183" s="95"/>
      <c r="AK183" s="97">
        <v>180</v>
      </c>
      <c r="AL183" s="97">
        <v>315</v>
      </c>
      <c r="AM183" s="97">
        <v>12</v>
      </c>
      <c r="AN183" s="83">
        <v>15</v>
      </c>
      <c r="AO183" s="83">
        <v>26</v>
      </c>
      <c r="AP183" s="5">
        <v>100</v>
      </c>
      <c r="AQ183" s="5">
        <v>33</v>
      </c>
      <c r="AR183" s="5">
        <v>40</v>
      </c>
      <c r="AS183" s="5">
        <v>560</v>
      </c>
      <c r="AT183" s="5">
        <v>3</v>
      </c>
      <c r="AU183" s="5">
        <f t="shared" si="121"/>
        <v>700</v>
      </c>
      <c r="AV183" s="5">
        <f t="shared" si="122"/>
        <v>525</v>
      </c>
      <c r="AW183" s="5">
        <f t="shared" si="123"/>
        <v>875</v>
      </c>
      <c r="AX183" s="5">
        <f t="shared" si="124"/>
        <v>2</v>
      </c>
      <c r="AY183" s="5">
        <f t="shared" si="125"/>
        <v>3</v>
      </c>
      <c r="AZ183" s="5">
        <f t="shared" si="126"/>
        <v>7</v>
      </c>
      <c r="BA183" s="5">
        <f t="shared" si="127"/>
        <v>10</v>
      </c>
      <c r="BB183" s="5">
        <f t="shared" si="128"/>
        <v>14</v>
      </c>
    </row>
    <row r="184" spans="1:54" s="5" customFormat="1">
      <c r="A184" s="334"/>
      <c r="B184" s="89" t="s">
        <v>63</v>
      </c>
      <c r="C184" s="119" t="s">
        <v>59</v>
      </c>
      <c r="D184" s="26" t="s">
        <v>1</v>
      </c>
      <c r="E184" s="26" t="s">
        <v>41</v>
      </c>
      <c r="F184" s="27" t="s">
        <v>18</v>
      </c>
      <c r="G184" s="28" t="s">
        <v>12</v>
      </c>
      <c r="H184" s="91">
        <f>ROUNDDOWN(AK184*1.05,0)+INDEX(Sheet2!$B$2:'Sheet2'!$B$5,MATCH(G184,Sheet2!$A$2:'Sheet2'!$A$5,0),0)+34*AT184-ROUNDUP(IF($BC$1=TRUE,AV184,AW184)/10,0)+A184</f>
        <v>307</v>
      </c>
      <c r="I184" s="231">
        <f>ROUNDDOWN(AL184*1.05,0)+INDEX(Sheet2!$B$2:'Sheet2'!$B$5,MATCH(G184,Sheet2!$A$2:'Sheet2'!$A$5,0),0)+34*AT184-ROUNDUP(IF($BC$1=TRUE,AV184,AW184)/10,0)+A184</f>
        <v>428</v>
      </c>
      <c r="J184" s="30">
        <f t="shared" si="101"/>
        <v>735</v>
      </c>
      <c r="K184" s="133">
        <f>AW184-ROUNDDOWN(AR184/2,0)-ROUNDDOWN(MAX(AQ184*1.2,AP184*0.5),0)+INDEX(Sheet2!$C$2:'Sheet2'!$C$5,MATCH(G184,Sheet2!$A$2:'Sheet2'!$A$5,0),0)</f>
        <v>854</v>
      </c>
      <c r="L184" s="25">
        <f t="shared" si="102"/>
        <v>439</v>
      </c>
      <c r="M184" s="83">
        <f t="shared" si="103"/>
        <v>11</v>
      </c>
      <c r="N184" s="83">
        <f t="shared" si="104"/>
        <v>26</v>
      </c>
      <c r="O184" s="92">
        <f t="shared" si="105"/>
        <v>1349</v>
      </c>
      <c r="P184" s="31">
        <f>AX184+IF($F184="범선",IF($BG$1=TRUE,INDEX(Sheet2!$H$2:'Sheet2'!$H$45,MATCH(AX184,Sheet2!$G$2:'Sheet2'!$G$45,0),0)),IF($BH$1=TRUE,INDEX(Sheet2!$I$2:'Sheet2'!$I$45,MATCH(AX184,Sheet2!$G$2:'Sheet2'!$G$45,0)),IF($BI$1=TRUE,INDEX(Sheet2!$H$2:'Sheet2'!$H$45,MATCH(AX184,Sheet2!$G$2:'Sheet2'!$G$45,0)),0)))+IF($BE$1=TRUE,2,0)</f>
        <v>10.5</v>
      </c>
      <c r="Q184" s="26">
        <f t="shared" si="106"/>
        <v>13.5</v>
      </c>
      <c r="R184" s="26">
        <f t="shared" si="107"/>
        <v>16.5</v>
      </c>
      <c r="S184" s="28">
        <f t="shared" si="108"/>
        <v>19.5</v>
      </c>
      <c r="T184" s="26">
        <f>AY184+IF($F184="범선",IF($BG$1=TRUE,INDEX(Sheet2!$H$2:'Sheet2'!$H$45,MATCH(AY184,Sheet2!$G$2:'Sheet2'!$G$45,0),0)),IF($BH$1=TRUE,INDEX(Sheet2!$I$2:'Sheet2'!$I$45,MATCH(AY184,Sheet2!$G$2:'Sheet2'!$G$45,0)),IF($BI$1=TRUE,INDEX(Sheet2!$H$2:'Sheet2'!$H$45,MATCH(AY184,Sheet2!$G$2:'Sheet2'!$G$45,0)),0)))+IF($BE$1=TRUE,2,0)</f>
        <v>12</v>
      </c>
      <c r="U184" s="26">
        <f t="shared" si="109"/>
        <v>15.5</v>
      </c>
      <c r="V184" s="26">
        <f t="shared" si="110"/>
        <v>18.5</v>
      </c>
      <c r="W184" s="28">
        <f t="shared" si="111"/>
        <v>21.5</v>
      </c>
      <c r="X184" s="26">
        <f>AZ184+IF($F184="범선",IF($BG$1=TRUE,INDEX(Sheet2!$H$2:'Sheet2'!$H$45,MATCH(AZ184,Sheet2!$G$2:'Sheet2'!$G$45,0),0)),IF($BH$1=TRUE,INDEX(Sheet2!$I$2:'Sheet2'!$I$45,MATCH(AZ184,Sheet2!$G$2:'Sheet2'!$G$45,0)),IF($BI$1=TRUE,INDEX(Sheet2!$H$2:'Sheet2'!$H$45,MATCH(AZ184,Sheet2!$G$2:'Sheet2'!$G$45,0)),0)))+IF($BE$1=TRUE,2,0)</f>
        <v>17</v>
      </c>
      <c r="Y184" s="26">
        <f t="shared" si="112"/>
        <v>20.5</v>
      </c>
      <c r="Z184" s="26">
        <f t="shared" si="113"/>
        <v>23.5</v>
      </c>
      <c r="AA184" s="28">
        <f t="shared" si="114"/>
        <v>26.5</v>
      </c>
      <c r="AB184" s="26">
        <f>BA184+IF($F184="범선",IF($BG$1=TRUE,INDEX(Sheet2!$H$2:'Sheet2'!$H$45,MATCH(BA184,Sheet2!$G$2:'Sheet2'!$G$45,0),0)),IF($BH$1=TRUE,INDEX(Sheet2!$I$2:'Sheet2'!$I$45,MATCH(BA184,Sheet2!$G$2:'Sheet2'!$G$45,0)),IF($BI$1=TRUE,INDEX(Sheet2!$H$2:'Sheet2'!$H$45,MATCH(BA184,Sheet2!$G$2:'Sheet2'!$G$45,0)),0)))+IF($BE$1=TRUE,2,0)</f>
        <v>21</v>
      </c>
      <c r="AC184" s="26">
        <f t="shared" si="115"/>
        <v>24.5</v>
      </c>
      <c r="AD184" s="26">
        <f t="shared" si="116"/>
        <v>27.5</v>
      </c>
      <c r="AE184" s="28">
        <f t="shared" si="117"/>
        <v>30.5</v>
      </c>
      <c r="AF184" s="26">
        <f>BB184+IF($F184="범선",IF($BG$1=TRUE,INDEX(Sheet2!$H$2:'Sheet2'!$H$45,MATCH(BB184,Sheet2!$G$2:'Sheet2'!$G$45,0),0)),IF($BH$1=TRUE,INDEX(Sheet2!$I$2:'Sheet2'!$I$45,MATCH(BB184,Sheet2!$G$2:'Sheet2'!$G$45,0)),IF($BI$1=TRUE,INDEX(Sheet2!$H$2:'Sheet2'!$H$45,MATCH(BB184,Sheet2!$G$2:'Sheet2'!$G$45,0)),0)))+IF($BE$1=TRUE,2,0)</f>
        <v>26.5</v>
      </c>
      <c r="AG184" s="26">
        <f t="shared" si="118"/>
        <v>30</v>
      </c>
      <c r="AH184" s="26">
        <f t="shared" si="119"/>
        <v>33</v>
      </c>
      <c r="AI184" s="28">
        <f t="shared" si="120"/>
        <v>36</v>
      </c>
      <c r="AJ184" s="95"/>
      <c r="AK184" s="97">
        <v>150</v>
      </c>
      <c r="AL184" s="97">
        <v>265</v>
      </c>
      <c r="AM184" s="97">
        <v>11</v>
      </c>
      <c r="AN184" s="83">
        <v>11</v>
      </c>
      <c r="AO184" s="83">
        <v>26</v>
      </c>
      <c r="AP184" s="5">
        <v>75</v>
      </c>
      <c r="AQ184" s="5">
        <v>75</v>
      </c>
      <c r="AR184" s="5">
        <v>40</v>
      </c>
      <c r="AS184" s="5">
        <v>617</v>
      </c>
      <c r="AT184" s="5">
        <v>3</v>
      </c>
      <c r="AU184" s="5">
        <f t="shared" si="121"/>
        <v>732</v>
      </c>
      <c r="AV184" s="5">
        <f t="shared" si="122"/>
        <v>549</v>
      </c>
      <c r="AW184" s="5">
        <f t="shared" si="123"/>
        <v>915</v>
      </c>
      <c r="AX184" s="5">
        <f t="shared" si="124"/>
        <v>1</v>
      </c>
      <c r="AY184" s="5">
        <f t="shared" si="125"/>
        <v>2</v>
      </c>
      <c r="AZ184" s="5">
        <f t="shared" si="126"/>
        <v>6</v>
      </c>
      <c r="BA184" s="5">
        <f t="shared" si="127"/>
        <v>9</v>
      </c>
      <c r="BB184" s="5">
        <f t="shared" si="128"/>
        <v>13</v>
      </c>
    </row>
    <row r="185" spans="1:54" s="5" customFormat="1">
      <c r="A185" s="334"/>
      <c r="B185" s="89"/>
      <c r="C185" s="119" t="s">
        <v>167</v>
      </c>
      <c r="D185" s="26" t="s">
        <v>1</v>
      </c>
      <c r="E185" s="26" t="s">
        <v>41</v>
      </c>
      <c r="F185" s="26" t="s">
        <v>162</v>
      </c>
      <c r="G185" s="28" t="s">
        <v>12</v>
      </c>
      <c r="H185" s="91">
        <f>ROUNDDOWN(AK185*1.05,0)+INDEX(Sheet2!$B$2:'Sheet2'!$B$5,MATCH(G185,Sheet2!$A$2:'Sheet2'!$A$5,0),0)+34*AT185-ROUNDUP(IF($BC$1=TRUE,AV185,AW185)/10,0)+A185</f>
        <v>421</v>
      </c>
      <c r="I185" s="231">
        <f>ROUNDDOWN(AL185*1.05,0)+INDEX(Sheet2!$B$2:'Sheet2'!$B$5,MATCH(G185,Sheet2!$A$2:'Sheet2'!$A$5,0),0)+34*AT185-ROUNDUP(IF($BC$1=TRUE,AV185,AW185)/10,0)+A185</f>
        <v>358</v>
      </c>
      <c r="J185" s="30">
        <f t="shared" si="101"/>
        <v>779</v>
      </c>
      <c r="K185" s="133">
        <f>AW185-ROUNDDOWN(AR185/2,0)-ROUNDDOWN(MAX(AQ185*1.2,AP185*0.5),0)+INDEX(Sheet2!$C$2:'Sheet2'!$C$5,MATCH(G185,Sheet2!$A$2:'Sheet2'!$A$5,0),0)</f>
        <v>852</v>
      </c>
      <c r="L185" s="25">
        <f t="shared" si="102"/>
        <v>428</v>
      </c>
      <c r="M185" s="83">
        <f t="shared" si="103"/>
        <v>11</v>
      </c>
      <c r="N185" s="83">
        <f t="shared" si="104"/>
        <v>55</v>
      </c>
      <c r="O185" s="92">
        <f t="shared" si="105"/>
        <v>1621</v>
      </c>
      <c r="P185" s="31">
        <f>AX185+IF($F185="범선",IF($BG$1=TRUE,INDEX(Sheet2!$H$2:'Sheet2'!$H$45,MATCH(AX185,Sheet2!$G$2:'Sheet2'!$G$45,0),0)),IF($BH$1=TRUE,INDEX(Sheet2!$I$2:'Sheet2'!$I$45,MATCH(AX185,Sheet2!$G$2:'Sheet2'!$G$45,0)),IF($BI$1=TRUE,INDEX(Sheet2!$H$2:'Sheet2'!$H$45,MATCH(AX185,Sheet2!$G$2:'Sheet2'!$G$45,0)),0)))+IF($BE$1=TRUE,2,0)</f>
        <v>18.5</v>
      </c>
      <c r="Q185" s="26">
        <f t="shared" si="106"/>
        <v>21.5</v>
      </c>
      <c r="R185" s="26">
        <f t="shared" si="107"/>
        <v>24.5</v>
      </c>
      <c r="S185" s="28">
        <f t="shared" si="108"/>
        <v>27.5</v>
      </c>
      <c r="T185" s="26">
        <f>AY185+IF($F185="범선",IF($BG$1=TRUE,INDEX(Sheet2!$H$2:'Sheet2'!$H$45,MATCH(AY185,Sheet2!$G$2:'Sheet2'!$G$45,0),0)),IF($BH$1=TRUE,INDEX(Sheet2!$I$2:'Sheet2'!$I$45,MATCH(AY185,Sheet2!$G$2:'Sheet2'!$G$45,0)),IF($BI$1=TRUE,INDEX(Sheet2!$H$2:'Sheet2'!$H$45,MATCH(AY185,Sheet2!$G$2:'Sheet2'!$G$45,0)),0)))+IF($BE$1=TRUE,2,0)</f>
        <v>20</v>
      </c>
      <c r="U185" s="26">
        <f t="shared" si="109"/>
        <v>23.5</v>
      </c>
      <c r="V185" s="26">
        <f t="shared" si="110"/>
        <v>26.5</v>
      </c>
      <c r="W185" s="28">
        <f t="shared" si="111"/>
        <v>29.5</v>
      </c>
      <c r="X185" s="26">
        <f>AZ185+IF($F185="범선",IF($BG$1=TRUE,INDEX(Sheet2!$H$2:'Sheet2'!$H$45,MATCH(AZ185,Sheet2!$G$2:'Sheet2'!$G$45,0),0)),IF($BH$1=TRUE,INDEX(Sheet2!$I$2:'Sheet2'!$I$45,MATCH(AZ185,Sheet2!$G$2:'Sheet2'!$G$45,0)),IF($BI$1=TRUE,INDEX(Sheet2!$H$2:'Sheet2'!$H$45,MATCH(AZ185,Sheet2!$G$2:'Sheet2'!$G$45,0)),0)))+IF($BE$1=TRUE,2,0)</f>
        <v>24</v>
      </c>
      <c r="Y185" s="26">
        <f t="shared" si="112"/>
        <v>27.5</v>
      </c>
      <c r="Z185" s="26">
        <f t="shared" si="113"/>
        <v>30.5</v>
      </c>
      <c r="AA185" s="28">
        <f t="shared" si="114"/>
        <v>33.5</v>
      </c>
      <c r="AB185" s="26">
        <f>BA185+IF($F185="범선",IF($BG$1=TRUE,INDEX(Sheet2!$H$2:'Sheet2'!$H$45,MATCH(BA185,Sheet2!$G$2:'Sheet2'!$G$45,0),0)),IF($BH$1=TRUE,INDEX(Sheet2!$I$2:'Sheet2'!$I$45,MATCH(BA185,Sheet2!$G$2:'Sheet2'!$G$45,0)),IF($BI$1=TRUE,INDEX(Sheet2!$H$2:'Sheet2'!$H$45,MATCH(BA185,Sheet2!$G$2:'Sheet2'!$G$45,0)),0)))+IF($BE$1=TRUE,2,0)</f>
        <v>29</v>
      </c>
      <c r="AC185" s="26">
        <f t="shared" si="115"/>
        <v>32.5</v>
      </c>
      <c r="AD185" s="26">
        <f t="shared" si="116"/>
        <v>35.5</v>
      </c>
      <c r="AE185" s="28">
        <f t="shared" si="117"/>
        <v>38.5</v>
      </c>
      <c r="AF185" s="26">
        <f>BB185+IF($F185="범선",IF($BG$1=TRUE,INDEX(Sheet2!$H$2:'Sheet2'!$H$45,MATCH(BB185,Sheet2!$G$2:'Sheet2'!$G$45,0),0)),IF($BH$1=TRUE,INDEX(Sheet2!$I$2:'Sheet2'!$I$45,MATCH(BB185,Sheet2!$G$2:'Sheet2'!$G$45,0)),IF($BI$1=TRUE,INDEX(Sheet2!$H$2:'Sheet2'!$H$45,MATCH(BB185,Sheet2!$G$2:'Sheet2'!$G$45,0)),0)))+IF($BE$1=TRUE,2,0)</f>
        <v>34.5</v>
      </c>
      <c r="AG185" s="26">
        <f t="shared" si="118"/>
        <v>38</v>
      </c>
      <c r="AH185" s="26">
        <f t="shared" si="119"/>
        <v>41</v>
      </c>
      <c r="AI185" s="28">
        <f t="shared" si="120"/>
        <v>44</v>
      </c>
      <c r="AJ185" s="95"/>
      <c r="AK185" s="97">
        <v>260</v>
      </c>
      <c r="AL185" s="97">
        <v>200</v>
      </c>
      <c r="AM185" s="97">
        <v>13</v>
      </c>
      <c r="AN185" s="83">
        <v>11</v>
      </c>
      <c r="AO185" s="83">
        <v>55</v>
      </c>
      <c r="AP185">
        <v>160</v>
      </c>
      <c r="AQ185">
        <v>60</v>
      </c>
      <c r="AR185">
        <v>108</v>
      </c>
      <c r="AS185">
        <v>482</v>
      </c>
      <c r="AT185">
        <v>3</v>
      </c>
      <c r="AU185" s="5">
        <f t="shared" si="121"/>
        <v>750</v>
      </c>
      <c r="AV185" s="5">
        <f t="shared" si="122"/>
        <v>562</v>
      </c>
      <c r="AW185" s="5">
        <f t="shared" si="123"/>
        <v>937</v>
      </c>
      <c r="AX185" s="5">
        <f t="shared" si="124"/>
        <v>7</v>
      </c>
      <c r="AY185" s="5">
        <f t="shared" si="125"/>
        <v>8</v>
      </c>
      <c r="AZ185" s="5">
        <f t="shared" si="126"/>
        <v>11</v>
      </c>
      <c r="BA185" s="5">
        <f t="shared" si="127"/>
        <v>15</v>
      </c>
      <c r="BB185" s="5">
        <f t="shared" si="128"/>
        <v>19</v>
      </c>
    </row>
    <row r="186" spans="1:54">
      <c r="A186" s="334"/>
      <c r="B186" s="89" t="s">
        <v>45</v>
      </c>
      <c r="C186" s="119" t="s">
        <v>111</v>
      </c>
      <c r="D186" s="26" t="s">
        <v>1</v>
      </c>
      <c r="E186" s="26" t="s">
        <v>0</v>
      </c>
      <c r="F186" s="27" t="s">
        <v>18</v>
      </c>
      <c r="G186" s="28" t="s">
        <v>12</v>
      </c>
      <c r="H186" s="91">
        <f>ROUNDDOWN(AK186*1.05,0)+INDEX(Sheet2!$B$2:'Sheet2'!$B$5,MATCH(G186,Sheet2!$A$2:'Sheet2'!$A$5,0),0)+34*AT186-ROUNDUP(IF($BC$1=TRUE,AV186,AW186)/10,0)+A186</f>
        <v>326</v>
      </c>
      <c r="I186" s="231">
        <f>ROUNDDOWN(AL186*1.05,0)+INDEX(Sheet2!$B$2:'Sheet2'!$B$5,MATCH(G186,Sheet2!$A$2:'Sheet2'!$A$5,0),0)+34*AT186-ROUNDUP(IF($BC$1=TRUE,AV186,AW186)/10,0)+A186</f>
        <v>368</v>
      </c>
      <c r="J186" s="30">
        <f t="shared" si="101"/>
        <v>694</v>
      </c>
      <c r="K186" s="133">
        <f>AW186-ROUNDDOWN(AR186/2,0)-ROUNDDOWN(MAX(AQ186*1.2,AP186*0.5),0)+INDEX(Sheet2!$C$2:'Sheet2'!$C$5,MATCH(G186,Sheet2!$A$2:'Sheet2'!$A$5,0),0)</f>
        <v>852</v>
      </c>
      <c r="L186" s="25">
        <f t="shared" si="102"/>
        <v>428</v>
      </c>
      <c r="M186" s="83">
        <f t="shared" si="103"/>
        <v>12</v>
      </c>
      <c r="N186" s="83">
        <f t="shared" si="104"/>
        <v>40</v>
      </c>
      <c r="O186" s="92">
        <f t="shared" si="105"/>
        <v>1346</v>
      </c>
      <c r="P186" s="31">
        <f>AX186+IF($F186="범선",IF($BG$1=TRUE,INDEX(Sheet2!$H$2:'Sheet2'!$H$45,MATCH(AX186,Sheet2!$G$2:'Sheet2'!$G$45,0),0)),IF($BH$1=TRUE,INDEX(Sheet2!$I$2:'Sheet2'!$I$45,MATCH(AX186,Sheet2!$G$2:'Sheet2'!$G$45,0)),IF($BI$1=TRUE,INDEX(Sheet2!$H$2:'Sheet2'!$H$45,MATCH(AX186,Sheet2!$G$2:'Sheet2'!$G$45,0)),0)))+IF($BE$1=TRUE,2,0)</f>
        <v>14.5</v>
      </c>
      <c r="Q186" s="26">
        <f t="shared" si="106"/>
        <v>17.5</v>
      </c>
      <c r="R186" s="26">
        <f t="shared" si="107"/>
        <v>20.5</v>
      </c>
      <c r="S186" s="28">
        <f t="shared" si="108"/>
        <v>23.5</v>
      </c>
      <c r="T186" s="26">
        <f>AY186+IF($F186="범선",IF($BG$1=TRUE,INDEX(Sheet2!$H$2:'Sheet2'!$H$45,MATCH(AY186,Sheet2!$G$2:'Sheet2'!$G$45,0),0)),IF($BH$1=TRUE,INDEX(Sheet2!$I$2:'Sheet2'!$I$45,MATCH(AY186,Sheet2!$G$2:'Sheet2'!$G$45,0)),IF($BI$1=TRUE,INDEX(Sheet2!$H$2:'Sheet2'!$H$45,MATCH(AY186,Sheet2!$G$2:'Sheet2'!$G$45,0)),0)))+IF($BE$1=TRUE,2,0)</f>
        <v>16</v>
      </c>
      <c r="U186" s="26">
        <f t="shared" si="109"/>
        <v>19.5</v>
      </c>
      <c r="V186" s="26">
        <f t="shared" si="110"/>
        <v>22.5</v>
      </c>
      <c r="W186" s="28">
        <f t="shared" si="111"/>
        <v>25.5</v>
      </c>
      <c r="X186" s="26">
        <f>AZ186+IF($F186="범선",IF($BG$1=TRUE,INDEX(Sheet2!$H$2:'Sheet2'!$H$45,MATCH(AZ186,Sheet2!$G$2:'Sheet2'!$G$45,0),0)),IF($BH$1=TRUE,INDEX(Sheet2!$I$2:'Sheet2'!$I$45,MATCH(AZ186,Sheet2!$G$2:'Sheet2'!$G$45,0)),IF($BI$1=TRUE,INDEX(Sheet2!$H$2:'Sheet2'!$H$45,MATCH(AZ186,Sheet2!$G$2:'Sheet2'!$G$45,0)),0)))+IF($BE$1=TRUE,2,0)</f>
        <v>20</v>
      </c>
      <c r="Y186" s="26">
        <f t="shared" si="112"/>
        <v>23.5</v>
      </c>
      <c r="Z186" s="26">
        <f t="shared" si="113"/>
        <v>26.5</v>
      </c>
      <c r="AA186" s="28">
        <f t="shared" si="114"/>
        <v>29.5</v>
      </c>
      <c r="AB186" s="26">
        <f>BA186+IF($F186="범선",IF($BG$1=TRUE,INDEX(Sheet2!$H$2:'Sheet2'!$H$45,MATCH(BA186,Sheet2!$G$2:'Sheet2'!$G$45,0),0)),IF($BH$1=TRUE,INDEX(Sheet2!$I$2:'Sheet2'!$I$45,MATCH(BA186,Sheet2!$G$2:'Sheet2'!$G$45,0)),IF($BI$1=TRUE,INDEX(Sheet2!$H$2:'Sheet2'!$H$45,MATCH(BA186,Sheet2!$G$2:'Sheet2'!$G$45,0)),0)))+IF($BE$1=TRUE,2,0)</f>
        <v>25</v>
      </c>
      <c r="AC186" s="26">
        <f t="shared" si="115"/>
        <v>28.5</v>
      </c>
      <c r="AD186" s="26">
        <f t="shared" si="116"/>
        <v>31.5</v>
      </c>
      <c r="AE186" s="28">
        <f t="shared" si="117"/>
        <v>34.5</v>
      </c>
      <c r="AF186" s="26">
        <f>BB186+IF($F186="범선",IF($BG$1=TRUE,INDEX(Sheet2!$H$2:'Sheet2'!$H$45,MATCH(BB186,Sheet2!$G$2:'Sheet2'!$G$45,0),0)),IF($BH$1=TRUE,INDEX(Sheet2!$I$2:'Sheet2'!$I$45,MATCH(BB186,Sheet2!$G$2:'Sheet2'!$G$45,0)),IF($BI$1=TRUE,INDEX(Sheet2!$H$2:'Sheet2'!$H$45,MATCH(BB186,Sheet2!$G$2:'Sheet2'!$G$45,0)),0)))+IF($BE$1=TRUE,2,0)</f>
        <v>30.5</v>
      </c>
      <c r="AG186" s="26">
        <f t="shared" si="118"/>
        <v>34</v>
      </c>
      <c r="AH186" s="26">
        <f t="shared" si="119"/>
        <v>37</v>
      </c>
      <c r="AI186" s="28">
        <f t="shared" si="120"/>
        <v>40</v>
      </c>
      <c r="AJ186" s="95"/>
      <c r="AK186" s="97">
        <v>170</v>
      </c>
      <c r="AL186" s="97">
        <v>210</v>
      </c>
      <c r="AM186" s="97">
        <v>9</v>
      </c>
      <c r="AN186" s="83">
        <v>12</v>
      </c>
      <c r="AO186" s="83">
        <v>40</v>
      </c>
      <c r="AP186" s="5">
        <v>135</v>
      </c>
      <c r="AQ186" s="5">
        <v>70</v>
      </c>
      <c r="AR186" s="5">
        <v>100</v>
      </c>
      <c r="AS186" s="5">
        <v>515</v>
      </c>
      <c r="AT186" s="5">
        <v>3</v>
      </c>
      <c r="AU186" s="5">
        <f t="shared" si="121"/>
        <v>750</v>
      </c>
      <c r="AV186" s="5">
        <f t="shared" si="122"/>
        <v>562</v>
      </c>
      <c r="AW186" s="5">
        <f t="shared" si="123"/>
        <v>937</v>
      </c>
      <c r="AX186" s="5">
        <f t="shared" si="124"/>
        <v>4</v>
      </c>
      <c r="AY186" s="5">
        <f t="shared" si="125"/>
        <v>5</v>
      </c>
      <c r="AZ186" s="5">
        <f t="shared" si="126"/>
        <v>8</v>
      </c>
      <c r="BA186" s="5">
        <f t="shared" si="127"/>
        <v>12</v>
      </c>
      <c r="BB186" s="5">
        <f t="shared" si="128"/>
        <v>16</v>
      </c>
    </row>
    <row r="187" spans="1:54">
      <c r="A187" s="405"/>
      <c r="B187" s="406" t="s">
        <v>217</v>
      </c>
      <c r="C187" s="415" t="s">
        <v>132</v>
      </c>
      <c r="D187" s="38" t="s">
        <v>1</v>
      </c>
      <c r="E187" s="38" t="s">
        <v>50</v>
      </c>
      <c r="F187" s="38" t="s">
        <v>162</v>
      </c>
      <c r="G187" s="39" t="s">
        <v>8</v>
      </c>
      <c r="H187" s="286">
        <f>ROUNDDOWN(AK187*1.05,0)+INDEX(Sheet2!$B$2:'Sheet2'!$B$5,MATCH(G187,Sheet2!$A$2:'Sheet2'!$A$5,0),0)+34*AT187-ROUNDUP(IF($BC$1=TRUE,AV187,AW187)/10,0)+A187</f>
        <v>700</v>
      </c>
      <c r="I187" s="296">
        <f>ROUNDDOWN(AL187*1.05,0)+INDEX(Sheet2!$B$2:'Sheet2'!$B$5,MATCH(G187,Sheet2!$A$2:'Sheet2'!$A$5,0),0)+34*AT187-ROUNDUP(IF($BC$1=TRUE,AV187,AW187)/10,0)+A187</f>
        <v>490</v>
      </c>
      <c r="J187" s="40">
        <f t="shared" si="101"/>
        <v>1190</v>
      </c>
      <c r="K187" s="663">
        <f>AW187-ROUNDDOWN(AR187/2,0)-ROUNDDOWN(MAX(AQ187*1.2,AP187*0.5),0)+INDEX(Sheet2!$C$2:'Sheet2'!$C$5,MATCH(G187,Sheet2!$A$2:'Sheet2'!$A$5,0),0)</f>
        <v>851</v>
      </c>
      <c r="L187" s="37">
        <f t="shared" si="102"/>
        <v>467</v>
      </c>
      <c r="M187" s="427">
        <f t="shared" si="103"/>
        <v>12</v>
      </c>
      <c r="N187" s="427">
        <f t="shared" si="104"/>
        <v>14</v>
      </c>
      <c r="O187" s="93">
        <f t="shared" si="105"/>
        <v>2590</v>
      </c>
      <c r="P187" s="41">
        <f>AX187+IF($F187="범선",IF($BG$1=TRUE,INDEX(Sheet2!$H$2:'Sheet2'!$H$45,MATCH(AX187,Sheet2!$G$2:'Sheet2'!$G$45,0),0)),IF($BH$1=TRUE,INDEX(Sheet2!$I$2:'Sheet2'!$I$45,MATCH(AX187,Sheet2!$G$2:'Sheet2'!$G$45,0)),IF($BI$1=TRUE,INDEX(Sheet2!$H$2:'Sheet2'!$H$45,MATCH(AX187,Sheet2!$G$2:'Sheet2'!$G$45,0)),0)))+IF($BE$1=TRUE,2,0)</f>
        <v>8</v>
      </c>
      <c r="Q187" s="38">
        <f t="shared" si="106"/>
        <v>11</v>
      </c>
      <c r="R187" s="38">
        <f t="shared" si="107"/>
        <v>14</v>
      </c>
      <c r="S187" s="39">
        <f t="shared" si="108"/>
        <v>17</v>
      </c>
      <c r="T187" s="38">
        <f>AY187+IF($F187="범선",IF($BG$1=TRUE,INDEX(Sheet2!$H$2:'Sheet2'!$H$45,MATCH(AY187,Sheet2!$G$2:'Sheet2'!$G$45,0),0)),IF($BH$1=TRUE,INDEX(Sheet2!$I$2:'Sheet2'!$I$45,MATCH(AY187,Sheet2!$G$2:'Sheet2'!$G$45,0)),IF($BI$1=TRUE,INDEX(Sheet2!$H$2:'Sheet2'!$H$45,MATCH(AY187,Sheet2!$G$2:'Sheet2'!$G$45,0)),0)))+IF($BE$1=TRUE,2,0)</f>
        <v>10.5</v>
      </c>
      <c r="U187" s="38">
        <f t="shared" si="109"/>
        <v>14</v>
      </c>
      <c r="V187" s="38">
        <f t="shared" si="110"/>
        <v>17</v>
      </c>
      <c r="W187" s="39">
        <f t="shared" si="111"/>
        <v>20</v>
      </c>
      <c r="X187" s="38">
        <f>AZ187+IF($F187="범선",IF($BG$1=TRUE,INDEX(Sheet2!$H$2:'Sheet2'!$H$45,MATCH(AZ187,Sheet2!$G$2:'Sheet2'!$G$45,0),0)),IF($BH$1=TRUE,INDEX(Sheet2!$I$2:'Sheet2'!$I$45,MATCH(AZ187,Sheet2!$G$2:'Sheet2'!$G$45,0)),IF($BI$1=TRUE,INDEX(Sheet2!$H$2:'Sheet2'!$H$45,MATCH(AZ187,Sheet2!$G$2:'Sheet2'!$G$45,0)),0)))+IF($BE$1=TRUE,2,0)</f>
        <v>14.5</v>
      </c>
      <c r="Y187" s="38">
        <f t="shared" si="112"/>
        <v>18</v>
      </c>
      <c r="Z187" s="38">
        <f t="shared" si="113"/>
        <v>21</v>
      </c>
      <c r="AA187" s="39">
        <f t="shared" si="114"/>
        <v>24</v>
      </c>
      <c r="AB187" s="38">
        <f>BA187+IF($F187="범선",IF($BG$1=TRUE,INDEX(Sheet2!$H$2:'Sheet2'!$H$45,MATCH(BA187,Sheet2!$G$2:'Sheet2'!$G$45,0),0)),IF($BH$1=TRUE,INDEX(Sheet2!$I$2:'Sheet2'!$I$45,MATCH(BA187,Sheet2!$G$2:'Sheet2'!$G$45,0)),IF($BI$1=TRUE,INDEX(Sheet2!$H$2:'Sheet2'!$H$45,MATCH(BA187,Sheet2!$G$2:'Sheet2'!$G$45,0)),0)))+IF($BE$1=TRUE,2,0)</f>
        <v>20</v>
      </c>
      <c r="AC187" s="38">
        <f t="shared" si="115"/>
        <v>23.5</v>
      </c>
      <c r="AD187" s="38">
        <f t="shared" si="116"/>
        <v>26.5</v>
      </c>
      <c r="AE187" s="39">
        <f t="shared" si="117"/>
        <v>29.5</v>
      </c>
      <c r="AF187" s="38">
        <f>BB187+IF($F187="범선",IF($BG$1=TRUE,INDEX(Sheet2!$H$2:'Sheet2'!$H$45,MATCH(BB187,Sheet2!$G$2:'Sheet2'!$G$45,0),0)),IF($BH$1=TRUE,INDEX(Sheet2!$I$2:'Sheet2'!$I$45,MATCH(BB187,Sheet2!$G$2:'Sheet2'!$G$45,0)),IF($BI$1=TRUE,INDEX(Sheet2!$H$2:'Sheet2'!$H$45,MATCH(BB187,Sheet2!$G$2:'Sheet2'!$G$45,0)),0)))+IF($BE$1=TRUE,2,0)</f>
        <v>24</v>
      </c>
      <c r="AG187" s="38">
        <f t="shared" si="118"/>
        <v>27.5</v>
      </c>
      <c r="AH187" s="38">
        <f t="shared" si="119"/>
        <v>30.5</v>
      </c>
      <c r="AI187" s="39">
        <f t="shared" si="120"/>
        <v>33.5</v>
      </c>
      <c r="AJ187" s="95"/>
      <c r="AK187" s="96">
        <v>400</v>
      </c>
      <c r="AL187" s="96">
        <v>200</v>
      </c>
      <c r="AM187" s="96">
        <v>7</v>
      </c>
      <c r="AN187" s="83">
        <v>12</v>
      </c>
      <c r="AO187" s="83">
        <v>14</v>
      </c>
      <c r="AP187" s="13">
        <v>46</v>
      </c>
      <c r="AQ187" s="13">
        <v>20</v>
      </c>
      <c r="AR187" s="13">
        <v>22</v>
      </c>
      <c r="AS187" s="13">
        <v>602</v>
      </c>
      <c r="AT187" s="13">
        <v>6</v>
      </c>
      <c r="AU187" s="5">
        <f t="shared" si="121"/>
        <v>670</v>
      </c>
      <c r="AV187" s="5">
        <f t="shared" si="122"/>
        <v>502</v>
      </c>
      <c r="AW187" s="5">
        <f t="shared" si="123"/>
        <v>837</v>
      </c>
      <c r="AX187" s="5">
        <f t="shared" si="124"/>
        <v>-1</v>
      </c>
      <c r="AY187" s="5">
        <f t="shared" si="125"/>
        <v>1</v>
      </c>
      <c r="AZ187" s="5">
        <f t="shared" si="126"/>
        <v>4</v>
      </c>
      <c r="BA187" s="5">
        <f t="shared" si="127"/>
        <v>8</v>
      </c>
      <c r="BB187" s="5">
        <f t="shared" si="128"/>
        <v>11</v>
      </c>
    </row>
    <row r="188" spans="1:54">
      <c r="A188" s="439"/>
      <c r="B188" s="440" t="s">
        <v>40</v>
      </c>
      <c r="C188" s="212" t="s">
        <v>75</v>
      </c>
      <c r="D188" s="214" t="s">
        <v>1</v>
      </c>
      <c r="E188" s="214" t="s">
        <v>41</v>
      </c>
      <c r="F188" s="500" t="s">
        <v>18</v>
      </c>
      <c r="G188" s="223" t="s">
        <v>8</v>
      </c>
      <c r="H188" s="322">
        <f>ROUNDDOWN(AK188*1.05,0)+INDEX(Sheet2!$B$2:'Sheet2'!$B$5,MATCH(G188,Sheet2!$A$2:'Sheet2'!$A$5,0),0)+34*AT188-ROUNDUP(IF($BC$1=TRUE,AV188,AW188)/10,0)+A188</f>
        <v>459</v>
      </c>
      <c r="I188" s="323">
        <f>ROUNDDOWN(AL188*1.05,0)+INDEX(Sheet2!$B$2:'Sheet2'!$B$5,MATCH(G188,Sheet2!$A$2:'Sheet2'!$A$5,0),0)+34*AT188-ROUNDUP(IF($BC$1=TRUE,AV188,AW188)/10,0)+A188</f>
        <v>561</v>
      </c>
      <c r="J188" s="232">
        <f t="shared" si="101"/>
        <v>1020</v>
      </c>
      <c r="K188" s="501">
        <f>AW188-ROUNDDOWN(AR188/2,0)-ROUNDDOWN(MAX(AQ188*1.2,AP188*0.5),0)+INDEX(Sheet2!$C$2:'Sheet2'!$C$5,MATCH(G188,Sheet2!$A$2:'Sheet2'!$A$5,0),0)</f>
        <v>851</v>
      </c>
      <c r="L188" s="247">
        <f t="shared" si="102"/>
        <v>452</v>
      </c>
      <c r="M188" s="249">
        <f t="shared" si="103"/>
        <v>12</v>
      </c>
      <c r="N188" s="249">
        <f t="shared" si="104"/>
        <v>40</v>
      </c>
      <c r="O188" s="252">
        <f t="shared" si="105"/>
        <v>1938</v>
      </c>
      <c r="P188" s="259">
        <f>AX188+IF($F188="범선",IF($BG$1=TRUE,INDEX(Sheet2!$H$2:'Sheet2'!$H$45,MATCH(AX188,Sheet2!$G$2:'Sheet2'!$G$45,0),0)),IF($BH$1=TRUE,INDEX(Sheet2!$I$2:'Sheet2'!$I$45,MATCH(AX188,Sheet2!$G$2:'Sheet2'!$G$45,0)),IF($BI$1=TRUE,INDEX(Sheet2!$H$2:'Sheet2'!$H$45,MATCH(AX188,Sheet2!$G$2:'Sheet2'!$G$45,0)),0)))+IF($BE$1=TRUE,2,0)</f>
        <v>16</v>
      </c>
      <c r="Q188" s="214">
        <f t="shared" si="106"/>
        <v>19</v>
      </c>
      <c r="R188" s="214">
        <f t="shared" si="107"/>
        <v>22</v>
      </c>
      <c r="S188" s="223">
        <f t="shared" si="108"/>
        <v>25</v>
      </c>
      <c r="T188" s="214">
        <f>AY188+IF($F188="범선",IF($BG$1=TRUE,INDEX(Sheet2!$H$2:'Sheet2'!$H$45,MATCH(AY188,Sheet2!$G$2:'Sheet2'!$G$45,0),0)),IF($BH$1=TRUE,INDEX(Sheet2!$I$2:'Sheet2'!$I$45,MATCH(AY188,Sheet2!$G$2:'Sheet2'!$G$45,0)),IF($BI$1=TRUE,INDEX(Sheet2!$H$2:'Sheet2'!$H$45,MATCH(AY188,Sheet2!$G$2:'Sheet2'!$G$45,0)),0)))+IF($BE$1=TRUE,2,0)</f>
        <v>17</v>
      </c>
      <c r="U188" s="214">
        <f t="shared" si="109"/>
        <v>20.5</v>
      </c>
      <c r="V188" s="214">
        <f t="shared" si="110"/>
        <v>23.5</v>
      </c>
      <c r="W188" s="223">
        <f t="shared" si="111"/>
        <v>26.5</v>
      </c>
      <c r="X188" s="214">
        <f>AZ188+IF($F188="범선",IF($BG$1=TRUE,INDEX(Sheet2!$H$2:'Sheet2'!$H$45,MATCH(AZ188,Sheet2!$G$2:'Sheet2'!$G$45,0),0)),IF($BH$1=TRUE,INDEX(Sheet2!$I$2:'Sheet2'!$I$45,MATCH(AZ188,Sheet2!$G$2:'Sheet2'!$G$45,0)),IF($BI$1=TRUE,INDEX(Sheet2!$H$2:'Sheet2'!$H$45,MATCH(AZ188,Sheet2!$G$2:'Sheet2'!$G$45,0)),0)))+IF($BE$1=TRUE,2,0)</f>
        <v>21</v>
      </c>
      <c r="Y188" s="214">
        <f t="shared" si="112"/>
        <v>24.5</v>
      </c>
      <c r="Z188" s="214">
        <f t="shared" si="113"/>
        <v>27.5</v>
      </c>
      <c r="AA188" s="223">
        <f t="shared" si="114"/>
        <v>30.5</v>
      </c>
      <c r="AB188" s="214">
        <f>BA188+IF($F188="범선",IF($BG$1=TRUE,INDEX(Sheet2!$H$2:'Sheet2'!$H$45,MATCH(BA188,Sheet2!$G$2:'Sheet2'!$G$45,0),0)),IF($BH$1=TRUE,INDEX(Sheet2!$I$2:'Sheet2'!$I$45,MATCH(BA188,Sheet2!$G$2:'Sheet2'!$G$45,0)),IF($BI$1=TRUE,INDEX(Sheet2!$H$2:'Sheet2'!$H$45,MATCH(BA188,Sheet2!$G$2:'Sheet2'!$G$45,0)),0)))+IF($BE$1=TRUE,2,0)</f>
        <v>26.5</v>
      </c>
      <c r="AC188" s="214">
        <f t="shared" si="115"/>
        <v>30</v>
      </c>
      <c r="AD188" s="214">
        <f t="shared" si="116"/>
        <v>33</v>
      </c>
      <c r="AE188" s="223">
        <f t="shared" si="117"/>
        <v>36</v>
      </c>
      <c r="AF188" s="214">
        <f>BB188+IF($F188="범선",IF($BG$1=TRUE,INDEX(Sheet2!$H$2:'Sheet2'!$H$45,MATCH(BB188,Sheet2!$G$2:'Sheet2'!$G$45,0),0)),IF($BH$1=TRUE,INDEX(Sheet2!$I$2:'Sheet2'!$I$45,MATCH(BB188,Sheet2!$G$2:'Sheet2'!$G$45,0)),IF($BI$1=TRUE,INDEX(Sheet2!$H$2:'Sheet2'!$H$45,MATCH(BB188,Sheet2!$G$2:'Sheet2'!$G$45,0)),0)))+IF($BE$1=TRUE,2,0)</f>
        <v>32</v>
      </c>
      <c r="AG188" s="214">
        <f t="shared" si="118"/>
        <v>35.5</v>
      </c>
      <c r="AH188" s="214">
        <f t="shared" si="119"/>
        <v>38.5</v>
      </c>
      <c r="AI188" s="223">
        <f t="shared" si="120"/>
        <v>41.5</v>
      </c>
      <c r="AJ188" s="95"/>
      <c r="AK188" s="97">
        <v>272</v>
      </c>
      <c r="AL188" s="97">
        <v>369</v>
      </c>
      <c r="AM188" s="97">
        <v>10</v>
      </c>
      <c r="AN188" s="83">
        <v>12</v>
      </c>
      <c r="AO188" s="83">
        <v>40</v>
      </c>
      <c r="AP188" s="5">
        <v>80</v>
      </c>
      <c r="AQ188" s="5">
        <v>40</v>
      </c>
      <c r="AR188" s="5">
        <v>50</v>
      </c>
      <c r="AS188" s="5">
        <v>570</v>
      </c>
      <c r="AT188" s="5">
        <v>3</v>
      </c>
      <c r="AU188" s="5">
        <f t="shared" si="121"/>
        <v>700</v>
      </c>
      <c r="AV188" s="5">
        <f t="shared" si="122"/>
        <v>525</v>
      </c>
      <c r="AW188" s="5">
        <f t="shared" si="123"/>
        <v>875</v>
      </c>
      <c r="AX188" s="5">
        <f t="shared" si="124"/>
        <v>5</v>
      </c>
      <c r="AY188" s="5">
        <f t="shared" si="125"/>
        <v>6</v>
      </c>
      <c r="AZ188" s="5">
        <f t="shared" si="126"/>
        <v>9</v>
      </c>
      <c r="BA188" s="5">
        <f t="shared" si="127"/>
        <v>13</v>
      </c>
      <c r="BB188" s="5">
        <f t="shared" si="128"/>
        <v>17</v>
      </c>
    </row>
    <row r="189" spans="1:54">
      <c r="A189" s="368"/>
      <c r="B189" s="90" t="s">
        <v>43</v>
      </c>
      <c r="C189" s="122" t="s">
        <v>75</v>
      </c>
      <c r="D189" s="20" t="s">
        <v>1</v>
      </c>
      <c r="E189" s="20" t="s">
        <v>41</v>
      </c>
      <c r="F189" s="21" t="s">
        <v>18</v>
      </c>
      <c r="G189" s="22" t="s">
        <v>8</v>
      </c>
      <c r="H189" s="318">
        <f>ROUNDDOWN(AK189*1.05,0)+INDEX(Sheet2!$B$2:'Sheet2'!$B$5,MATCH(G189,Sheet2!$A$2:'Sheet2'!$A$5,0),0)+34*AT189-ROUNDUP(IF($BC$1=TRUE,AV189,AW189)/10,0)+A189</f>
        <v>447</v>
      </c>
      <c r="I189" s="319">
        <f>ROUNDDOWN(AL189*1.05,0)+INDEX(Sheet2!$B$2:'Sheet2'!$B$5,MATCH(G189,Sheet2!$A$2:'Sheet2'!$A$5,0),0)+34*AT189-ROUNDUP(IF($BC$1=TRUE,AV189,AW189)/10,0)+A189</f>
        <v>531</v>
      </c>
      <c r="J189" s="23">
        <f t="shared" si="101"/>
        <v>978</v>
      </c>
      <c r="K189" s="495">
        <f>AW189-ROUNDDOWN(AR189/2,0)-ROUNDDOWN(MAX(AQ189*1.2,AP189*0.5),0)+INDEX(Sheet2!$C$2:'Sheet2'!$C$5,MATCH(G189,Sheet2!$A$2:'Sheet2'!$A$5,0),0)</f>
        <v>851</v>
      </c>
      <c r="L189" s="19">
        <f t="shared" si="102"/>
        <v>452</v>
      </c>
      <c r="M189" s="99">
        <f t="shared" si="103"/>
        <v>14</v>
      </c>
      <c r="N189" s="99">
        <f t="shared" si="104"/>
        <v>33</v>
      </c>
      <c r="O189" s="187">
        <f t="shared" si="105"/>
        <v>1872</v>
      </c>
      <c r="P189" s="24">
        <f>AX189+IF($F189="범선",IF($BG$1=TRUE,INDEX(Sheet2!$H$2:'Sheet2'!$H$45,MATCH(AX189,Sheet2!$G$2:'Sheet2'!$G$45,0),0)),IF($BH$1=TRUE,INDEX(Sheet2!$I$2:'Sheet2'!$I$45,MATCH(AX189,Sheet2!$G$2:'Sheet2'!$G$45,0)),IF($BI$1=TRUE,INDEX(Sheet2!$H$2:'Sheet2'!$H$45,MATCH(AX189,Sheet2!$G$2:'Sheet2'!$G$45,0)),0)))+IF($BE$1=TRUE,2,0)</f>
        <v>13</v>
      </c>
      <c r="Q189" s="20">
        <f t="shared" si="106"/>
        <v>16</v>
      </c>
      <c r="R189" s="20">
        <f t="shared" si="107"/>
        <v>19</v>
      </c>
      <c r="S189" s="22">
        <f t="shared" si="108"/>
        <v>22</v>
      </c>
      <c r="T189" s="20">
        <f>AY189+IF($F189="범선",IF($BG$1=TRUE,INDEX(Sheet2!$H$2:'Sheet2'!$H$45,MATCH(AY189,Sheet2!$G$2:'Sheet2'!$G$45,0),0)),IF($BH$1=TRUE,INDEX(Sheet2!$I$2:'Sheet2'!$I$45,MATCH(AY189,Sheet2!$G$2:'Sheet2'!$G$45,0)),IF($BI$1=TRUE,INDEX(Sheet2!$H$2:'Sheet2'!$H$45,MATCH(AY189,Sheet2!$G$2:'Sheet2'!$G$45,0)),0)))+IF($BE$1=TRUE,2,0)</f>
        <v>14.5</v>
      </c>
      <c r="U189" s="20">
        <f t="shared" si="109"/>
        <v>18</v>
      </c>
      <c r="V189" s="20">
        <f t="shared" si="110"/>
        <v>21</v>
      </c>
      <c r="W189" s="22">
        <f t="shared" si="111"/>
        <v>24</v>
      </c>
      <c r="X189" s="20">
        <f>AZ189+IF($F189="범선",IF($BG$1=TRUE,INDEX(Sheet2!$H$2:'Sheet2'!$H$45,MATCH(AZ189,Sheet2!$G$2:'Sheet2'!$G$45,0),0)),IF($BH$1=TRUE,INDEX(Sheet2!$I$2:'Sheet2'!$I$45,MATCH(AZ189,Sheet2!$G$2:'Sheet2'!$G$45,0)),IF($BI$1=TRUE,INDEX(Sheet2!$H$2:'Sheet2'!$H$45,MATCH(AZ189,Sheet2!$G$2:'Sheet2'!$G$45,0)),0)))+IF($BE$1=TRUE,2,0)</f>
        <v>20</v>
      </c>
      <c r="Y189" s="20">
        <f t="shared" si="112"/>
        <v>23.5</v>
      </c>
      <c r="Z189" s="20">
        <f t="shared" si="113"/>
        <v>26.5</v>
      </c>
      <c r="AA189" s="22">
        <f t="shared" si="114"/>
        <v>29.5</v>
      </c>
      <c r="AB189" s="20">
        <f>BA189+IF($F189="범선",IF($BG$1=TRUE,INDEX(Sheet2!$H$2:'Sheet2'!$H$45,MATCH(BA189,Sheet2!$G$2:'Sheet2'!$G$45,0),0)),IF($BH$1=TRUE,INDEX(Sheet2!$I$2:'Sheet2'!$I$45,MATCH(BA189,Sheet2!$G$2:'Sheet2'!$G$45,0)),IF($BI$1=TRUE,INDEX(Sheet2!$H$2:'Sheet2'!$H$45,MATCH(BA189,Sheet2!$G$2:'Sheet2'!$G$45,0)),0)))+IF($BE$1=TRUE,2,0)</f>
        <v>25</v>
      </c>
      <c r="AC189" s="20">
        <f t="shared" si="115"/>
        <v>28.5</v>
      </c>
      <c r="AD189" s="20">
        <f t="shared" si="116"/>
        <v>31.5</v>
      </c>
      <c r="AE189" s="22">
        <f t="shared" si="117"/>
        <v>34.5</v>
      </c>
      <c r="AF189" s="20">
        <f>BB189+IF($F189="범선",IF($BG$1=TRUE,INDEX(Sheet2!$H$2:'Sheet2'!$H$45,MATCH(BB189,Sheet2!$G$2:'Sheet2'!$G$45,0),0)),IF($BH$1=TRUE,INDEX(Sheet2!$I$2:'Sheet2'!$I$45,MATCH(BB189,Sheet2!$G$2:'Sheet2'!$G$45,0)),IF($BI$1=TRUE,INDEX(Sheet2!$H$2:'Sheet2'!$H$45,MATCH(BB189,Sheet2!$G$2:'Sheet2'!$G$45,0)),0)))+IF($BE$1=TRUE,2,0)</f>
        <v>29</v>
      </c>
      <c r="AG189" s="20">
        <f t="shared" si="118"/>
        <v>32.5</v>
      </c>
      <c r="AH189" s="20">
        <f t="shared" si="119"/>
        <v>35.5</v>
      </c>
      <c r="AI189" s="22">
        <f t="shared" si="120"/>
        <v>38.5</v>
      </c>
      <c r="AJ189" s="95"/>
      <c r="AK189" s="97">
        <v>260</v>
      </c>
      <c r="AL189" s="97">
        <v>340</v>
      </c>
      <c r="AM189" s="97">
        <v>11</v>
      </c>
      <c r="AN189" s="83">
        <v>14</v>
      </c>
      <c r="AO189" s="83">
        <v>33</v>
      </c>
      <c r="AP189" s="5">
        <v>80</v>
      </c>
      <c r="AQ189" s="5">
        <v>40</v>
      </c>
      <c r="AR189" s="5">
        <v>50</v>
      </c>
      <c r="AS189" s="5">
        <v>570</v>
      </c>
      <c r="AT189" s="5">
        <v>3</v>
      </c>
      <c r="AU189" s="5">
        <f t="shared" si="121"/>
        <v>700</v>
      </c>
      <c r="AV189" s="5">
        <f t="shared" si="122"/>
        <v>525</v>
      </c>
      <c r="AW189" s="5">
        <f t="shared" si="123"/>
        <v>875</v>
      </c>
      <c r="AX189" s="5">
        <f t="shared" si="124"/>
        <v>3</v>
      </c>
      <c r="AY189" s="5">
        <f t="shared" si="125"/>
        <v>4</v>
      </c>
      <c r="AZ189" s="5">
        <f t="shared" si="126"/>
        <v>8</v>
      </c>
      <c r="BA189" s="5">
        <f t="shared" si="127"/>
        <v>12</v>
      </c>
      <c r="BB189" s="5">
        <f t="shared" si="128"/>
        <v>15</v>
      </c>
    </row>
    <row r="190" spans="1:54">
      <c r="A190" s="334"/>
      <c r="B190" s="89"/>
      <c r="C190" s="119" t="s">
        <v>75</v>
      </c>
      <c r="D190" s="26" t="s">
        <v>25</v>
      </c>
      <c r="E190" s="26" t="s">
        <v>0</v>
      </c>
      <c r="F190" s="27" t="s">
        <v>18</v>
      </c>
      <c r="G190" s="28" t="s">
        <v>8</v>
      </c>
      <c r="H190" s="91">
        <f>ROUNDDOWN(AK190*1.05,0)+INDEX(Sheet2!$B$2:'Sheet2'!$B$5,MATCH(G190,Sheet2!$A$2:'Sheet2'!$A$5,0),0)+34*AT190-ROUNDUP(IF($BC$1=TRUE,AV190,AW190)/10,0)+A190</f>
        <v>431</v>
      </c>
      <c r="I190" s="231">
        <f>ROUNDDOWN(AL190*1.05,0)+INDEX(Sheet2!$B$2:'Sheet2'!$B$5,MATCH(G190,Sheet2!$A$2:'Sheet2'!$A$5,0),0)+34*AT190-ROUNDUP(IF($BC$1=TRUE,AV190,AW190)/10,0)+A190</f>
        <v>531</v>
      </c>
      <c r="J190" s="30">
        <f t="shared" si="101"/>
        <v>962</v>
      </c>
      <c r="K190" s="143">
        <f>AW190-ROUNDDOWN(AR190/2,0)-ROUNDDOWN(MAX(AQ190*1.2,AP190*0.5),0)+INDEX(Sheet2!$C$2:'Sheet2'!$C$5,MATCH(G190,Sheet2!$A$2:'Sheet2'!$A$5,0),0)</f>
        <v>851</v>
      </c>
      <c r="L190" s="25">
        <f t="shared" si="102"/>
        <v>452</v>
      </c>
      <c r="M190" s="83">
        <f t="shared" si="103"/>
        <v>12</v>
      </c>
      <c r="N190" s="83">
        <f t="shared" si="104"/>
        <v>33</v>
      </c>
      <c r="O190" s="92">
        <f t="shared" si="105"/>
        <v>1824</v>
      </c>
      <c r="P190" s="31">
        <f>AX190+IF($F190="범선",IF($BG$1=TRUE,INDEX(Sheet2!$H$2:'Sheet2'!$H$45,MATCH(AX190,Sheet2!$G$2:'Sheet2'!$G$45,0),0)),IF($BH$1=TRUE,INDEX(Sheet2!$I$2:'Sheet2'!$I$45,MATCH(AX190,Sheet2!$G$2:'Sheet2'!$G$45,0)),IF($BI$1=TRUE,INDEX(Sheet2!$H$2:'Sheet2'!$H$45,MATCH(AX190,Sheet2!$G$2:'Sheet2'!$G$45,0)),0)))+IF($BE$1=TRUE,2,0)</f>
        <v>13</v>
      </c>
      <c r="Q190" s="26">
        <f t="shared" si="106"/>
        <v>16</v>
      </c>
      <c r="R190" s="26">
        <f t="shared" si="107"/>
        <v>19</v>
      </c>
      <c r="S190" s="28">
        <f t="shared" si="108"/>
        <v>22</v>
      </c>
      <c r="T190" s="26">
        <f>AY190+IF($F190="범선",IF($BG$1=TRUE,INDEX(Sheet2!$H$2:'Sheet2'!$H$45,MATCH(AY190,Sheet2!$G$2:'Sheet2'!$G$45,0),0)),IF($BH$1=TRUE,INDEX(Sheet2!$I$2:'Sheet2'!$I$45,MATCH(AY190,Sheet2!$G$2:'Sheet2'!$G$45,0)),IF($BI$1=TRUE,INDEX(Sheet2!$H$2:'Sheet2'!$H$45,MATCH(AY190,Sheet2!$G$2:'Sheet2'!$G$45,0)),0)))+IF($BE$1=TRUE,2,0)</f>
        <v>14.5</v>
      </c>
      <c r="U190" s="26">
        <f t="shared" si="109"/>
        <v>18</v>
      </c>
      <c r="V190" s="26">
        <f t="shared" si="110"/>
        <v>21</v>
      </c>
      <c r="W190" s="28">
        <f t="shared" si="111"/>
        <v>24</v>
      </c>
      <c r="X190" s="26">
        <f>AZ190+IF($F190="범선",IF($BG$1=TRUE,INDEX(Sheet2!$H$2:'Sheet2'!$H$45,MATCH(AZ190,Sheet2!$G$2:'Sheet2'!$G$45,0),0)),IF($BH$1=TRUE,INDEX(Sheet2!$I$2:'Sheet2'!$I$45,MATCH(AZ190,Sheet2!$G$2:'Sheet2'!$G$45,0)),IF($BI$1=TRUE,INDEX(Sheet2!$H$2:'Sheet2'!$H$45,MATCH(AZ190,Sheet2!$G$2:'Sheet2'!$G$45,0)),0)))+IF($BE$1=TRUE,2,0)</f>
        <v>20</v>
      </c>
      <c r="Y190" s="26">
        <f t="shared" si="112"/>
        <v>23.5</v>
      </c>
      <c r="Z190" s="26">
        <f t="shared" si="113"/>
        <v>26.5</v>
      </c>
      <c r="AA190" s="28">
        <f t="shared" si="114"/>
        <v>29.5</v>
      </c>
      <c r="AB190" s="26">
        <f>BA190+IF($F190="범선",IF($BG$1=TRUE,INDEX(Sheet2!$H$2:'Sheet2'!$H$45,MATCH(BA190,Sheet2!$G$2:'Sheet2'!$G$45,0),0)),IF($BH$1=TRUE,INDEX(Sheet2!$I$2:'Sheet2'!$I$45,MATCH(BA190,Sheet2!$G$2:'Sheet2'!$G$45,0)),IF($BI$1=TRUE,INDEX(Sheet2!$H$2:'Sheet2'!$H$45,MATCH(BA190,Sheet2!$G$2:'Sheet2'!$G$45,0)),0)))+IF($BE$1=TRUE,2,0)</f>
        <v>25</v>
      </c>
      <c r="AC190" s="26">
        <f t="shared" si="115"/>
        <v>28.5</v>
      </c>
      <c r="AD190" s="26">
        <f t="shared" si="116"/>
        <v>31.5</v>
      </c>
      <c r="AE190" s="28">
        <f t="shared" si="117"/>
        <v>34.5</v>
      </c>
      <c r="AF190" s="26">
        <f>BB190+IF($F190="범선",IF($BG$1=TRUE,INDEX(Sheet2!$H$2:'Sheet2'!$H$45,MATCH(BB190,Sheet2!$G$2:'Sheet2'!$G$45,0),0)),IF($BH$1=TRUE,INDEX(Sheet2!$I$2:'Sheet2'!$I$45,MATCH(BB190,Sheet2!$G$2:'Sheet2'!$G$45,0)),IF($BI$1=TRUE,INDEX(Sheet2!$H$2:'Sheet2'!$H$45,MATCH(BB190,Sheet2!$G$2:'Sheet2'!$G$45,0)),0)))+IF($BE$1=TRUE,2,0)</f>
        <v>29</v>
      </c>
      <c r="AG190" s="26">
        <f t="shared" si="118"/>
        <v>32.5</v>
      </c>
      <c r="AH190" s="26">
        <f t="shared" si="119"/>
        <v>35.5</v>
      </c>
      <c r="AI190" s="28">
        <f t="shared" si="120"/>
        <v>38.5</v>
      </c>
      <c r="AJ190" s="95"/>
      <c r="AK190" s="97">
        <v>245</v>
      </c>
      <c r="AL190" s="97">
        <v>340</v>
      </c>
      <c r="AM190" s="97">
        <v>10</v>
      </c>
      <c r="AN190" s="83">
        <v>12</v>
      </c>
      <c r="AO190" s="83">
        <v>33</v>
      </c>
      <c r="AP190" s="5">
        <v>80</v>
      </c>
      <c r="AQ190" s="5">
        <v>40</v>
      </c>
      <c r="AR190" s="5">
        <v>50</v>
      </c>
      <c r="AS190" s="5">
        <v>570</v>
      </c>
      <c r="AT190" s="5">
        <v>3</v>
      </c>
      <c r="AU190" s="5">
        <f t="shared" si="121"/>
        <v>700</v>
      </c>
      <c r="AV190" s="5">
        <f t="shared" si="122"/>
        <v>525</v>
      </c>
      <c r="AW190" s="5">
        <f t="shared" si="123"/>
        <v>875</v>
      </c>
      <c r="AX190" s="5">
        <f t="shared" si="124"/>
        <v>3</v>
      </c>
      <c r="AY190" s="5">
        <f t="shared" si="125"/>
        <v>4</v>
      </c>
      <c r="AZ190" s="5">
        <f t="shared" si="126"/>
        <v>8</v>
      </c>
      <c r="BA190" s="5">
        <f t="shared" si="127"/>
        <v>12</v>
      </c>
      <c r="BB190" s="5">
        <f t="shared" si="128"/>
        <v>15</v>
      </c>
    </row>
    <row r="191" spans="1:54">
      <c r="A191" s="334"/>
      <c r="B191" s="89" t="s">
        <v>100</v>
      </c>
      <c r="C191" s="119" t="s">
        <v>194</v>
      </c>
      <c r="D191" s="26" t="s">
        <v>1</v>
      </c>
      <c r="E191" s="26" t="s">
        <v>41</v>
      </c>
      <c r="F191" s="26" t="s">
        <v>162</v>
      </c>
      <c r="G191" s="28" t="s">
        <v>12</v>
      </c>
      <c r="H191" s="91">
        <f>ROUNDDOWN(AK191*1.05,0)+INDEX(Sheet2!$B$2:'Sheet2'!$B$5,MATCH(G191,Sheet2!$A$2:'Sheet2'!$A$5,0),0)+34*AT191-ROUNDUP(IF($BC$1=TRUE,AV191,AW191)/10,0)+A191</f>
        <v>283</v>
      </c>
      <c r="I191" s="231">
        <f>ROUNDDOWN(AL191*1.05,0)+INDEX(Sheet2!$B$2:'Sheet2'!$B$5,MATCH(G191,Sheet2!$A$2:'Sheet2'!$A$5,0),0)+34*AT191-ROUNDUP(IF($BC$1=TRUE,AV191,AW191)/10,0)+A191</f>
        <v>417</v>
      </c>
      <c r="J191" s="30">
        <f t="shared" si="101"/>
        <v>700</v>
      </c>
      <c r="K191" s="133">
        <f>AW191-ROUNDDOWN(AR191/2,0)-ROUNDDOWN(MAX(AQ191*1.2,AP191*0.5),0)+INDEX(Sheet2!$C$2:'Sheet2'!$C$5,MATCH(G191,Sheet2!$A$2:'Sheet2'!$A$5,0),0)</f>
        <v>850</v>
      </c>
      <c r="L191" s="25">
        <f t="shared" si="102"/>
        <v>431</v>
      </c>
      <c r="M191" s="83">
        <f t="shared" si="103"/>
        <v>9</v>
      </c>
      <c r="N191" s="83">
        <f t="shared" si="104"/>
        <v>44</v>
      </c>
      <c r="O191" s="92">
        <f t="shared" si="105"/>
        <v>1266</v>
      </c>
      <c r="P191" s="31">
        <f>AX191+IF($F191="범선",IF($BG$1=TRUE,INDEX(Sheet2!$H$2:'Sheet2'!$H$45,MATCH(AX191,Sheet2!$G$2:'Sheet2'!$G$45,0),0)),IF($BH$1=TRUE,INDEX(Sheet2!$I$2:'Sheet2'!$I$45,MATCH(AX191,Sheet2!$G$2:'Sheet2'!$G$45,0)),IF($BI$1=TRUE,INDEX(Sheet2!$H$2:'Sheet2'!$H$45,MATCH(AX191,Sheet2!$G$2:'Sheet2'!$G$45,0)),0)))+IF($BE$1=TRUE,2,0)</f>
        <v>14.5</v>
      </c>
      <c r="Q191" s="26">
        <f t="shared" si="106"/>
        <v>17.5</v>
      </c>
      <c r="R191" s="26">
        <f t="shared" si="107"/>
        <v>20.5</v>
      </c>
      <c r="S191" s="28">
        <f t="shared" si="108"/>
        <v>23.5</v>
      </c>
      <c r="T191" s="26">
        <f>AY191+IF($F191="범선",IF($BG$1=TRUE,INDEX(Sheet2!$H$2:'Sheet2'!$H$45,MATCH(AY191,Sheet2!$G$2:'Sheet2'!$G$45,0),0)),IF($BH$1=TRUE,INDEX(Sheet2!$I$2:'Sheet2'!$I$45,MATCH(AY191,Sheet2!$G$2:'Sheet2'!$G$45,0)),IF($BI$1=TRUE,INDEX(Sheet2!$H$2:'Sheet2'!$H$45,MATCH(AY191,Sheet2!$G$2:'Sheet2'!$G$45,0)),0)))+IF($BE$1=TRUE,2,0)</f>
        <v>17</v>
      </c>
      <c r="U191" s="26">
        <f t="shared" si="109"/>
        <v>20.5</v>
      </c>
      <c r="V191" s="26">
        <f t="shared" si="110"/>
        <v>23.5</v>
      </c>
      <c r="W191" s="28">
        <f t="shared" si="111"/>
        <v>26.5</v>
      </c>
      <c r="X191" s="26">
        <f>AZ191+IF($F191="범선",IF($BG$1=TRUE,INDEX(Sheet2!$H$2:'Sheet2'!$H$45,MATCH(AZ191,Sheet2!$G$2:'Sheet2'!$G$45,0),0)),IF($BH$1=TRUE,INDEX(Sheet2!$I$2:'Sheet2'!$I$45,MATCH(AZ191,Sheet2!$G$2:'Sheet2'!$G$45,0)),IF($BI$1=TRUE,INDEX(Sheet2!$H$2:'Sheet2'!$H$45,MATCH(AZ191,Sheet2!$G$2:'Sheet2'!$G$45,0)),0)))+IF($BE$1=TRUE,2,0)</f>
        <v>21</v>
      </c>
      <c r="Y191" s="26">
        <f t="shared" si="112"/>
        <v>24.5</v>
      </c>
      <c r="Z191" s="26">
        <f t="shared" si="113"/>
        <v>27.5</v>
      </c>
      <c r="AA191" s="28">
        <f t="shared" si="114"/>
        <v>30.5</v>
      </c>
      <c r="AB191" s="26">
        <f>BA191+IF($F191="범선",IF($BG$1=TRUE,INDEX(Sheet2!$H$2:'Sheet2'!$H$45,MATCH(BA191,Sheet2!$G$2:'Sheet2'!$G$45,0),0)),IF($BH$1=TRUE,INDEX(Sheet2!$I$2:'Sheet2'!$I$45,MATCH(BA191,Sheet2!$G$2:'Sheet2'!$G$45,0)),IF($BI$1=TRUE,INDEX(Sheet2!$H$2:'Sheet2'!$H$45,MATCH(BA191,Sheet2!$G$2:'Sheet2'!$G$45,0)),0)))+IF($BE$1=TRUE,2,0)</f>
        <v>26.5</v>
      </c>
      <c r="AC191" s="26">
        <f t="shared" si="115"/>
        <v>30</v>
      </c>
      <c r="AD191" s="26">
        <f t="shared" si="116"/>
        <v>33</v>
      </c>
      <c r="AE191" s="28">
        <f t="shared" si="117"/>
        <v>36</v>
      </c>
      <c r="AF191" s="26">
        <f>BB191+IF($F191="범선",IF($BG$1=TRUE,INDEX(Sheet2!$H$2:'Sheet2'!$H$45,MATCH(BB191,Sheet2!$G$2:'Sheet2'!$G$45,0),0)),IF($BH$1=TRUE,INDEX(Sheet2!$I$2:'Sheet2'!$I$45,MATCH(BB191,Sheet2!$G$2:'Sheet2'!$G$45,0)),IF($BI$1=TRUE,INDEX(Sheet2!$H$2:'Sheet2'!$H$45,MATCH(BB191,Sheet2!$G$2:'Sheet2'!$G$45,0)),0)))+IF($BE$1=TRUE,2,0)</f>
        <v>30.5</v>
      </c>
      <c r="AG191" s="26">
        <f t="shared" si="118"/>
        <v>34</v>
      </c>
      <c r="AH191" s="26">
        <f t="shared" si="119"/>
        <v>37</v>
      </c>
      <c r="AI191" s="28">
        <f t="shared" si="120"/>
        <v>40</v>
      </c>
      <c r="AJ191" s="95"/>
      <c r="AK191" s="96">
        <v>128</v>
      </c>
      <c r="AL191" s="96">
        <v>256</v>
      </c>
      <c r="AM191" s="96">
        <v>9</v>
      </c>
      <c r="AN191" s="83">
        <v>9</v>
      </c>
      <c r="AO191" s="83">
        <v>44</v>
      </c>
      <c r="AP191" s="13">
        <v>136</v>
      </c>
      <c r="AQ191" s="13">
        <v>62</v>
      </c>
      <c r="AR191" s="13">
        <v>100</v>
      </c>
      <c r="AS191" s="13">
        <v>504</v>
      </c>
      <c r="AT191" s="13">
        <v>3</v>
      </c>
      <c r="AU191" s="13">
        <f t="shared" si="121"/>
        <v>740</v>
      </c>
      <c r="AV191" s="13">
        <f t="shared" si="122"/>
        <v>555</v>
      </c>
      <c r="AW191" s="13">
        <f t="shared" si="123"/>
        <v>925</v>
      </c>
      <c r="AX191" s="5">
        <f t="shared" si="124"/>
        <v>4</v>
      </c>
      <c r="AY191" s="5">
        <f t="shared" si="125"/>
        <v>6</v>
      </c>
      <c r="AZ191" s="5">
        <f t="shared" si="126"/>
        <v>9</v>
      </c>
      <c r="BA191" s="5">
        <f t="shared" si="127"/>
        <v>13</v>
      </c>
      <c r="BB191" s="5">
        <f t="shared" si="128"/>
        <v>16</v>
      </c>
    </row>
    <row r="192" spans="1:54">
      <c r="A192" s="334"/>
      <c r="B192" s="89" t="s">
        <v>104</v>
      </c>
      <c r="C192" s="119" t="s">
        <v>194</v>
      </c>
      <c r="D192" s="26" t="s">
        <v>1</v>
      </c>
      <c r="E192" s="26" t="s">
        <v>41</v>
      </c>
      <c r="F192" s="26" t="s">
        <v>162</v>
      </c>
      <c r="G192" s="28" t="s">
        <v>12</v>
      </c>
      <c r="H192" s="91">
        <f>ROUNDDOWN(AK192*1.05,0)+INDEX(Sheet2!$B$2:'Sheet2'!$B$5,MATCH(G192,Sheet2!$A$2:'Sheet2'!$A$5,0),0)+34*AT192-ROUNDUP(IF($BC$1=TRUE,AV192,AW192)/10,0)+A192</f>
        <v>272</v>
      </c>
      <c r="I192" s="231">
        <f>ROUNDDOWN(AL192*1.05,0)+INDEX(Sheet2!$B$2:'Sheet2'!$B$5,MATCH(G192,Sheet2!$A$2:'Sheet2'!$A$5,0),0)+34*AT192-ROUNDUP(IF($BC$1=TRUE,AV192,AW192)/10,0)+A192</f>
        <v>408</v>
      </c>
      <c r="J192" s="30">
        <f t="shared" si="101"/>
        <v>680</v>
      </c>
      <c r="K192" s="133">
        <f>AW192-ROUNDDOWN(AR192/2,0)-ROUNDDOWN(MAX(AQ192*1.2,AP192*0.5),0)+INDEX(Sheet2!$C$2:'Sheet2'!$C$5,MATCH(G192,Sheet2!$A$2:'Sheet2'!$A$5,0),0)</f>
        <v>850</v>
      </c>
      <c r="L192" s="25">
        <f t="shared" si="102"/>
        <v>431</v>
      </c>
      <c r="M192" s="83">
        <f t="shared" si="103"/>
        <v>8</v>
      </c>
      <c r="N192" s="83">
        <f t="shared" si="104"/>
        <v>45</v>
      </c>
      <c r="O192" s="92">
        <f t="shared" si="105"/>
        <v>1224</v>
      </c>
      <c r="P192" s="31">
        <f>AX192+IF($F192="범선",IF($BG$1=TRUE,INDEX(Sheet2!$H$2:'Sheet2'!$H$45,MATCH(AX192,Sheet2!$G$2:'Sheet2'!$G$45,0),0)),IF($BH$1=TRUE,INDEX(Sheet2!$I$2:'Sheet2'!$I$45,MATCH(AX192,Sheet2!$G$2:'Sheet2'!$G$45,0)),IF($BI$1=TRUE,INDEX(Sheet2!$H$2:'Sheet2'!$H$45,MATCH(AX192,Sheet2!$G$2:'Sheet2'!$G$45,0)),0)))+IF($BE$1=TRUE,2,0)</f>
        <v>16</v>
      </c>
      <c r="Q192" s="26">
        <f t="shared" si="106"/>
        <v>19</v>
      </c>
      <c r="R192" s="26">
        <f t="shared" si="107"/>
        <v>22</v>
      </c>
      <c r="S192" s="28">
        <f t="shared" si="108"/>
        <v>25</v>
      </c>
      <c r="T192" s="26">
        <f>AY192+IF($F192="범선",IF($BG$1=TRUE,INDEX(Sheet2!$H$2:'Sheet2'!$H$45,MATCH(AY192,Sheet2!$G$2:'Sheet2'!$G$45,0),0)),IF($BH$1=TRUE,INDEX(Sheet2!$I$2:'Sheet2'!$I$45,MATCH(AY192,Sheet2!$G$2:'Sheet2'!$G$45,0)),IF($BI$1=TRUE,INDEX(Sheet2!$H$2:'Sheet2'!$H$45,MATCH(AY192,Sheet2!$G$2:'Sheet2'!$G$45,0)),0)))+IF($BE$1=TRUE,2,0)</f>
        <v>17</v>
      </c>
      <c r="U192" s="26">
        <f t="shared" si="109"/>
        <v>20.5</v>
      </c>
      <c r="V192" s="26">
        <f t="shared" si="110"/>
        <v>23.5</v>
      </c>
      <c r="W192" s="28">
        <f t="shared" si="111"/>
        <v>26.5</v>
      </c>
      <c r="X192" s="26">
        <f>AZ192+IF($F192="범선",IF($BG$1=TRUE,INDEX(Sheet2!$H$2:'Sheet2'!$H$45,MATCH(AZ192,Sheet2!$G$2:'Sheet2'!$G$45,0),0)),IF($BH$1=TRUE,INDEX(Sheet2!$I$2:'Sheet2'!$I$45,MATCH(AZ192,Sheet2!$G$2:'Sheet2'!$G$45,0)),IF($BI$1=TRUE,INDEX(Sheet2!$H$2:'Sheet2'!$H$45,MATCH(AZ192,Sheet2!$G$2:'Sheet2'!$G$45,0)),0)))+IF($BE$1=TRUE,2,0)</f>
        <v>21</v>
      </c>
      <c r="Y192" s="26">
        <f t="shared" si="112"/>
        <v>24.5</v>
      </c>
      <c r="Z192" s="26">
        <f t="shared" si="113"/>
        <v>27.5</v>
      </c>
      <c r="AA192" s="28">
        <f t="shared" si="114"/>
        <v>30.5</v>
      </c>
      <c r="AB192" s="26">
        <f>BA192+IF($F192="범선",IF($BG$1=TRUE,INDEX(Sheet2!$H$2:'Sheet2'!$H$45,MATCH(BA192,Sheet2!$G$2:'Sheet2'!$G$45,0),0)),IF($BH$1=TRUE,INDEX(Sheet2!$I$2:'Sheet2'!$I$45,MATCH(BA192,Sheet2!$G$2:'Sheet2'!$G$45,0)),IF($BI$1=TRUE,INDEX(Sheet2!$H$2:'Sheet2'!$H$45,MATCH(BA192,Sheet2!$G$2:'Sheet2'!$G$45,0)),0)))+IF($BE$1=TRUE,2,0)</f>
        <v>26.5</v>
      </c>
      <c r="AC192" s="26">
        <f t="shared" si="115"/>
        <v>30</v>
      </c>
      <c r="AD192" s="26">
        <f t="shared" si="116"/>
        <v>33</v>
      </c>
      <c r="AE192" s="28">
        <f t="shared" si="117"/>
        <v>36</v>
      </c>
      <c r="AF192" s="26">
        <f>BB192+IF($F192="범선",IF($BG$1=TRUE,INDEX(Sheet2!$H$2:'Sheet2'!$H$45,MATCH(BB192,Sheet2!$G$2:'Sheet2'!$G$45,0),0)),IF($BH$1=TRUE,INDEX(Sheet2!$I$2:'Sheet2'!$I$45,MATCH(BB192,Sheet2!$G$2:'Sheet2'!$G$45,0)),IF($BI$1=TRUE,INDEX(Sheet2!$H$2:'Sheet2'!$H$45,MATCH(BB192,Sheet2!$G$2:'Sheet2'!$G$45,0)),0)))+IF($BE$1=TRUE,2,0)</f>
        <v>32</v>
      </c>
      <c r="AG192" s="26">
        <f t="shared" si="118"/>
        <v>35.5</v>
      </c>
      <c r="AH192" s="26">
        <f t="shared" si="119"/>
        <v>38.5</v>
      </c>
      <c r="AI192" s="28">
        <f t="shared" si="120"/>
        <v>41.5</v>
      </c>
      <c r="AJ192" s="95"/>
      <c r="AK192" s="96">
        <v>118</v>
      </c>
      <c r="AL192" s="96">
        <v>247</v>
      </c>
      <c r="AM192" s="96">
        <v>9</v>
      </c>
      <c r="AN192" s="83">
        <v>8</v>
      </c>
      <c r="AO192" s="83">
        <v>45</v>
      </c>
      <c r="AP192" s="13">
        <v>136</v>
      </c>
      <c r="AQ192" s="13">
        <v>62</v>
      </c>
      <c r="AR192" s="13">
        <v>100</v>
      </c>
      <c r="AS192" s="13">
        <v>504</v>
      </c>
      <c r="AT192" s="13">
        <v>3</v>
      </c>
      <c r="AU192" s="5">
        <f t="shared" si="121"/>
        <v>740</v>
      </c>
      <c r="AV192" s="5">
        <f t="shared" si="122"/>
        <v>555</v>
      </c>
      <c r="AW192" s="5">
        <f t="shared" si="123"/>
        <v>925</v>
      </c>
      <c r="AX192" s="5">
        <f t="shared" si="124"/>
        <v>5</v>
      </c>
      <c r="AY192" s="5">
        <f t="shared" si="125"/>
        <v>6</v>
      </c>
      <c r="AZ192" s="5">
        <f t="shared" si="126"/>
        <v>9</v>
      </c>
      <c r="BA192" s="5">
        <f t="shared" si="127"/>
        <v>13</v>
      </c>
      <c r="BB192" s="5">
        <f t="shared" si="128"/>
        <v>17</v>
      </c>
    </row>
    <row r="193" spans="1:54">
      <c r="A193" s="334"/>
      <c r="B193" s="89"/>
      <c r="C193" s="119" t="s">
        <v>194</v>
      </c>
      <c r="D193" s="26" t="s">
        <v>25</v>
      </c>
      <c r="E193" s="26" t="s">
        <v>41</v>
      </c>
      <c r="F193" s="26" t="s">
        <v>162</v>
      </c>
      <c r="G193" s="28" t="s">
        <v>12</v>
      </c>
      <c r="H193" s="91">
        <f>ROUNDDOWN(AK193*1.05,0)+INDEX(Sheet2!$B$2:'Sheet2'!$B$5,MATCH(G193,Sheet2!$A$2:'Sheet2'!$A$5,0),0)+34*AT193-ROUNDUP(IF($BC$1=TRUE,AV193,AW193)/10,0)+A193</f>
        <v>264</v>
      </c>
      <c r="I193" s="231">
        <f>ROUNDDOWN(AL193*1.05,0)+INDEX(Sheet2!$B$2:'Sheet2'!$B$5,MATCH(G193,Sheet2!$A$2:'Sheet2'!$A$5,0),0)+34*AT193-ROUNDUP(IF($BC$1=TRUE,AV193,AW193)/10,0)+A193</f>
        <v>416</v>
      </c>
      <c r="J193" s="30">
        <f t="shared" si="101"/>
        <v>680</v>
      </c>
      <c r="K193" s="133">
        <f>AW193-ROUNDDOWN(AR193/2,0)-ROUNDDOWN(MAX(AQ193*1.2,AP193*0.5),0)+INDEX(Sheet2!$C$2:'Sheet2'!$C$5,MATCH(G193,Sheet2!$A$2:'Sheet2'!$A$5,0),0)</f>
        <v>850</v>
      </c>
      <c r="L193" s="25">
        <f t="shared" si="102"/>
        <v>431</v>
      </c>
      <c r="M193" s="83">
        <f t="shared" si="103"/>
        <v>7</v>
      </c>
      <c r="N193" s="83">
        <f t="shared" si="104"/>
        <v>42</v>
      </c>
      <c r="O193" s="92">
        <f t="shared" si="105"/>
        <v>1208</v>
      </c>
      <c r="P193" s="31">
        <f>AX193+IF($F193="범선",IF($BG$1=TRUE,INDEX(Sheet2!$H$2:'Sheet2'!$H$45,MATCH(AX193,Sheet2!$G$2:'Sheet2'!$G$45,0),0)),IF($BH$1=TRUE,INDEX(Sheet2!$I$2:'Sheet2'!$I$45,MATCH(AX193,Sheet2!$G$2:'Sheet2'!$G$45,0)),IF($BI$1=TRUE,INDEX(Sheet2!$H$2:'Sheet2'!$H$45,MATCH(AX193,Sheet2!$G$2:'Sheet2'!$G$45,0)),0)))+IF($BE$1=TRUE,2,0)</f>
        <v>14.5</v>
      </c>
      <c r="Q193" s="26">
        <f t="shared" si="106"/>
        <v>17.5</v>
      </c>
      <c r="R193" s="26">
        <f t="shared" si="107"/>
        <v>20.5</v>
      </c>
      <c r="S193" s="28">
        <f t="shared" si="108"/>
        <v>23.5</v>
      </c>
      <c r="T193" s="26">
        <f>AY193+IF($F193="범선",IF($BG$1=TRUE,INDEX(Sheet2!$H$2:'Sheet2'!$H$45,MATCH(AY193,Sheet2!$G$2:'Sheet2'!$G$45,0),0)),IF($BH$1=TRUE,INDEX(Sheet2!$I$2:'Sheet2'!$I$45,MATCH(AY193,Sheet2!$G$2:'Sheet2'!$G$45,0)),IF($BI$1=TRUE,INDEX(Sheet2!$H$2:'Sheet2'!$H$45,MATCH(AY193,Sheet2!$G$2:'Sheet2'!$G$45,0)),0)))+IF($BE$1=TRUE,2,0)</f>
        <v>16</v>
      </c>
      <c r="U193" s="26">
        <f t="shared" si="109"/>
        <v>19.5</v>
      </c>
      <c r="V193" s="26">
        <f t="shared" si="110"/>
        <v>22.5</v>
      </c>
      <c r="W193" s="28">
        <f t="shared" si="111"/>
        <v>25.5</v>
      </c>
      <c r="X193" s="26">
        <f>AZ193+IF($F193="범선",IF($BG$1=TRUE,INDEX(Sheet2!$H$2:'Sheet2'!$H$45,MATCH(AZ193,Sheet2!$G$2:'Sheet2'!$G$45,0),0)),IF($BH$1=TRUE,INDEX(Sheet2!$I$2:'Sheet2'!$I$45,MATCH(AZ193,Sheet2!$G$2:'Sheet2'!$G$45,0)),IF($BI$1=TRUE,INDEX(Sheet2!$H$2:'Sheet2'!$H$45,MATCH(AZ193,Sheet2!$G$2:'Sheet2'!$G$45,0)),0)))+IF($BE$1=TRUE,2,0)</f>
        <v>21</v>
      </c>
      <c r="Y193" s="26">
        <f t="shared" si="112"/>
        <v>24.5</v>
      </c>
      <c r="Z193" s="26">
        <f t="shared" si="113"/>
        <v>27.5</v>
      </c>
      <c r="AA193" s="28">
        <f t="shared" si="114"/>
        <v>30.5</v>
      </c>
      <c r="AB193" s="26">
        <f>BA193+IF($F193="범선",IF($BG$1=TRUE,INDEX(Sheet2!$H$2:'Sheet2'!$H$45,MATCH(BA193,Sheet2!$G$2:'Sheet2'!$G$45,0),0)),IF($BH$1=TRUE,INDEX(Sheet2!$I$2:'Sheet2'!$I$45,MATCH(BA193,Sheet2!$G$2:'Sheet2'!$G$45,0)),IF($BI$1=TRUE,INDEX(Sheet2!$H$2:'Sheet2'!$H$45,MATCH(BA193,Sheet2!$G$2:'Sheet2'!$G$45,0)),0)))+IF($BE$1=TRUE,2,0)</f>
        <v>25</v>
      </c>
      <c r="AC193" s="26">
        <f t="shared" si="115"/>
        <v>28.5</v>
      </c>
      <c r="AD193" s="26">
        <f t="shared" si="116"/>
        <v>31.5</v>
      </c>
      <c r="AE193" s="28">
        <f t="shared" si="117"/>
        <v>34.5</v>
      </c>
      <c r="AF193" s="26">
        <f>BB193+IF($F193="범선",IF($BG$1=TRUE,INDEX(Sheet2!$H$2:'Sheet2'!$H$45,MATCH(BB193,Sheet2!$G$2:'Sheet2'!$G$45,0),0)),IF($BH$1=TRUE,INDEX(Sheet2!$I$2:'Sheet2'!$I$45,MATCH(BB193,Sheet2!$G$2:'Sheet2'!$G$45,0)),IF($BI$1=TRUE,INDEX(Sheet2!$H$2:'Sheet2'!$H$45,MATCH(BB193,Sheet2!$G$2:'Sheet2'!$G$45,0)),0)))+IF($BE$1=TRUE,2,0)</f>
        <v>30.5</v>
      </c>
      <c r="AG193" s="26">
        <f t="shared" si="118"/>
        <v>34</v>
      </c>
      <c r="AH193" s="26">
        <f t="shared" si="119"/>
        <v>37</v>
      </c>
      <c r="AI193" s="28">
        <f t="shared" si="120"/>
        <v>40</v>
      </c>
      <c r="AJ193" s="95"/>
      <c r="AK193" s="96">
        <v>110</v>
      </c>
      <c r="AL193" s="96">
        <v>255</v>
      </c>
      <c r="AM193" s="96">
        <v>8</v>
      </c>
      <c r="AN193" s="83">
        <v>7</v>
      </c>
      <c r="AO193" s="83">
        <v>42</v>
      </c>
      <c r="AP193" s="13">
        <v>136</v>
      </c>
      <c r="AQ193" s="13">
        <v>62</v>
      </c>
      <c r="AR193" s="13">
        <v>100</v>
      </c>
      <c r="AS193" s="13">
        <v>504</v>
      </c>
      <c r="AT193" s="13">
        <v>3</v>
      </c>
      <c r="AU193" s="13">
        <f t="shared" si="121"/>
        <v>740</v>
      </c>
      <c r="AV193" s="13">
        <f t="shared" si="122"/>
        <v>555</v>
      </c>
      <c r="AW193" s="13">
        <f t="shared" si="123"/>
        <v>925</v>
      </c>
      <c r="AX193" s="5">
        <f t="shared" si="124"/>
        <v>4</v>
      </c>
      <c r="AY193" s="5">
        <f t="shared" si="125"/>
        <v>5</v>
      </c>
      <c r="AZ193" s="5">
        <f t="shared" si="126"/>
        <v>9</v>
      </c>
      <c r="BA193" s="5">
        <f t="shared" si="127"/>
        <v>12</v>
      </c>
      <c r="BB193" s="5">
        <f t="shared" si="128"/>
        <v>16</v>
      </c>
    </row>
    <row r="194" spans="1:54">
      <c r="A194" s="334"/>
      <c r="B194" s="89" t="s">
        <v>28</v>
      </c>
      <c r="C194" s="119" t="s">
        <v>55</v>
      </c>
      <c r="D194" s="26" t="s">
        <v>1</v>
      </c>
      <c r="E194" s="26" t="s">
        <v>0</v>
      </c>
      <c r="F194" s="27" t="s">
        <v>18</v>
      </c>
      <c r="G194" s="28" t="s">
        <v>8</v>
      </c>
      <c r="H194" s="91">
        <f>ROUNDDOWN(AK194*1.05,0)+INDEX(Sheet2!$B$2:'Sheet2'!$B$5,MATCH(G194,Sheet2!$A$2:'Sheet2'!$A$5,0),0)+34*AT194-ROUNDUP(IF($BC$1=TRUE,AV194,AW194)/10,0)+A194</f>
        <v>378</v>
      </c>
      <c r="I194" s="231">
        <f>ROUNDDOWN(AL194*1.05,0)+INDEX(Sheet2!$B$2:'Sheet2'!$B$5,MATCH(G194,Sheet2!$A$2:'Sheet2'!$A$5,0),0)+34*AT194-ROUNDUP(IF($BC$1=TRUE,AV194,AW194)/10,0)+A194</f>
        <v>518</v>
      </c>
      <c r="J194" s="30">
        <f t="shared" si="101"/>
        <v>896</v>
      </c>
      <c r="K194" s="143">
        <f>AW194-ROUNDDOWN(AR194/2,0)-ROUNDDOWN(MAX(AQ194*1.2,AP194*0.5),0)+INDEX(Sheet2!$C$2:'Sheet2'!$C$5,MATCH(G194,Sheet2!$A$2:'Sheet2'!$A$5,0),0)</f>
        <v>849</v>
      </c>
      <c r="L194" s="25">
        <f t="shared" si="102"/>
        <v>435</v>
      </c>
      <c r="M194" s="83">
        <f t="shared" si="103"/>
        <v>13</v>
      </c>
      <c r="N194" s="83">
        <f t="shared" si="104"/>
        <v>47</v>
      </c>
      <c r="O194" s="92">
        <f t="shared" si="105"/>
        <v>1652</v>
      </c>
      <c r="P194" s="31">
        <f>AX194+IF($F194="범선",IF($BG$1=TRUE,INDEX(Sheet2!$H$2:'Sheet2'!$H$45,MATCH(AX194,Sheet2!$G$2:'Sheet2'!$G$45,0),0)),IF($BH$1=TRUE,INDEX(Sheet2!$I$2:'Sheet2'!$I$45,MATCH(AX194,Sheet2!$G$2:'Sheet2'!$G$45,0)),IF($BI$1=TRUE,INDEX(Sheet2!$H$2:'Sheet2'!$H$45,MATCH(AX194,Sheet2!$G$2:'Sheet2'!$G$45,0)),0)))+IF($BE$1=TRUE,2,0)</f>
        <v>16</v>
      </c>
      <c r="Q194" s="26">
        <f t="shared" si="106"/>
        <v>19</v>
      </c>
      <c r="R194" s="26">
        <f t="shared" si="107"/>
        <v>22</v>
      </c>
      <c r="S194" s="28">
        <f t="shared" si="108"/>
        <v>25</v>
      </c>
      <c r="T194" s="26">
        <f>AY194+IF($F194="범선",IF($BG$1=TRUE,INDEX(Sheet2!$H$2:'Sheet2'!$H$45,MATCH(AY194,Sheet2!$G$2:'Sheet2'!$G$45,0),0)),IF($BH$1=TRUE,INDEX(Sheet2!$I$2:'Sheet2'!$I$45,MATCH(AY194,Sheet2!$G$2:'Sheet2'!$G$45,0)),IF($BI$1=TRUE,INDEX(Sheet2!$H$2:'Sheet2'!$H$45,MATCH(AY194,Sheet2!$G$2:'Sheet2'!$G$45,0)),0)))+IF($BE$1=TRUE,2,0)</f>
        <v>17</v>
      </c>
      <c r="U194" s="26">
        <f t="shared" si="109"/>
        <v>20.5</v>
      </c>
      <c r="V194" s="26">
        <f t="shared" si="110"/>
        <v>23.5</v>
      </c>
      <c r="W194" s="28">
        <f t="shared" si="111"/>
        <v>26.5</v>
      </c>
      <c r="X194" s="26">
        <f>AZ194+IF($F194="범선",IF($BG$1=TRUE,INDEX(Sheet2!$H$2:'Sheet2'!$H$45,MATCH(AZ194,Sheet2!$G$2:'Sheet2'!$G$45,0),0)),IF($BH$1=TRUE,INDEX(Sheet2!$I$2:'Sheet2'!$I$45,MATCH(AZ194,Sheet2!$G$2:'Sheet2'!$G$45,0)),IF($BI$1=TRUE,INDEX(Sheet2!$H$2:'Sheet2'!$H$45,MATCH(AZ194,Sheet2!$G$2:'Sheet2'!$G$45,0)),0)))+IF($BE$1=TRUE,2,0)</f>
        <v>22.5</v>
      </c>
      <c r="Y194" s="26">
        <f t="shared" si="112"/>
        <v>26</v>
      </c>
      <c r="Z194" s="26">
        <f t="shared" si="113"/>
        <v>29</v>
      </c>
      <c r="AA194" s="28">
        <f t="shared" si="114"/>
        <v>32</v>
      </c>
      <c r="AB194" s="26">
        <f>BA194+IF($F194="범선",IF($BG$1=TRUE,INDEX(Sheet2!$H$2:'Sheet2'!$H$45,MATCH(BA194,Sheet2!$G$2:'Sheet2'!$G$45,0),0)),IF($BH$1=TRUE,INDEX(Sheet2!$I$2:'Sheet2'!$I$45,MATCH(BA194,Sheet2!$G$2:'Sheet2'!$G$45,0)),IF($BI$1=TRUE,INDEX(Sheet2!$H$2:'Sheet2'!$H$45,MATCH(BA194,Sheet2!$G$2:'Sheet2'!$G$45,0)),0)))+IF($BE$1=TRUE,2,0)</f>
        <v>26.5</v>
      </c>
      <c r="AC194" s="26">
        <f t="shared" si="115"/>
        <v>30</v>
      </c>
      <c r="AD194" s="26">
        <f t="shared" si="116"/>
        <v>33</v>
      </c>
      <c r="AE194" s="28">
        <f t="shared" si="117"/>
        <v>36</v>
      </c>
      <c r="AF194" s="26">
        <f>BB194+IF($F194="범선",IF($BG$1=TRUE,INDEX(Sheet2!$H$2:'Sheet2'!$H$45,MATCH(BB194,Sheet2!$G$2:'Sheet2'!$G$45,0),0)),IF($BH$1=TRUE,INDEX(Sheet2!$I$2:'Sheet2'!$I$45,MATCH(BB194,Sheet2!$G$2:'Sheet2'!$G$45,0)),IF($BI$1=TRUE,INDEX(Sheet2!$H$2:'Sheet2'!$H$45,MATCH(BB194,Sheet2!$G$2:'Sheet2'!$G$45,0)),0)))+IF($BE$1=TRUE,2,0)</f>
        <v>32</v>
      </c>
      <c r="AG194" s="26">
        <f t="shared" si="118"/>
        <v>35.5</v>
      </c>
      <c r="AH194" s="26">
        <f t="shared" si="119"/>
        <v>38.5</v>
      </c>
      <c r="AI194" s="28">
        <f t="shared" si="120"/>
        <v>41.5</v>
      </c>
      <c r="AJ194" s="95"/>
      <c r="AK194" s="97">
        <v>199</v>
      </c>
      <c r="AL194" s="97">
        <v>332</v>
      </c>
      <c r="AM194" s="97">
        <v>15</v>
      </c>
      <c r="AN194" s="83">
        <v>13</v>
      </c>
      <c r="AO194" s="83">
        <v>47</v>
      </c>
      <c r="AP194" s="5">
        <v>120</v>
      </c>
      <c r="AQ194" s="5">
        <v>60</v>
      </c>
      <c r="AR194" s="5">
        <v>80</v>
      </c>
      <c r="AS194" s="5">
        <v>530</v>
      </c>
      <c r="AT194" s="5">
        <v>3</v>
      </c>
      <c r="AU194" s="5">
        <f t="shared" si="121"/>
        <v>730</v>
      </c>
      <c r="AV194" s="5">
        <f t="shared" si="122"/>
        <v>547</v>
      </c>
      <c r="AW194" s="5">
        <f t="shared" si="123"/>
        <v>912</v>
      </c>
      <c r="AX194" s="5">
        <f t="shared" si="124"/>
        <v>5</v>
      </c>
      <c r="AY194" s="5">
        <f t="shared" si="125"/>
        <v>6</v>
      </c>
      <c r="AZ194" s="5">
        <f t="shared" si="126"/>
        <v>10</v>
      </c>
      <c r="BA194" s="5">
        <f t="shared" si="127"/>
        <v>13</v>
      </c>
      <c r="BB194" s="5">
        <f t="shared" si="128"/>
        <v>17</v>
      </c>
    </row>
    <row r="195" spans="1:54">
      <c r="A195" s="334"/>
      <c r="B195" s="89" t="s">
        <v>28</v>
      </c>
      <c r="C195" s="119" t="s">
        <v>53</v>
      </c>
      <c r="D195" s="26" t="s">
        <v>1</v>
      </c>
      <c r="E195" s="26" t="s">
        <v>0</v>
      </c>
      <c r="F195" s="27" t="s">
        <v>18</v>
      </c>
      <c r="G195" s="28" t="s">
        <v>12</v>
      </c>
      <c r="H195" s="91">
        <f>ROUNDDOWN(AK195*1.05,0)+INDEX(Sheet2!$B$2:'Sheet2'!$B$5,MATCH(G195,Sheet2!$A$2:'Sheet2'!$A$5,0),0)+34*AT195-ROUNDUP(IF($BC$1=TRUE,AV195,AW195)/10,0)+A195</f>
        <v>370</v>
      </c>
      <c r="I195" s="231">
        <f>ROUNDDOWN(AL195*1.05,0)+INDEX(Sheet2!$B$2:'Sheet2'!$B$5,MATCH(G195,Sheet2!$A$2:'Sheet2'!$A$5,0),0)+34*AT195-ROUNDUP(IF($BC$1=TRUE,AV195,AW195)/10,0)+A195</f>
        <v>517</v>
      </c>
      <c r="J195" s="30">
        <f t="shared" si="101"/>
        <v>887</v>
      </c>
      <c r="K195" s="133">
        <f>AW195-ROUNDDOWN(AR195/2,0)-ROUNDDOWN(MAX(AQ195*1.2,AP195*0.5),0)+INDEX(Sheet2!$C$2:'Sheet2'!$C$5,MATCH(G195,Sheet2!$A$2:'Sheet2'!$A$5,0),0)</f>
        <v>849</v>
      </c>
      <c r="L195" s="25">
        <f t="shared" si="102"/>
        <v>435</v>
      </c>
      <c r="M195" s="83">
        <f t="shared" si="103"/>
        <v>13</v>
      </c>
      <c r="N195" s="83">
        <f t="shared" si="104"/>
        <v>47</v>
      </c>
      <c r="O195" s="92">
        <f t="shared" si="105"/>
        <v>1627</v>
      </c>
      <c r="P195" s="31">
        <f>AX195+IF($F195="범선",IF($BG$1=TRUE,INDEX(Sheet2!$H$2:'Sheet2'!$H$45,MATCH(AX195,Sheet2!$G$2:'Sheet2'!$G$45,0),0)),IF($BH$1=TRUE,INDEX(Sheet2!$I$2:'Sheet2'!$I$45,MATCH(AX195,Sheet2!$G$2:'Sheet2'!$G$45,0)),IF($BI$1=TRUE,INDEX(Sheet2!$H$2:'Sheet2'!$H$45,MATCH(AX195,Sheet2!$G$2:'Sheet2'!$G$45,0)),0)))+IF($BE$1=TRUE,2,0)</f>
        <v>16</v>
      </c>
      <c r="Q195" s="26">
        <f t="shared" si="106"/>
        <v>19</v>
      </c>
      <c r="R195" s="26">
        <f t="shared" si="107"/>
        <v>22</v>
      </c>
      <c r="S195" s="28">
        <f t="shared" si="108"/>
        <v>25</v>
      </c>
      <c r="T195" s="26">
        <f>AY195+IF($F195="범선",IF($BG$1=TRUE,INDEX(Sheet2!$H$2:'Sheet2'!$H$45,MATCH(AY195,Sheet2!$G$2:'Sheet2'!$G$45,0),0)),IF($BH$1=TRUE,INDEX(Sheet2!$I$2:'Sheet2'!$I$45,MATCH(AY195,Sheet2!$G$2:'Sheet2'!$G$45,0)),IF($BI$1=TRUE,INDEX(Sheet2!$H$2:'Sheet2'!$H$45,MATCH(AY195,Sheet2!$G$2:'Sheet2'!$G$45,0)),0)))+IF($BE$1=TRUE,2,0)</f>
        <v>17</v>
      </c>
      <c r="U195" s="26">
        <f t="shared" si="109"/>
        <v>20.5</v>
      </c>
      <c r="V195" s="26">
        <f t="shared" si="110"/>
        <v>23.5</v>
      </c>
      <c r="W195" s="28">
        <f t="shared" si="111"/>
        <v>26.5</v>
      </c>
      <c r="X195" s="26">
        <f>AZ195+IF($F195="범선",IF($BG$1=TRUE,INDEX(Sheet2!$H$2:'Sheet2'!$H$45,MATCH(AZ195,Sheet2!$G$2:'Sheet2'!$G$45,0),0)),IF($BH$1=TRUE,INDEX(Sheet2!$I$2:'Sheet2'!$I$45,MATCH(AZ195,Sheet2!$G$2:'Sheet2'!$G$45,0)),IF($BI$1=TRUE,INDEX(Sheet2!$H$2:'Sheet2'!$H$45,MATCH(AZ195,Sheet2!$G$2:'Sheet2'!$G$45,0)),0)))+IF($BE$1=TRUE,2,0)</f>
        <v>22.5</v>
      </c>
      <c r="Y195" s="26">
        <f t="shared" si="112"/>
        <v>26</v>
      </c>
      <c r="Z195" s="26">
        <f t="shared" si="113"/>
        <v>29</v>
      </c>
      <c r="AA195" s="28">
        <f t="shared" si="114"/>
        <v>32</v>
      </c>
      <c r="AB195" s="26">
        <f>BA195+IF($F195="범선",IF($BG$1=TRUE,INDEX(Sheet2!$H$2:'Sheet2'!$H$45,MATCH(BA195,Sheet2!$G$2:'Sheet2'!$G$45,0),0)),IF($BH$1=TRUE,INDEX(Sheet2!$I$2:'Sheet2'!$I$45,MATCH(BA195,Sheet2!$G$2:'Sheet2'!$G$45,0)),IF($BI$1=TRUE,INDEX(Sheet2!$H$2:'Sheet2'!$H$45,MATCH(BA195,Sheet2!$G$2:'Sheet2'!$G$45,0)),0)))+IF($BE$1=TRUE,2,0)</f>
        <v>26.5</v>
      </c>
      <c r="AC195" s="26">
        <f t="shared" si="115"/>
        <v>30</v>
      </c>
      <c r="AD195" s="26">
        <f t="shared" si="116"/>
        <v>33</v>
      </c>
      <c r="AE195" s="28">
        <f t="shared" si="117"/>
        <v>36</v>
      </c>
      <c r="AF195" s="26">
        <f>BB195+IF($F195="범선",IF($BG$1=TRUE,INDEX(Sheet2!$H$2:'Sheet2'!$H$45,MATCH(BB195,Sheet2!$G$2:'Sheet2'!$G$45,0),0)),IF($BH$1=TRUE,INDEX(Sheet2!$I$2:'Sheet2'!$I$45,MATCH(BB195,Sheet2!$G$2:'Sheet2'!$G$45,0)),IF($BI$1=TRUE,INDEX(Sheet2!$H$2:'Sheet2'!$H$45,MATCH(BB195,Sheet2!$G$2:'Sheet2'!$G$45,0)),0)))+IF($BE$1=TRUE,2,0)</f>
        <v>32</v>
      </c>
      <c r="AG195" s="26">
        <f t="shared" si="118"/>
        <v>35.5</v>
      </c>
      <c r="AH195" s="26">
        <f t="shared" si="119"/>
        <v>38.5</v>
      </c>
      <c r="AI195" s="28">
        <f t="shared" si="120"/>
        <v>41.5</v>
      </c>
      <c r="AJ195" s="95"/>
      <c r="AK195" s="97">
        <v>210</v>
      </c>
      <c r="AL195" s="97">
        <v>350</v>
      </c>
      <c r="AM195" s="97">
        <v>15</v>
      </c>
      <c r="AN195" s="83">
        <v>13</v>
      </c>
      <c r="AO195" s="83">
        <v>47</v>
      </c>
      <c r="AP195" s="5">
        <v>120</v>
      </c>
      <c r="AQ195" s="5">
        <v>60</v>
      </c>
      <c r="AR195" s="5">
        <v>80</v>
      </c>
      <c r="AS195" s="5">
        <v>530</v>
      </c>
      <c r="AT195" s="5">
        <v>3</v>
      </c>
      <c r="AU195" s="5">
        <f t="shared" si="121"/>
        <v>730</v>
      </c>
      <c r="AV195" s="5">
        <f t="shared" si="122"/>
        <v>547</v>
      </c>
      <c r="AW195" s="5">
        <f t="shared" si="123"/>
        <v>912</v>
      </c>
      <c r="AX195" s="5">
        <f t="shared" si="124"/>
        <v>5</v>
      </c>
      <c r="AY195" s="5">
        <f t="shared" si="125"/>
        <v>6</v>
      </c>
      <c r="AZ195" s="5">
        <f t="shared" si="126"/>
        <v>10</v>
      </c>
      <c r="BA195" s="5">
        <f t="shared" si="127"/>
        <v>13</v>
      </c>
      <c r="BB195" s="5">
        <f t="shared" si="128"/>
        <v>17</v>
      </c>
    </row>
    <row r="196" spans="1:54">
      <c r="A196" s="334"/>
      <c r="B196" s="89" t="s">
        <v>43</v>
      </c>
      <c r="C196" s="119" t="s">
        <v>181</v>
      </c>
      <c r="D196" s="26" t="s">
        <v>1</v>
      </c>
      <c r="E196" s="26" t="s">
        <v>41</v>
      </c>
      <c r="F196" s="26" t="s">
        <v>162</v>
      </c>
      <c r="G196" s="28" t="s">
        <v>12</v>
      </c>
      <c r="H196" s="91">
        <f>ROUNDDOWN(AK196*1.05,0)+INDEX(Sheet2!$B$2:'Sheet2'!$B$5,MATCH(G196,Sheet2!$A$2:'Sheet2'!$A$5,0),0)+34*AT196-ROUNDUP(IF($BC$1=TRUE,AV196,AW196)/10,0)+A196</f>
        <v>415</v>
      </c>
      <c r="I196" s="231">
        <f>ROUNDDOWN(AL196*1.05,0)+INDEX(Sheet2!$B$2:'Sheet2'!$B$5,MATCH(G196,Sheet2!$A$2:'Sheet2'!$A$5,0),0)+34*AT196-ROUNDUP(IF($BC$1=TRUE,AV196,AW196)/10,0)+A196</f>
        <v>368</v>
      </c>
      <c r="J196" s="30">
        <f t="shared" si="101"/>
        <v>783</v>
      </c>
      <c r="K196" s="133">
        <f>AW196-ROUNDDOWN(AR196/2,0)-ROUNDDOWN(MAX(AQ196*1.2,AP196*0.5),0)+INDEX(Sheet2!$C$2:'Sheet2'!$C$5,MATCH(G196,Sheet2!$A$2:'Sheet2'!$A$5,0),0)</f>
        <v>848</v>
      </c>
      <c r="L196" s="25">
        <f t="shared" si="102"/>
        <v>424</v>
      </c>
      <c r="M196" s="83">
        <f t="shared" si="103"/>
        <v>11</v>
      </c>
      <c r="N196" s="83">
        <f t="shared" si="104"/>
        <v>52</v>
      </c>
      <c r="O196" s="92">
        <f t="shared" si="105"/>
        <v>1613</v>
      </c>
      <c r="P196" s="31">
        <f>AX196+IF($F196="범선",IF($BG$1=TRUE,INDEX(Sheet2!$H$2:'Sheet2'!$H$45,MATCH(AX196,Sheet2!$G$2:'Sheet2'!$G$45,0),0)),IF($BH$1=TRUE,INDEX(Sheet2!$I$2:'Sheet2'!$I$45,MATCH(AX196,Sheet2!$G$2:'Sheet2'!$G$45,0)),IF($BI$1=TRUE,INDEX(Sheet2!$H$2:'Sheet2'!$H$45,MATCH(AX196,Sheet2!$G$2:'Sheet2'!$G$45,0)),0)))+IF($BE$1=TRUE,2,0)</f>
        <v>17</v>
      </c>
      <c r="Q196" s="26">
        <f t="shared" si="106"/>
        <v>20</v>
      </c>
      <c r="R196" s="26">
        <f t="shared" si="107"/>
        <v>23</v>
      </c>
      <c r="S196" s="28">
        <f t="shared" si="108"/>
        <v>26</v>
      </c>
      <c r="T196" s="26">
        <f>AY196+IF($F196="범선",IF($BG$1=TRUE,INDEX(Sheet2!$H$2:'Sheet2'!$H$45,MATCH(AY196,Sheet2!$G$2:'Sheet2'!$G$45,0),0)),IF($BH$1=TRUE,INDEX(Sheet2!$I$2:'Sheet2'!$I$45,MATCH(AY196,Sheet2!$G$2:'Sheet2'!$G$45,0)),IF($BI$1=TRUE,INDEX(Sheet2!$H$2:'Sheet2'!$H$45,MATCH(AY196,Sheet2!$G$2:'Sheet2'!$G$45,0)),0)))+IF($BE$1=TRUE,2,0)</f>
        <v>18.5</v>
      </c>
      <c r="U196" s="26">
        <f t="shared" si="109"/>
        <v>22</v>
      </c>
      <c r="V196" s="26">
        <f t="shared" si="110"/>
        <v>25</v>
      </c>
      <c r="W196" s="28">
        <f t="shared" si="111"/>
        <v>28</v>
      </c>
      <c r="X196" s="26">
        <f>AZ196+IF($F196="범선",IF($BG$1=TRUE,INDEX(Sheet2!$H$2:'Sheet2'!$H$45,MATCH(AZ196,Sheet2!$G$2:'Sheet2'!$G$45,0),0)),IF($BH$1=TRUE,INDEX(Sheet2!$I$2:'Sheet2'!$I$45,MATCH(AZ196,Sheet2!$G$2:'Sheet2'!$G$45,0)),IF($BI$1=TRUE,INDEX(Sheet2!$H$2:'Sheet2'!$H$45,MATCH(AZ196,Sheet2!$G$2:'Sheet2'!$G$45,0)),0)))+IF($BE$1=TRUE,2,0)</f>
        <v>24</v>
      </c>
      <c r="Y196" s="26">
        <f t="shared" si="112"/>
        <v>27.5</v>
      </c>
      <c r="Z196" s="26">
        <f t="shared" si="113"/>
        <v>30.5</v>
      </c>
      <c r="AA196" s="28">
        <f t="shared" si="114"/>
        <v>33.5</v>
      </c>
      <c r="AB196" s="26">
        <f>BA196+IF($F196="범선",IF($BG$1=TRUE,INDEX(Sheet2!$H$2:'Sheet2'!$H$45,MATCH(BA196,Sheet2!$G$2:'Sheet2'!$G$45,0),0)),IF($BH$1=TRUE,INDEX(Sheet2!$I$2:'Sheet2'!$I$45,MATCH(BA196,Sheet2!$G$2:'Sheet2'!$G$45,0)),IF($BI$1=TRUE,INDEX(Sheet2!$H$2:'Sheet2'!$H$45,MATCH(BA196,Sheet2!$G$2:'Sheet2'!$G$45,0)),0)))+IF($BE$1=TRUE,2,0)</f>
        <v>28</v>
      </c>
      <c r="AC196" s="26">
        <f t="shared" si="115"/>
        <v>31.5</v>
      </c>
      <c r="AD196" s="26">
        <f t="shared" si="116"/>
        <v>34.5</v>
      </c>
      <c r="AE196" s="28">
        <f t="shared" si="117"/>
        <v>37.5</v>
      </c>
      <c r="AF196" s="26">
        <f>BB196+IF($F196="범선",IF($BG$1=TRUE,INDEX(Sheet2!$H$2:'Sheet2'!$H$45,MATCH(BB196,Sheet2!$G$2:'Sheet2'!$G$45,0),0)),IF($BH$1=TRUE,INDEX(Sheet2!$I$2:'Sheet2'!$I$45,MATCH(BB196,Sheet2!$G$2:'Sheet2'!$G$45,0)),IF($BI$1=TRUE,INDEX(Sheet2!$H$2:'Sheet2'!$H$45,MATCH(BB196,Sheet2!$G$2:'Sheet2'!$G$45,0)),0)))+IF($BE$1=TRUE,2,0)</f>
        <v>33</v>
      </c>
      <c r="AG196" s="26">
        <f t="shared" si="118"/>
        <v>36.5</v>
      </c>
      <c r="AH196" s="26">
        <f t="shared" si="119"/>
        <v>39.5</v>
      </c>
      <c r="AI196" s="28">
        <f t="shared" si="120"/>
        <v>42.5</v>
      </c>
      <c r="AJ196" s="95"/>
      <c r="AK196" s="96">
        <v>255</v>
      </c>
      <c r="AL196" s="96">
        <v>210</v>
      </c>
      <c r="AM196" s="96">
        <v>12</v>
      </c>
      <c r="AN196" s="83">
        <v>11</v>
      </c>
      <c r="AO196" s="83">
        <v>52</v>
      </c>
      <c r="AP196" s="13">
        <v>155</v>
      </c>
      <c r="AQ196" s="13">
        <v>70</v>
      </c>
      <c r="AR196" s="13">
        <v>108</v>
      </c>
      <c r="AS196" s="13">
        <v>487</v>
      </c>
      <c r="AT196" s="13">
        <v>3</v>
      </c>
      <c r="AU196" s="13">
        <f t="shared" si="121"/>
        <v>750</v>
      </c>
      <c r="AV196" s="13">
        <f t="shared" si="122"/>
        <v>562</v>
      </c>
      <c r="AW196" s="13">
        <f t="shared" si="123"/>
        <v>937</v>
      </c>
      <c r="AX196" s="5">
        <f t="shared" si="124"/>
        <v>6</v>
      </c>
      <c r="AY196" s="5">
        <f t="shared" si="125"/>
        <v>7</v>
      </c>
      <c r="AZ196" s="5">
        <f t="shared" si="126"/>
        <v>11</v>
      </c>
      <c r="BA196" s="5">
        <f t="shared" si="127"/>
        <v>14</v>
      </c>
      <c r="BB196" s="5">
        <f t="shared" si="128"/>
        <v>18</v>
      </c>
    </row>
    <row r="197" spans="1:54">
      <c r="A197" s="366"/>
      <c r="B197" s="166" t="s">
        <v>28</v>
      </c>
      <c r="C197" s="159" t="s">
        <v>209</v>
      </c>
      <c r="D197" s="160" t="s">
        <v>208</v>
      </c>
      <c r="E197" s="160" t="s">
        <v>0</v>
      </c>
      <c r="F197" s="160" t="s">
        <v>18</v>
      </c>
      <c r="G197" s="162" t="s">
        <v>8</v>
      </c>
      <c r="H197" s="287">
        <f>ROUNDDOWN(AK197*1.05,0)+INDEX(Sheet2!$B$2:'Sheet2'!$B$5,MATCH(G197,Sheet2!$A$2:'Sheet2'!$A$5,0),0)+34*AT197-ROUNDUP(IF($BC$1=TRUE,AV197,AW197)/10,0)+A197</f>
        <v>499</v>
      </c>
      <c r="I197" s="298">
        <f>ROUNDDOWN(AL197*1.05,0)+INDEX(Sheet2!$B$2:'Sheet2'!$B$5,MATCH(G197,Sheet2!$A$2:'Sheet2'!$A$5,0),0)+34*AT197-ROUNDUP(IF($BC$1=TRUE,AV197,AW197)/10,0)+A197</f>
        <v>499</v>
      </c>
      <c r="J197" s="163">
        <f t="shared" si="101"/>
        <v>998</v>
      </c>
      <c r="K197" s="134">
        <f>AW197-ROUNDDOWN(AR197/2,0)-ROUNDDOWN(MAX(AQ197*1.2,AP197*0.5),0)+INDEX(Sheet2!$C$2:'Sheet2'!$C$5,MATCH(G197,Sheet2!$A$2:'Sheet2'!$A$5,0),0)</f>
        <v>847</v>
      </c>
      <c r="L197" s="164">
        <f t="shared" si="102"/>
        <v>448</v>
      </c>
      <c r="M197" s="100">
        <f t="shared" si="103"/>
        <v>15</v>
      </c>
      <c r="N197" s="100">
        <f t="shared" si="104"/>
        <v>41</v>
      </c>
      <c r="O197" s="165">
        <f t="shared" si="105"/>
        <v>1996</v>
      </c>
      <c r="P197" s="31">
        <f>AX197+IF($F197="범선",IF($BG$1=TRUE,INDEX(Sheet2!$H$2:'Sheet2'!$H$45,MATCH(AX197,Sheet2!$G$2:'Sheet2'!$G$45,0),0)),IF($BH$1=TRUE,INDEX(Sheet2!$I$2:'Sheet2'!$I$45,MATCH(AX197,Sheet2!$G$2:'Sheet2'!$G$45,0)),IF($BI$1=TRUE,INDEX(Sheet2!$H$2:'Sheet2'!$H$45,MATCH(AX197,Sheet2!$G$2:'Sheet2'!$G$45,0)),0)))+IF($BE$1=TRUE,2,0)</f>
        <v>16</v>
      </c>
      <c r="Q197" s="26">
        <f t="shared" si="106"/>
        <v>19</v>
      </c>
      <c r="R197" s="26">
        <f t="shared" si="107"/>
        <v>22</v>
      </c>
      <c r="S197" s="28">
        <f t="shared" si="108"/>
        <v>25</v>
      </c>
      <c r="T197" s="26">
        <f>AY197+IF($F197="범선",IF($BG$1=TRUE,INDEX(Sheet2!$H$2:'Sheet2'!$H$45,MATCH(AY197,Sheet2!$G$2:'Sheet2'!$G$45,0),0)),IF($BH$1=TRUE,INDEX(Sheet2!$I$2:'Sheet2'!$I$45,MATCH(AY197,Sheet2!$G$2:'Sheet2'!$G$45,0)),IF($BI$1=TRUE,INDEX(Sheet2!$H$2:'Sheet2'!$H$45,MATCH(AY197,Sheet2!$G$2:'Sheet2'!$G$45,0)),0)))+IF($BE$1=TRUE,2,0)</f>
        <v>17</v>
      </c>
      <c r="U197" s="26">
        <f t="shared" si="109"/>
        <v>20.5</v>
      </c>
      <c r="V197" s="26">
        <f t="shared" si="110"/>
        <v>23.5</v>
      </c>
      <c r="W197" s="28">
        <f t="shared" si="111"/>
        <v>26.5</v>
      </c>
      <c r="X197" s="26">
        <f>AZ197+IF($F197="범선",IF($BG$1=TRUE,INDEX(Sheet2!$H$2:'Sheet2'!$H$45,MATCH(AZ197,Sheet2!$G$2:'Sheet2'!$G$45,0),0)),IF($BH$1=TRUE,INDEX(Sheet2!$I$2:'Sheet2'!$I$45,MATCH(AZ197,Sheet2!$G$2:'Sheet2'!$G$45,0)),IF($BI$1=TRUE,INDEX(Sheet2!$H$2:'Sheet2'!$H$45,MATCH(AZ197,Sheet2!$G$2:'Sheet2'!$G$45,0)),0)))+IF($BE$1=TRUE,2,0)</f>
        <v>22.5</v>
      </c>
      <c r="Y197" s="26">
        <f t="shared" si="112"/>
        <v>26</v>
      </c>
      <c r="Z197" s="26">
        <f t="shared" si="113"/>
        <v>29</v>
      </c>
      <c r="AA197" s="28">
        <f t="shared" si="114"/>
        <v>32</v>
      </c>
      <c r="AB197" s="26">
        <f>BA197+IF($F197="범선",IF($BG$1=TRUE,INDEX(Sheet2!$H$2:'Sheet2'!$H$45,MATCH(BA197,Sheet2!$G$2:'Sheet2'!$G$45,0),0)),IF($BH$1=TRUE,INDEX(Sheet2!$I$2:'Sheet2'!$I$45,MATCH(BA197,Sheet2!$G$2:'Sheet2'!$G$45,0)),IF($BI$1=TRUE,INDEX(Sheet2!$H$2:'Sheet2'!$H$45,MATCH(BA197,Sheet2!$G$2:'Sheet2'!$G$45,0)),0)))+IF($BE$1=TRUE,2,0)</f>
        <v>26.5</v>
      </c>
      <c r="AC197" s="26">
        <f t="shared" si="115"/>
        <v>30</v>
      </c>
      <c r="AD197" s="26">
        <f t="shared" si="116"/>
        <v>33</v>
      </c>
      <c r="AE197" s="28">
        <f t="shared" si="117"/>
        <v>36</v>
      </c>
      <c r="AF197" s="26">
        <f>BB197+IF($F197="범선",IF($BG$1=TRUE,INDEX(Sheet2!$H$2:'Sheet2'!$H$45,MATCH(BB197,Sheet2!$G$2:'Sheet2'!$G$45,0),0)),IF($BH$1=TRUE,INDEX(Sheet2!$I$2:'Sheet2'!$I$45,MATCH(BB197,Sheet2!$G$2:'Sheet2'!$G$45,0)),IF($BI$1=TRUE,INDEX(Sheet2!$H$2:'Sheet2'!$H$45,MATCH(BB197,Sheet2!$G$2:'Sheet2'!$G$45,0)),0)))+IF($BE$1=TRUE,2,0)</f>
        <v>32</v>
      </c>
      <c r="AG197" s="26">
        <f t="shared" si="118"/>
        <v>35.5</v>
      </c>
      <c r="AH197" s="26">
        <f t="shared" si="119"/>
        <v>38.5</v>
      </c>
      <c r="AI197" s="28">
        <f t="shared" si="120"/>
        <v>41.5</v>
      </c>
      <c r="AJ197" s="95"/>
      <c r="AK197" s="96">
        <v>310</v>
      </c>
      <c r="AL197" s="96">
        <v>310</v>
      </c>
      <c r="AM197" s="96">
        <v>16</v>
      </c>
      <c r="AN197" s="83">
        <v>15</v>
      </c>
      <c r="AO197" s="83">
        <v>41</v>
      </c>
      <c r="AP197" s="13">
        <v>80</v>
      </c>
      <c r="AQ197" s="13">
        <v>27</v>
      </c>
      <c r="AR197" s="13">
        <v>74</v>
      </c>
      <c r="AS197" s="13">
        <v>546</v>
      </c>
      <c r="AT197" s="13">
        <v>3</v>
      </c>
      <c r="AU197" s="5">
        <f t="shared" si="121"/>
        <v>700</v>
      </c>
      <c r="AV197" s="5">
        <f t="shared" si="122"/>
        <v>525</v>
      </c>
      <c r="AW197" s="5">
        <f t="shared" si="123"/>
        <v>875</v>
      </c>
      <c r="AX197" s="5">
        <f t="shared" si="124"/>
        <v>5</v>
      </c>
      <c r="AY197" s="5">
        <f t="shared" si="125"/>
        <v>6</v>
      </c>
      <c r="AZ197" s="5">
        <f t="shared" si="126"/>
        <v>10</v>
      </c>
      <c r="BA197" s="5">
        <f t="shared" si="127"/>
        <v>13</v>
      </c>
      <c r="BB197" s="5">
        <f t="shared" si="128"/>
        <v>17</v>
      </c>
    </row>
    <row r="198" spans="1:54">
      <c r="A198" s="366"/>
      <c r="B198" s="166" t="s">
        <v>44</v>
      </c>
      <c r="C198" s="159" t="s">
        <v>49</v>
      </c>
      <c r="D198" s="160" t="s">
        <v>1</v>
      </c>
      <c r="E198" s="160" t="s">
        <v>0</v>
      </c>
      <c r="F198" s="161" t="s">
        <v>18</v>
      </c>
      <c r="G198" s="162" t="s">
        <v>8</v>
      </c>
      <c r="H198" s="287">
        <f>ROUNDDOWN(AK198*1.05,0)+INDEX(Sheet2!$B$2:'Sheet2'!$B$5,MATCH(G198,Sheet2!$A$2:'Sheet2'!$A$5,0),0)+34*AT198-ROUNDUP(IF($BC$1=TRUE,AV198,AW198)/10,0)+A198</f>
        <v>483</v>
      </c>
      <c r="I198" s="298">
        <f>ROUNDDOWN(AL198*1.05,0)+INDEX(Sheet2!$B$2:'Sheet2'!$B$5,MATCH(G198,Sheet2!$A$2:'Sheet2'!$A$5,0),0)+34*AT198-ROUNDUP(IF($BC$1=TRUE,AV198,AW198)/10,0)+A198</f>
        <v>525</v>
      </c>
      <c r="J198" s="163">
        <f t="shared" si="101"/>
        <v>1008</v>
      </c>
      <c r="K198" s="134">
        <f>AW198-ROUNDDOWN(AR198/2,0)-ROUNDDOWN(MAX(AQ198*1.2,AP198*0.5),0)+INDEX(Sheet2!$C$2:'Sheet2'!$C$5,MATCH(G198,Sheet2!$A$2:'Sheet2'!$A$5,0),0)</f>
        <v>844</v>
      </c>
      <c r="L198" s="164">
        <f t="shared" si="102"/>
        <v>445</v>
      </c>
      <c r="M198" s="100">
        <f t="shared" si="103"/>
        <v>15</v>
      </c>
      <c r="N198" s="100">
        <f t="shared" si="104"/>
        <v>35</v>
      </c>
      <c r="O198" s="165">
        <f t="shared" si="105"/>
        <v>1974</v>
      </c>
      <c r="P198" s="31">
        <f>AX198+IF($F198="범선",IF($BG$1=TRUE,INDEX(Sheet2!$H$2:'Sheet2'!$H$45,MATCH(AX198,Sheet2!$G$2:'Sheet2'!$G$45,0),0)),IF($BH$1=TRUE,INDEX(Sheet2!$I$2:'Sheet2'!$I$45,MATCH(AX198,Sheet2!$G$2:'Sheet2'!$G$45,0)),IF($BI$1=TRUE,INDEX(Sheet2!$H$2:'Sheet2'!$H$45,MATCH(AX198,Sheet2!$G$2:'Sheet2'!$G$45,0)),0)))+IF($BE$1=TRUE,2,0)</f>
        <v>14.5</v>
      </c>
      <c r="Q198" s="26">
        <f t="shared" si="106"/>
        <v>17.5</v>
      </c>
      <c r="R198" s="26">
        <f t="shared" si="107"/>
        <v>20.5</v>
      </c>
      <c r="S198" s="28">
        <f t="shared" si="108"/>
        <v>23.5</v>
      </c>
      <c r="T198" s="26">
        <f>AY198+IF($F198="범선",IF($BG$1=TRUE,INDEX(Sheet2!$H$2:'Sheet2'!$H$45,MATCH(AY198,Sheet2!$G$2:'Sheet2'!$G$45,0),0)),IF($BH$1=TRUE,INDEX(Sheet2!$I$2:'Sheet2'!$I$45,MATCH(AY198,Sheet2!$G$2:'Sheet2'!$G$45,0)),IF($BI$1=TRUE,INDEX(Sheet2!$H$2:'Sheet2'!$H$45,MATCH(AY198,Sheet2!$G$2:'Sheet2'!$G$45,0)),0)))+IF($BE$1=TRUE,2,0)</f>
        <v>16</v>
      </c>
      <c r="U198" s="26">
        <f t="shared" si="109"/>
        <v>19.5</v>
      </c>
      <c r="V198" s="26">
        <f t="shared" si="110"/>
        <v>22.5</v>
      </c>
      <c r="W198" s="28">
        <f t="shared" si="111"/>
        <v>25.5</v>
      </c>
      <c r="X198" s="26">
        <f>AZ198+IF($F198="범선",IF($BG$1=TRUE,INDEX(Sheet2!$H$2:'Sheet2'!$H$45,MATCH(AZ198,Sheet2!$G$2:'Sheet2'!$G$45,0),0)),IF($BH$1=TRUE,INDEX(Sheet2!$I$2:'Sheet2'!$I$45,MATCH(AZ198,Sheet2!$G$2:'Sheet2'!$G$45,0)),IF($BI$1=TRUE,INDEX(Sheet2!$H$2:'Sheet2'!$H$45,MATCH(AZ198,Sheet2!$G$2:'Sheet2'!$G$45,0)),0)))+IF($BE$1=TRUE,2,0)</f>
        <v>20</v>
      </c>
      <c r="Y198" s="26">
        <f t="shared" si="112"/>
        <v>23.5</v>
      </c>
      <c r="Z198" s="26">
        <f t="shared" si="113"/>
        <v>26.5</v>
      </c>
      <c r="AA198" s="28">
        <f t="shared" si="114"/>
        <v>29.5</v>
      </c>
      <c r="AB198" s="26">
        <f>BA198+IF($F198="범선",IF($BG$1=TRUE,INDEX(Sheet2!$H$2:'Sheet2'!$H$45,MATCH(BA198,Sheet2!$G$2:'Sheet2'!$G$45,0),0)),IF($BH$1=TRUE,INDEX(Sheet2!$I$2:'Sheet2'!$I$45,MATCH(BA198,Sheet2!$G$2:'Sheet2'!$G$45,0)),IF($BI$1=TRUE,INDEX(Sheet2!$H$2:'Sheet2'!$H$45,MATCH(BA198,Sheet2!$G$2:'Sheet2'!$G$45,0)),0)))+IF($BE$1=TRUE,2,0)</f>
        <v>25</v>
      </c>
      <c r="AC198" s="26">
        <f t="shared" si="115"/>
        <v>28.5</v>
      </c>
      <c r="AD198" s="26">
        <f t="shared" si="116"/>
        <v>31.5</v>
      </c>
      <c r="AE198" s="28">
        <f t="shared" si="117"/>
        <v>34.5</v>
      </c>
      <c r="AF198" s="26">
        <f>BB198+IF($F198="범선",IF($BG$1=TRUE,INDEX(Sheet2!$H$2:'Sheet2'!$H$45,MATCH(BB198,Sheet2!$G$2:'Sheet2'!$G$45,0),0)),IF($BH$1=TRUE,INDEX(Sheet2!$I$2:'Sheet2'!$I$45,MATCH(BB198,Sheet2!$G$2:'Sheet2'!$G$45,0)),IF($BI$1=TRUE,INDEX(Sheet2!$H$2:'Sheet2'!$H$45,MATCH(BB198,Sheet2!$G$2:'Sheet2'!$G$45,0)),0)))+IF($BE$1=TRUE,2,0)</f>
        <v>30.5</v>
      </c>
      <c r="AG198" s="26">
        <f t="shared" si="118"/>
        <v>34</v>
      </c>
      <c r="AH198" s="26">
        <f t="shared" si="119"/>
        <v>37</v>
      </c>
      <c r="AI198" s="28">
        <f t="shared" si="120"/>
        <v>40</v>
      </c>
      <c r="AJ198" s="95"/>
      <c r="AK198" s="97">
        <v>295</v>
      </c>
      <c r="AL198" s="97">
        <v>335</v>
      </c>
      <c r="AM198" s="97">
        <v>16</v>
      </c>
      <c r="AN198" s="83">
        <v>15</v>
      </c>
      <c r="AO198" s="83">
        <v>35</v>
      </c>
      <c r="AP198" s="5">
        <v>110</v>
      </c>
      <c r="AQ198" s="5">
        <v>40</v>
      </c>
      <c r="AR198" s="5">
        <v>50</v>
      </c>
      <c r="AS198" s="5">
        <v>540</v>
      </c>
      <c r="AT198" s="5">
        <v>3</v>
      </c>
      <c r="AU198" s="5">
        <f t="shared" si="121"/>
        <v>700</v>
      </c>
      <c r="AV198" s="5">
        <f t="shared" si="122"/>
        <v>525</v>
      </c>
      <c r="AW198" s="5">
        <f t="shared" si="123"/>
        <v>875</v>
      </c>
      <c r="AX198" s="5">
        <f t="shared" si="124"/>
        <v>4</v>
      </c>
      <c r="AY198" s="5">
        <f t="shared" si="125"/>
        <v>5</v>
      </c>
      <c r="AZ198" s="5">
        <f t="shared" si="126"/>
        <v>8</v>
      </c>
      <c r="BA198" s="5">
        <f t="shared" si="127"/>
        <v>12</v>
      </c>
      <c r="BB198" s="5">
        <f t="shared" si="128"/>
        <v>16</v>
      </c>
    </row>
    <row r="199" spans="1:54">
      <c r="A199" s="334"/>
      <c r="B199" s="89"/>
      <c r="C199" s="119" t="s">
        <v>49</v>
      </c>
      <c r="D199" s="26" t="s">
        <v>25</v>
      </c>
      <c r="E199" s="26" t="s">
        <v>0</v>
      </c>
      <c r="F199" s="27" t="s">
        <v>18</v>
      </c>
      <c r="G199" s="28" t="s">
        <v>8</v>
      </c>
      <c r="H199" s="91">
        <f>ROUNDDOWN(AK199*1.05,0)+INDEX(Sheet2!$B$2:'Sheet2'!$B$5,MATCH(G199,Sheet2!$A$2:'Sheet2'!$A$5,0),0)+34*AT199-ROUNDUP(IF($BC$1=TRUE,AV199,AW199)/10,0)+A199</f>
        <v>468</v>
      </c>
      <c r="I199" s="231">
        <f>ROUNDDOWN(AL199*1.05,0)+INDEX(Sheet2!$B$2:'Sheet2'!$B$5,MATCH(G199,Sheet2!$A$2:'Sheet2'!$A$5,0),0)+34*AT199-ROUNDUP(IF($BC$1=TRUE,AV199,AW199)/10,0)+A199</f>
        <v>515</v>
      </c>
      <c r="J199" s="30">
        <f t="shared" si="101"/>
        <v>983</v>
      </c>
      <c r="K199" s="143">
        <f>AW199-ROUNDDOWN(AR199/2,0)-ROUNDDOWN(MAX(AQ199*1.2,AP199*0.5),0)+INDEX(Sheet2!$C$2:'Sheet2'!$C$5,MATCH(G199,Sheet2!$A$2:'Sheet2'!$A$5,0),0)</f>
        <v>844</v>
      </c>
      <c r="L199" s="25">
        <f t="shared" si="102"/>
        <v>445</v>
      </c>
      <c r="M199" s="83">
        <f t="shared" si="103"/>
        <v>14</v>
      </c>
      <c r="N199" s="83">
        <f t="shared" si="104"/>
        <v>35</v>
      </c>
      <c r="O199" s="92">
        <f t="shared" si="105"/>
        <v>1919</v>
      </c>
      <c r="P199" s="31">
        <f>AX199+IF($F199="범선",IF($BG$1=TRUE,INDEX(Sheet2!$H$2:'Sheet2'!$H$45,MATCH(AX199,Sheet2!$G$2:'Sheet2'!$G$45,0),0)),IF($BH$1=TRUE,INDEX(Sheet2!$I$2:'Sheet2'!$I$45,MATCH(AX199,Sheet2!$G$2:'Sheet2'!$G$45,0)),IF($BI$1=TRUE,INDEX(Sheet2!$H$2:'Sheet2'!$H$45,MATCH(AX199,Sheet2!$G$2:'Sheet2'!$G$45,0)),0)))+IF($BE$1=TRUE,2,0)</f>
        <v>14.5</v>
      </c>
      <c r="Q199" s="26">
        <f t="shared" si="106"/>
        <v>17.5</v>
      </c>
      <c r="R199" s="26">
        <f t="shared" si="107"/>
        <v>20.5</v>
      </c>
      <c r="S199" s="28">
        <f t="shared" si="108"/>
        <v>23.5</v>
      </c>
      <c r="T199" s="26">
        <f>AY199+IF($F199="범선",IF($BG$1=TRUE,INDEX(Sheet2!$H$2:'Sheet2'!$H$45,MATCH(AY199,Sheet2!$G$2:'Sheet2'!$G$45,0),0)),IF($BH$1=TRUE,INDEX(Sheet2!$I$2:'Sheet2'!$I$45,MATCH(AY199,Sheet2!$G$2:'Sheet2'!$G$45,0)),IF($BI$1=TRUE,INDEX(Sheet2!$H$2:'Sheet2'!$H$45,MATCH(AY199,Sheet2!$G$2:'Sheet2'!$G$45,0)),0)))+IF($BE$1=TRUE,2,0)</f>
        <v>16</v>
      </c>
      <c r="U199" s="26">
        <f t="shared" si="109"/>
        <v>19.5</v>
      </c>
      <c r="V199" s="26">
        <f t="shared" si="110"/>
        <v>22.5</v>
      </c>
      <c r="W199" s="28">
        <f t="shared" si="111"/>
        <v>25.5</v>
      </c>
      <c r="X199" s="26">
        <f>AZ199+IF($F199="범선",IF($BG$1=TRUE,INDEX(Sheet2!$H$2:'Sheet2'!$H$45,MATCH(AZ199,Sheet2!$G$2:'Sheet2'!$G$45,0),0)),IF($BH$1=TRUE,INDEX(Sheet2!$I$2:'Sheet2'!$I$45,MATCH(AZ199,Sheet2!$G$2:'Sheet2'!$G$45,0)),IF($BI$1=TRUE,INDEX(Sheet2!$H$2:'Sheet2'!$H$45,MATCH(AZ199,Sheet2!$G$2:'Sheet2'!$G$45,0)),0)))+IF($BE$1=TRUE,2,0)</f>
        <v>20</v>
      </c>
      <c r="Y199" s="26">
        <f t="shared" si="112"/>
        <v>23.5</v>
      </c>
      <c r="Z199" s="26">
        <f t="shared" si="113"/>
        <v>26.5</v>
      </c>
      <c r="AA199" s="28">
        <f t="shared" si="114"/>
        <v>29.5</v>
      </c>
      <c r="AB199" s="26">
        <f>BA199+IF($F199="범선",IF($BG$1=TRUE,INDEX(Sheet2!$H$2:'Sheet2'!$H$45,MATCH(BA199,Sheet2!$G$2:'Sheet2'!$G$45,0),0)),IF($BH$1=TRUE,INDEX(Sheet2!$I$2:'Sheet2'!$I$45,MATCH(BA199,Sheet2!$G$2:'Sheet2'!$G$45,0)),IF($BI$1=TRUE,INDEX(Sheet2!$H$2:'Sheet2'!$H$45,MATCH(BA199,Sheet2!$G$2:'Sheet2'!$G$45,0)),0)))+IF($BE$1=TRUE,2,0)</f>
        <v>25</v>
      </c>
      <c r="AC199" s="26">
        <f t="shared" si="115"/>
        <v>28.5</v>
      </c>
      <c r="AD199" s="26">
        <f t="shared" si="116"/>
        <v>31.5</v>
      </c>
      <c r="AE199" s="28">
        <f t="shared" si="117"/>
        <v>34.5</v>
      </c>
      <c r="AF199" s="26">
        <f>BB199+IF($F199="범선",IF($BG$1=TRUE,INDEX(Sheet2!$H$2:'Sheet2'!$H$45,MATCH(BB199,Sheet2!$G$2:'Sheet2'!$G$45,0),0)),IF($BH$1=TRUE,INDEX(Sheet2!$I$2:'Sheet2'!$I$45,MATCH(BB199,Sheet2!$G$2:'Sheet2'!$G$45,0)),IF($BI$1=TRUE,INDEX(Sheet2!$H$2:'Sheet2'!$H$45,MATCH(BB199,Sheet2!$G$2:'Sheet2'!$G$45,0)),0)))+IF($BE$1=TRUE,2,0)</f>
        <v>30.5</v>
      </c>
      <c r="AG199" s="26">
        <f t="shared" si="118"/>
        <v>34</v>
      </c>
      <c r="AH199" s="26">
        <f t="shared" si="119"/>
        <v>37</v>
      </c>
      <c r="AI199" s="28">
        <f t="shared" si="120"/>
        <v>40</v>
      </c>
      <c r="AJ199" s="95"/>
      <c r="AK199" s="97">
        <v>280</v>
      </c>
      <c r="AL199" s="97">
        <v>325</v>
      </c>
      <c r="AM199" s="97">
        <v>15</v>
      </c>
      <c r="AN199" s="83">
        <v>14</v>
      </c>
      <c r="AO199" s="83">
        <v>35</v>
      </c>
      <c r="AP199" s="5">
        <v>110</v>
      </c>
      <c r="AQ199" s="5">
        <v>40</v>
      </c>
      <c r="AR199" s="5">
        <v>50</v>
      </c>
      <c r="AS199" s="5">
        <v>540</v>
      </c>
      <c r="AT199" s="5">
        <v>3</v>
      </c>
      <c r="AU199" s="5">
        <f t="shared" si="121"/>
        <v>700</v>
      </c>
      <c r="AV199" s="5">
        <f t="shared" si="122"/>
        <v>525</v>
      </c>
      <c r="AW199" s="5">
        <f t="shared" si="123"/>
        <v>875</v>
      </c>
      <c r="AX199" s="5">
        <f t="shared" si="124"/>
        <v>4</v>
      </c>
      <c r="AY199" s="5">
        <f t="shared" si="125"/>
        <v>5</v>
      </c>
      <c r="AZ199" s="5">
        <f t="shared" si="126"/>
        <v>8</v>
      </c>
      <c r="BA199" s="5">
        <f t="shared" si="127"/>
        <v>12</v>
      </c>
      <c r="BB199" s="5">
        <f t="shared" si="128"/>
        <v>16</v>
      </c>
    </row>
    <row r="200" spans="1:54">
      <c r="A200" s="334"/>
      <c r="B200" s="89" t="s">
        <v>71</v>
      </c>
      <c r="C200" s="119" t="s">
        <v>69</v>
      </c>
      <c r="D200" s="26" t="s">
        <v>1</v>
      </c>
      <c r="E200" s="26" t="s">
        <v>0</v>
      </c>
      <c r="F200" s="27" t="s">
        <v>18</v>
      </c>
      <c r="G200" s="28" t="s">
        <v>8</v>
      </c>
      <c r="H200" s="91">
        <f>ROUNDDOWN(AK200*1.05,0)+INDEX(Sheet2!$B$2:'Sheet2'!$B$5,MATCH(G200,Sheet2!$A$2:'Sheet2'!$A$5,0),0)+34*AT200-ROUNDUP(IF($BC$1=TRUE,AV200,AW200)/10,0)+A200</f>
        <v>342</v>
      </c>
      <c r="I200" s="231">
        <f>ROUNDDOWN(AL200*1.05,0)+INDEX(Sheet2!$B$2:'Sheet2'!$B$5,MATCH(G200,Sheet2!$A$2:'Sheet2'!$A$5,0),0)+34*AT200-ROUNDUP(IF($BC$1=TRUE,AV200,AW200)/10,0)+A200</f>
        <v>494</v>
      </c>
      <c r="J200" s="30">
        <f t="shared" si="101"/>
        <v>836</v>
      </c>
      <c r="K200" s="143">
        <f>AW200-ROUNDDOWN(AR200/2,0)-ROUNDDOWN(MAX(AQ200*1.2,AP200*0.5),0)+INDEX(Sheet2!$C$2:'Sheet2'!$C$5,MATCH(G200,Sheet2!$A$2:'Sheet2'!$A$5,0),0)</f>
        <v>844</v>
      </c>
      <c r="L200" s="25">
        <f t="shared" si="102"/>
        <v>445</v>
      </c>
      <c r="M200" s="83">
        <f t="shared" si="103"/>
        <v>15</v>
      </c>
      <c r="N200" s="83">
        <f t="shared" si="104"/>
        <v>32</v>
      </c>
      <c r="O200" s="92">
        <f t="shared" si="105"/>
        <v>1520</v>
      </c>
      <c r="P200" s="31">
        <f>AX200+IF($F200="범선",IF($BG$1=TRUE,INDEX(Sheet2!$H$2:'Sheet2'!$H$45,MATCH(AX200,Sheet2!$G$2:'Sheet2'!$G$45,0),0)),IF($BH$1=TRUE,INDEX(Sheet2!$I$2:'Sheet2'!$I$45,MATCH(AX200,Sheet2!$G$2:'Sheet2'!$G$45,0)),IF($BI$1=TRUE,INDEX(Sheet2!$H$2:'Sheet2'!$H$45,MATCH(AX200,Sheet2!$G$2:'Sheet2'!$G$45,0)),0)))+IF($BE$1=TRUE,2,0)</f>
        <v>13</v>
      </c>
      <c r="Q200" s="26">
        <f t="shared" si="106"/>
        <v>16</v>
      </c>
      <c r="R200" s="26">
        <f t="shared" si="107"/>
        <v>19</v>
      </c>
      <c r="S200" s="28">
        <f t="shared" si="108"/>
        <v>22</v>
      </c>
      <c r="T200" s="26">
        <f>AY200+IF($F200="범선",IF($BG$1=TRUE,INDEX(Sheet2!$H$2:'Sheet2'!$H$45,MATCH(AY200,Sheet2!$G$2:'Sheet2'!$G$45,0),0)),IF($BH$1=TRUE,INDEX(Sheet2!$I$2:'Sheet2'!$I$45,MATCH(AY200,Sheet2!$G$2:'Sheet2'!$G$45,0)),IF($BI$1=TRUE,INDEX(Sheet2!$H$2:'Sheet2'!$H$45,MATCH(AY200,Sheet2!$G$2:'Sheet2'!$G$45,0)),0)))+IF($BE$1=TRUE,2,0)</f>
        <v>14.5</v>
      </c>
      <c r="U200" s="26">
        <f t="shared" si="109"/>
        <v>18</v>
      </c>
      <c r="V200" s="26">
        <f t="shared" si="110"/>
        <v>21</v>
      </c>
      <c r="W200" s="28">
        <f t="shared" si="111"/>
        <v>24</v>
      </c>
      <c r="X200" s="26">
        <f>AZ200+IF($F200="범선",IF($BG$1=TRUE,INDEX(Sheet2!$H$2:'Sheet2'!$H$45,MATCH(AZ200,Sheet2!$G$2:'Sheet2'!$G$45,0),0)),IF($BH$1=TRUE,INDEX(Sheet2!$I$2:'Sheet2'!$I$45,MATCH(AZ200,Sheet2!$G$2:'Sheet2'!$G$45,0)),IF($BI$1=TRUE,INDEX(Sheet2!$H$2:'Sheet2'!$H$45,MATCH(AZ200,Sheet2!$G$2:'Sheet2'!$G$45,0)),0)))+IF($BE$1=TRUE,2,0)</f>
        <v>20</v>
      </c>
      <c r="Y200" s="26">
        <f t="shared" si="112"/>
        <v>23.5</v>
      </c>
      <c r="Z200" s="26">
        <f t="shared" si="113"/>
        <v>26.5</v>
      </c>
      <c r="AA200" s="28">
        <f t="shared" si="114"/>
        <v>29.5</v>
      </c>
      <c r="AB200" s="26">
        <f>BA200+IF($F200="범선",IF($BG$1=TRUE,INDEX(Sheet2!$H$2:'Sheet2'!$H$45,MATCH(BA200,Sheet2!$G$2:'Sheet2'!$G$45,0),0)),IF($BH$1=TRUE,INDEX(Sheet2!$I$2:'Sheet2'!$I$45,MATCH(BA200,Sheet2!$G$2:'Sheet2'!$G$45,0)),IF($BI$1=TRUE,INDEX(Sheet2!$H$2:'Sheet2'!$H$45,MATCH(BA200,Sheet2!$G$2:'Sheet2'!$G$45,0)),0)))+IF($BE$1=TRUE,2,0)</f>
        <v>24</v>
      </c>
      <c r="AC200" s="26">
        <f t="shared" si="115"/>
        <v>27.5</v>
      </c>
      <c r="AD200" s="26">
        <f t="shared" si="116"/>
        <v>30.5</v>
      </c>
      <c r="AE200" s="28">
        <f t="shared" si="117"/>
        <v>33.5</v>
      </c>
      <c r="AF200" s="26">
        <f>BB200+IF($F200="범선",IF($BG$1=TRUE,INDEX(Sheet2!$H$2:'Sheet2'!$H$45,MATCH(BB200,Sheet2!$G$2:'Sheet2'!$G$45,0),0)),IF($BH$1=TRUE,INDEX(Sheet2!$I$2:'Sheet2'!$I$45,MATCH(BB200,Sheet2!$G$2:'Sheet2'!$G$45,0)),IF($BI$1=TRUE,INDEX(Sheet2!$H$2:'Sheet2'!$H$45,MATCH(BB200,Sheet2!$G$2:'Sheet2'!$G$45,0)),0)))+IF($BE$1=TRUE,2,0)</f>
        <v>29</v>
      </c>
      <c r="AG200" s="26">
        <f t="shared" si="118"/>
        <v>32.5</v>
      </c>
      <c r="AH200" s="26">
        <f t="shared" si="119"/>
        <v>35.5</v>
      </c>
      <c r="AI200" s="28">
        <f t="shared" si="120"/>
        <v>38.5</v>
      </c>
      <c r="AJ200" s="95"/>
      <c r="AK200" s="97">
        <v>160</v>
      </c>
      <c r="AL200" s="97">
        <v>305</v>
      </c>
      <c r="AM200" s="97">
        <v>11</v>
      </c>
      <c r="AN200" s="83">
        <v>15</v>
      </c>
      <c r="AO200" s="83">
        <v>32</v>
      </c>
      <c r="AP200" s="5">
        <v>100</v>
      </c>
      <c r="AQ200" s="5">
        <v>33</v>
      </c>
      <c r="AR200" s="5">
        <v>60</v>
      </c>
      <c r="AS200" s="5">
        <v>540</v>
      </c>
      <c r="AT200" s="5">
        <v>3</v>
      </c>
      <c r="AU200" s="5">
        <f t="shared" si="121"/>
        <v>700</v>
      </c>
      <c r="AV200" s="5">
        <f t="shared" si="122"/>
        <v>525</v>
      </c>
      <c r="AW200" s="5">
        <f t="shared" si="123"/>
        <v>875</v>
      </c>
      <c r="AX200" s="5">
        <f t="shared" si="124"/>
        <v>3</v>
      </c>
      <c r="AY200" s="5">
        <f t="shared" si="125"/>
        <v>4</v>
      </c>
      <c r="AZ200" s="5">
        <f t="shared" si="126"/>
        <v>8</v>
      </c>
      <c r="BA200" s="5">
        <f t="shared" si="127"/>
        <v>11</v>
      </c>
      <c r="BB200" s="5">
        <f t="shared" si="128"/>
        <v>15</v>
      </c>
    </row>
    <row r="201" spans="1:54">
      <c r="A201" s="334"/>
      <c r="B201" s="89" t="s">
        <v>99</v>
      </c>
      <c r="C201" s="119" t="s">
        <v>194</v>
      </c>
      <c r="D201" s="26" t="s">
        <v>1</v>
      </c>
      <c r="E201" s="26" t="s">
        <v>41</v>
      </c>
      <c r="F201" s="26" t="s">
        <v>162</v>
      </c>
      <c r="G201" s="28" t="s">
        <v>12</v>
      </c>
      <c r="H201" s="91">
        <f>ROUNDDOWN(AK201*1.05,0)+INDEX(Sheet2!$B$2:'Sheet2'!$B$5,MATCH(G201,Sheet2!$A$2:'Sheet2'!$A$5,0),0)+34*AT201-ROUNDUP(IF($BC$1=TRUE,AV201,AW201)/10,0)+A201</f>
        <v>273</v>
      </c>
      <c r="I201" s="231">
        <f>ROUNDDOWN(AL201*1.05,0)+INDEX(Sheet2!$B$2:'Sheet2'!$B$5,MATCH(G201,Sheet2!$A$2:'Sheet2'!$A$5,0),0)+34*AT201-ROUNDUP(IF($BC$1=TRUE,AV201,AW201)/10,0)+A201</f>
        <v>413</v>
      </c>
      <c r="J201" s="30">
        <f t="shared" ref="J201:J264" si="129">H201+I201</f>
        <v>686</v>
      </c>
      <c r="K201" s="133">
        <f>AW201-ROUNDDOWN(AR201/2,0)-ROUNDDOWN(MAX(AQ201*1.2,AP201*0.5),0)+INDEX(Sheet2!$C$2:'Sheet2'!$C$5,MATCH(G201,Sheet2!$A$2:'Sheet2'!$A$5,0),0)</f>
        <v>842</v>
      </c>
      <c r="L201" s="25">
        <f t="shared" ref="L201:L264" si="130">AV201-ROUNDDOWN(AR201/2,0)-ROUNDDOWN(MAX(AQ201*1.2,AP201*0.5),0)</f>
        <v>426</v>
      </c>
      <c r="M201" s="83">
        <f t="shared" ref="M201:M229" si="131">AN201</f>
        <v>8</v>
      </c>
      <c r="N201" s="83">
        <f t="shared" ref="N201:N229" si="132">AO201</f>
        <v>43</v>
      </c>
      <c r="O201" s="92">
        <f t="shared" ref="O201:O264" si="133">H201*3+I201</f>
        <v>1232</v>
      </c>
      <c r="P201" s="31">
        <f>AX201+IF($F201="범선",IF($BG$1=TRUE,INDEX(Sheet2!$H$2:'Sheet2'!$H$45,MATCH(AX201,Sheet2!$G$2:'Sheet2'!$G$45,0),0)),IF($BH$1=TRUE,INDEX(Sheet2!$I$2:'Sheet2'!$I$45,MATCH(AX201,Sheet2!$G$2:'Sheet2'!$G$45,0)),IF($BI$1=TRUE,INDEX(Sheet2!$H$2:'Sheet2'!$H$45,MATCH(AX201,Sheet2!$G$2:'Sheet2'!$G$45,0)),0)))+IF($BE$1=TRUE,2,0)</f>
        <v>14.5</v>
      </c>
      <c r="Q201" s="26">
        <f t="shared" ref="Q201:Q264" si="134">P201+3</f>
        <v>17.5</v>
      </c>
      <c r="R201" s="26">
        <f t="shared" ref="R201:R264" si="135">P201+6</f>
        <v>20.5</v>
      </c>
      <c r="S201" s="28">
        <f t="shared" ref="S201:S264" si="136">P201+9</f>
        <v>23.5</v>
      </c>
      <c r="T201" s="26">
        <f>AY201+IF($F201="범선",IF($BG$1=TRUE,INDEX(Sheet2!$H$2:'Sheet2'!$H$45,MATCH(AY201,Sheet2!$G$2:'Sheet2'!$G$45,0),0)),IF($BH$1=TRUE,INDEX(Sheet2!$I$2:'Sheet2'!$I$45,MATCH(AY201,Sheet2!$G$2:'Sheet2'!$G$45,0)),IF($BI$1=TRUE,INDEX(Sheet2!$H$2:'Sheet2'!$H$45,MATCH(AY201,Sheet2!$G$2:'Sheet2'!$G$45,0)),0)))+IF($BE$1=TRUE,2,0)</f>
        <v>16</v>
      </c>
      <c r="U201" s="26">
        <f t="shared" ref="U201:U264" si="137">T201+3.5</f>
        <v>19.5</v>
      </c>
      <c r="V201" s="26">
        <f t="shared" ref="V201:V264" si="138">T201+6.5</f>
        <v>22.5</v>
      </c>
      <c r="W201" s="28">
        <f t="shared" ref="W201:W264" si="139">T201+9.5</f>
        <v>25.5</v>
      </c>
      <c r="X201" s="26">
        <f>AZ201+IF($F201="범선",IF($BG$1=TRUE,INDEX(Sheet2!$H$2:'Sheet2'!$H$45,MATCH(AZ201,Sheet2!$G$2:'Sheet2'!$G$45,0),0)),IF($BH$1=TRUE,INDEX(Sheet2!$I$2:'Sheet2'!$I$45,MATCH(AZ201,Sheet2!$G$2:'Sheet2'!$G$45,0)),IF($BI$1=TRUE,INDEX(Sheet2!$H$2:'Sheet2'!$H$45,MATCH(AZ201,Sheet2!$G$2:'Sheet2'!$G$45,0)),0)))+IF($BE$1=TRUE,2,0)</f>
        <v>21</v>
      </c>
      <c r="Y201" s="26">
        <f t="shared" ref="Y201:Y264" si="140">X201+3.5</f>
        <v>24.5</v>
      </c>
      <c r="Z201" s="26">
        <f t="shared" ref="Z201:Z264" si="141">X201+6.5</f>
        <v>27.5</v>
      </c>
      <c r="AA201" s="28">
        <f t="shared" ref="AA201:AA264" si="142">X201+9.5</f>
        <v>30.5</v>
      </c>
      <c r="AB201" s="26">
        <f>BA201+IF($F201="범선",IF($BG$1=TRUE,INDEX(Sheet2!$H$2:'Sheet2'!$H$45,MATCH(BA201,Sheet2!$G$2:'Sheet2'!$G$45,0),0)),IF($BH$1=TRUE,INDEX(Sheet2!$I$2:'Sheet2'!$I$45,MATCH(BA201,Sheet2!$G$2:'Sheet2'!$G$45,0)),IF($BI$1=TRUE,INDEX(Sheet2!$H$2:'Sheet2'!$H$45,MATCH(BA201,Sheet2!$G$2:'Sheet2'!$G$45,0)),0)))+IF($BE$1=TRUE,2,0)</f>
        <v>26.5</v>
      </c>
      <c r="AC201" s="26">
        <f t="shared" ref="AC201:AC264" si="143">AB201+3.5</f>
        <v>30</v>
      </c>
      <c r="AD201" s="26">
        <f t="shared" ref="AD201:AD264" si="144">AB201+6.5</f>
        <v>33</v>
      </c>
      <c r="AE201" s="28">
        <f t="shared" ref="AE201:AE264" si="145">AB201+9.5</f>
        <v>36</v>
      </c>
      <c r="AF201" s="26">
        <f>BB201+IF($F201="범선",IF($BG$1=TRUE,INDEX(Sheet2!$H$2:'Sheet2'!$H$45,MATCH(BB201,Sheet2!$G$2:'Sheet2'!$G$45,0),0)),IF($BH$1=TRUE,INDEX(Sheet2!$I$2:'Sheet2'!$I$45,MATCH(BB201,Sheet2!$G$2:'Sheet2'!$G$45,0)),IF($BI$1=TRUE,INDEX(Sheet2!$H$2:'Sheet2'!$H$45,MATCH(BB201,Sheet2!$G$2:'Sheet2'!$G$45,0)),0)))+IF($BE$1=TRUE,2,0)</f>
        <v>30.5</v>
      </c>
      <c r="AG201" s="26">
        <f t="shared" ref="AG201:AG264" si="146">AF201+3.5</f>
        <v>34</v>
      </c>
      <c r="AH201" s="26">
        <f t="shared" ref="AH201:AH264" si="147">AF201+6.5</f>
        <v>37</v>
      </c>
      <c r="AI201" s="28">
        <f t="shared" ref="AI201:AI264" si="148">AF201+9.5</f>
        <v>40</v>
      </c>
      <c r="AJ201" s="95"/>
      <c r="AK201" s="96">
        <v>118</v>
      </c>
      <c r="AL201" s="96">
        <v>251</v>
      </c>
      <c r="AM201" s="96">
        <v>10</v>
      </c>
      <c r="AN201" s="83">
        <v>8</v>
      </c>
      <c r="AO201" s="83">
        <v>43</v>
      </c>
      <c r="AP201" s="13">
        <v>130</v>
      </c>
      <c r="AQ201" s="13">
        <v>62</v>
      </c>
      <c r="AR201" s="13">
        <v>100</v>
      </c>
      <c r="AS201" s="13">
        <v>504</v>
      </c>
      <c r="AT201" s="13">
        <v>3</v>
      </c>
      <c r="AU201" s="5">
        <f t="shared" ref="AU201:AU264" si="149">AP201+AR201+AS201</f>
        <v>734</v>
      </c>
      <c r="AV201" s="5">
        <f t="shared" ref="AV201:AV264" si="150">ROUNDDOWN(AU201*0.75,0)</f>
        <v>550</v>
      </c>
      <c r="AW201" s="5">
        <f t="shared" ref="AW201:AW264" si="151">ROUNDDOWN(AU201*1.25,0)</f>
        <v>917</v>
      </c>
      <c r="AX201" s="5">
        <f t="shared" ref="AX201:AX264" si="152">ROUNDDOWN(($AO201-5)/5,0)-ROUNDDOWN(IF($BC$1=TRUE,$AV201,$AW201)/100,0)+IF($BD$1=TRUE,1,0)+IF($BF$1=TRUE,6,0)</f>
        <v>4</v>
      </c>
      <c r="AY201" s="5">
        <f t="shared" ref="AY201:AY264" si="153">ROUNDDOWN(($AO201-5+3*$BC$7)/5,0)-ROUNDDOWN(IF($BC$1=TRUE,$AV201,$AW201)/100,0)+IF($BD$1=TRUE,1,0)+IF($BF$1=TRUE,6,0)</f>
        <v>5</v>
      </c>
      <c r="AZ201" s="5">
        <f t="shared" ref="AZ201:AZ264" si="154">ROUNDDOWN(($AO201-5+20*1+2*$BC$7)/5,0)-ROUNDDOWN(IF($BC$1=TRUE,$AV201,$AW201)/100,0)+IF($BD$1=TRUE,1,0)+IF($BF$1=TRUE,6,0)</f>
        <v>9</v>
      </c>
      <c r="BA201" s="5">
        <f t="shared" ref="BA201:BA264" si="155">ROUNDDOWN(($AO201-5+20*2+1*$BC$7)/5,0)-ROUNDDOWN(IF($BC$1=TRUE,$AV201,$AW201)/100,0)+IF($BD$1=TRUE,1,0)+IF($BF$1=TRUE,6,0)</f>
        <v>13</v>
      </c>
      <c r="BB201" s="5">
        <f t="shared" ref="BB201:BB264" si="156">ROUNDDOWN(($AO201-5+60)/5,0)-ROUNDDOWN(IF($BC$1=TRUE,$AV201,$AW201)/100,0)+IF($BD$1=TRUE,1,0)+IF($BF$1=TRUE,6,0)</f>
        <v>16</v>
      </c>
    </row>
    <row r="202" spans="1:54">
      <c r="A202" s="334"/>
      <c r="B202" s="89" t="s">
        <v>113</v>
      </c>
      <c r="C202" s="119" t="s">
        <v>111</v>
      </c>
      <c r="D202" s="26" t="s">
        <v>25</v>
      </c>
      <c r="E202" s="26" t="s">
        <v>41</v>
      </c>
      <c r="F202" s="27" t="s">
        <v>18</v>
      </c>
      <c r="G202" s="28" t="s">
        <v>12</v>
      </c>
      <c r="H202" s="91">
        <f>ROUNDDOWN(AK202*1.05,0)+INDEX(Sheet2!$B$2:'Sheet2'!$B$5,MATCH(G202,Sheet2!$A$2:'Sheet2'!$A$5,0),0)+34*AT202-ROUNDUP(IF($BC$1=TRUE,AV202,AW202)/10,0)+A202</f>
        <v>326</v>
      </c>
      <c r="I202" s="231">
        <f>ROUNDDOWN(AL202*1.05,0)+INDEX(Sheet2!$B$2:'Sheet2'!$B$5,MATCH(G202,Sheet2!$A$2:'Sheet2'!$A$5,0),0)+34*AT202-ROUNDUP(IF($BC$1=TRUE,AV202,AW202)/10,0)+A202</f>
        <v>368</v>
      </c>
      <c r="J202" s="30">
        <f t="shared" si="129"/>
        <v>694</v>
      </c>
      <c r="K202" s="133">
        <f>AW202-ROUNDDOWN(AR202/2,0)-ROUNDDOWN(MAX(AQ202*1.2,AP202*0.5),0)+INDEX(Sheet2!$C$2:'Sheet2'!$C$5,MATCH(G202,Sheet2!$A$2:'Sheet2'!$A$5,0),0)</f>
        <v>840</v>
      </c>
      <c r="L202" s="25">
        <f t="shared" si="130"/>
        <v>416</v>
      </c>
      <c r="M202" s="83">
        <f t="shared" si="131"/>
        <v>10</v>
      </c>
      <c r="N202" s="83">
        <f t="shared" si="132"/>
        <v>40</v>
      </c>
      <c r="O202" s="92">
        <f t="shared" si="133"/>
        <v>1346</v>
      </c>
      <c r="P202" s="31">
        <f>AX202+IF($F202="범선",IF($BG$1=TRUE,INDEX(Sheet2!$H$2:'Sheet2'!$H$45,MATCH(AX202,Sheet2!$G$2:'Sheet2'!$G$45,0),0)),IF($BH$1=TRUE,INDEX(Sheet2!$I$2:'Sheet2'!$I$45,MATCH(AX202,Sheet2!$G$2:'Sheet2'!$G$45,0)),IF($BI$1=TRUE,INDEX(Sheet2!$H$2:'Sheet2'!$H$45,MATCH(AX202,Sheet2!$G$2:'Sheet2'!$G$45,0)),0)))+IF($BE$1=TRUE,2,0)</f>
        <v>14.5</v>
      </c>
      <c r="Q202" s="26">
        <f t="shared" si="134"/>
        <v>17.5</v>
      </c>
      <c r="R202" s="26">
        <f t="shared" si="135"/>
        <v>20.5</v>
      </c>
      <c r="S202" s="28">
        <f t="shared" si="136"/>
        <v>23.5</v>
      </c>
      <c r="T202" s="26">
        <f>AY202+IF($F202="범선",IF($BG$1=TRUE,INDEX(Sheet2!$H$2:'Sheet2'!$H$45,MATCH(AY202,Sheet2!$G$2:'Sheet2'!$G$45,0),0)),IF($BH$1=TRUE,INDEX(Sheet2!$I$2:'Sheet2'!$I$45,MATCH(AY202,Sheet2!$G$2:'Sheet2'!$G$45,0)),IF($BI$1=TRUE,INDEX(Sheet2!$H$2:'Sheet2'!$H$45,MATCH(AY202,Sheet2!$G$2:'Sheet2'!$G$45,0)),0)))+IF($BE$1=TRUE,2,0)</f>
        <v>16</v>
      </c>
      <c r="U202" s="26">
        <f t="shared" si="137"/>
        <v>19.5</v>
      </c>
      <c r="V202" s="26">
        <f t="shared" si="138"/>
        <v>22.5</v>
      </c>
      <c r="W202" s="28">
        <f t="shared" si="139"/>
        <v>25.5</v>
      </c>
      <c r="X202" s="26">
        <f>AZ202+IF($F202="범선",IF($BG$1=TRUE,INDEX(Sheet2!$H$2:'Sheet2'!$H$45,MATCH(AZ202,Sheet2!$G$2:'Sheet2'!$G$45,0),0)),IF($BH$1=TRUE,INDEX(Sheet2!$I$2:'Sheet2'!$I$45,MATCH(AZ202,Sheet2!$G$2:'Sheet2'!$G$45,0)),IF($BI$1=TRUE,INDEX(Sheet2!$H$2:'Sheet2'!$H$45,MATCH(AZ202,Sheet2!$G$2:'Sheet2'!$G$45,0)),0)))+IF($BE$1=TRUE,2,0)</f>
        <v>20</v>
      </c>
      <c r="Y202" s="26">
        <f t="shared" si="140"/>
        <v>23.5</v>
      </c>
      <c r="Z202" s="26">
        <f t="shared" si="141"/>
        <v>26.5</v>
      </c>
      <c r="AA202" s="28">
        <f t="shared" si="142"/>
        <v>29.5</v>
      </c>
      <c r="AB202" s="26">
        <f>BA202+IF($F202="범선",IF($BG$1=TRUE,INDEX(Sheet2!$H$2:'Sheet2'!$H$45,MATCH(BA202,Sheet2!$G$2:'Sheet2'!$G$45,0),0)),IF($BH$1=TRUE,INDEX(Sheet2!$I$2:'Sheet2'!$I$45,MATCH(BA202,Sheet2!$G$2:'Sheet2'!$G$45,0)),IF($BI$1=TRUE,INDEX(Sheet2!$H$2:'Sheet2'!$H$45,MATCH(BA202,Sheet2!$G$2:'Sheet2'!$G$45,0)),0)))+IF($BE$1=TRUE,2,0)</f>
        <v>25</v>
      </c>
      <c r="AC202" s="26">
        <f t="shared" si="143"/>
        <v>28.5</v>
      </c>
      <c r="AD202" s="26">
        <f t="shared" si="144"/>
        <v>31.5</v>
      </c>
      <c r="AE202" s="28">
        <f t="shared" si="145"/>
        <v>34.5</v>
      </c>
      <c r="AF202" s="26">
        <f>BB202+IF($F202="범선",IF($BG$1=TRUE,INDEX(Sheet2!$H$2:'Sheet2'!$H$45,MATCH(BB202,Sheet2!$G$2:'Sheet2'!$G$45,0),0)),IF($BH$1=TRUE,INDEX(Sheet2!$I$2:'Sheet2'!$I$45,MATCH(BB202,Sheet2!$G$2:'Sheet2'!$G$45,0)),IF($BI$1=TRUE,INDEX(Sheet2!$H$2:'Sheet2'!$H$45,MATCH(BB202,Sheet2!$G$2:'Sheet2'!$G$45,0)),0)))+IF($BE$1=TRUE,2,0)</f>
        <v>30.5</v>
      </c>
      <c r="AG202" s="26">
        <f t="shared" si="146"/>
        <v>34</v>
      </c>
      <c r="AH202" s="26">
        <f t="shared" si="147"/>
        <v>37</v>
      </c>
      <c r="AI202" s="28">
        <f t="shared" si="148"/>
        <v>40</v>
      </c>
      <c r="AJ202" s="95"/>
      <c r="AK202" s="97">
        <v>170</v>
      </c>
      <c r="AL202" s="97">
        <v>210</v>
      </c>
      <c r="AM202" s="97">
        <v>10</v>
      </c>
      <c r="AN202" s="83">
        <v>10</v>
      </c>
      <c r="AO202" s="83">
        <v>40</v>
      </c>
      <c r="AP202" s="5">
        <v>132</v>
      </c>
      <c r="AQ202" s="5">
        <v>80</v>
      </c>
      <c r="AR202" s="5">
        <v>100</v>
      </c>
      <c r="AS202" s="5">
        <v>518</v>
      </c>
      <c r="AT202" s="5">
        <v>3</v>
      </c>
      <c r="AU202" s="5">
        <f t="shared" si="149"/>
        <v>750</v>
      </c>
      <c r="AV202" s="5">
        <f t="shared" si="150"/>
        <v>562</v>
      </c>
      <c r="AW202" s="5">
        <f t="shared" si="151"/>
        <v>937</v>
      </c>
      <c r="AX202" s="5">
        <f t="shared" si="152"/>
        <v>4</v>
      </c>
      <c r="AY202" s="5">
        <f t="shared" si="153"/>
        <v>5</v>
      </c>
      <c r="AZ202" s="5">
        <f t="shared" si="154"/>
        <v>8</v>
      </c>
      <c r="BA202" s="5">
        <f t="shared" si="155"/>
        <v>12</v>
      </c>
      <c r="BB202" s="5">
        <f t="shared" si="156"/>
        <v>16</v>
      </c>
    </row>
    <row r="203" spans="1:54">
      <c r="A203" s="363"/>
      <c r="B203" s="211" t="s">
        <v>40</v>
      </c>
      <c r="C203" s="144" t="s">
        <v>132</v>
      </c>
      <c r="D203" s="55" t="s">
        <v>1</v>
      </c>
      <c r="E203" s="55" t="s">
        <v>0</v>
      </c>
      <c r="F203" s="56" t="s">
        <v>18</v>
      </c>
      <c r="G203" s="57" t="s">
        <v>8</v>
      </c>
      <c r="H203" s="307">
        <f>ROUNDDOWN(AK203*1.05,0)+INDEX(Sheet2!$B$2:'Sheet2'!$B$5,MATCH(G203,Sheet2!$A$2:'Sheet2'!$A$5,0),0)+34*AT203-ROUNDUP(IF($BC$1=TRUE,AV203,AW203)/10,0)+A203</f>
        <v>701</v>
      </c>
      <c r="I203" s="310">
        <f>ROUNDDOWN(AL203*1.05,0)+INDEX(Sheet2!$B$2:'Sheet2'!$B$5,MATCH(G203,Sheet2!$A$2:'Sheet2'!$A$5,0),0)+34*AT203-ROUNDUP(IF($BC$1=TRUE,AV203,AW203)/10,0)+A203</f>
        <v>443</v>
      </c>
      <c r="J203" s="58">
        <f t="shared" si="129"/>
        <v>1144</v>
      </c>
      <c r="K203" s="145">
        <f>AW203-ROUNDDOWN(AR203/2,0)-ROUNDDOWN(MAX(AQ203*1.2,AP203*0.5),0)+INDEX(Sheet2!$C$2:'Sheet2'!$C$5,MATCH(G203,Sheet2!$A$2:'Sheet2'!$A$5,0),0)</f>
        <v>839</v>
      </c>
      <c r="L203" s="54">
        <f t="shared" si="130"/>
        <v>460</v>
      </c>
      <c r="M203" s="146">
        <f t="shared" si="131"/>
        <v>9</v>
      </c>
      <c r="N203" s="146">
        <f t="shared" si="132"/>
        <v>14</v>
      </c>
      <c r="O203" s="147">
        <f t="shared" si="133"/>
        <v>2546</v>
      </c>
      <c r="P203" s="31">
        <f>AX203+IF($F203="범선",IF($BG$1=TRUE,INDEX(Sheet2!$H$2:'Sheet2'!$H$45,MATCH(AX203,Sheet2!$G$2:'Sheet2'!$G$45,0),0)),IF($BH$1=TRUE,INDEX(Sheet2!$I$2:'Sheet2'!$I$45,MATCH(AX203,Sheet2!$G$2:'Sheet2'!$G$45,0)),IF($BI$1=TRUE,INDEX(Sheet2!$H$2:'Sheet2'!$H$45,MATCH(AX203,Sheet2!$G$2:'Sheet2'!$G$45,0)),0)))+IF($BE$1=TRUE,2,0)</f>
        <v>8</v>
      </c>
      <c r="Q203" s="26">
        <f t="shared" si="134"/>
        <v>11</v>
      </c>
      <c r="R203" s="26">
        <f t="shared" si="135"/>
        <v>14</v>
      </c>
      <c r="S203" s="28">
        <f t="shared" si="136"/>
        <v>17</v>
      </c>
      <c r="T203" s="26">
        <f>AY203+IF($F203="범선",IF($BG$1=TRUE,INDEX(Sheet2!$H$2:'Sheet2'!$H$45,MATCH(AY203,Sheet2!$G$2:'Sheet2'!$G$45,0),0)),IF($BH$1=TRUE,INDEX(Sheet2!$I$2:'Sheet2'!$I$45,MATCH(AY203,Sheet2!$G$2:'Sheet2'!$G$45,0)),IF($BI$1=TRUE,INDEX(Sheet2!$H$2:'Sheet2'!$H$45,MATCH(AY203,Sheet2!$G$2:'Sheet2'!$G$45,0)),0)))+IF($BE$1=TRUE,2,0)</f>
        <v>10.5</v>
      </c>
      <c r="U203" s="26">
        <f t="shared" si="137"/>
        <v>14</v>
      </c>
      <c r="V203" s="26">
        <f t="shared" si="138"/>
        <v>17</v>
      </c>
      <c r="W203" s="28">
        <f t="shared" si="139"/>
        <v>20</v>
      </c>
      <c r="X203" s="26">
        <f>AZ203+IF($F203="범선",IF($BG$1=TRUE,INDEX(Sheet2!$H$2:'Sheet2'!$H$45,MATCH(AZ203,Sheet2!$G$2:'Sheet2'!$G$45,0),0)),IF($BH$1=TRUE,INDEX(Sheet2!$I$2:'Sheet2'!$I$45,MATCH(AZ203,Sheet2!$G$2:'Sheet2'!$G$45,0)),IF($BI$1=TRUE,INDEX(Sheet2!$H$2:'Sheet2'!$H$45,MATCH(AZ203,Sheet2!$G$2:'Sheet2'!$G$45,0)),0)))+IF($BE$1=TRUE,2,0)</f>
        <v>14.5</v>
      </c>
      <c r="Y203" s="26">
        <f t="shared" si="140"/>
        <v>18</v>
      </c>
      <c r="Z203" s="26">
        <f t="shared" si="141"/>
        <v>21</v>
      </c>
      <c r="AA203" s="28">
        <f t="shared" si="142"/>
        <v>24</v>
      </c>
      <c r="AB203" s="26">
        <f>BA203+IF($F203="범선",IF($BG$1=TRUE,INDEX(Sheet2!$H$2:'Sheet2'!$H$45,MATCH(BA203,Sheet2!$G$2:'Sheet2'!$G$45,0),0)),IF($BH$1=TRUE,INDEX(Sheet2!$I$2:'Sheet2'!$I$45,MATCH(BA203,Sheet2!$G$2:'Sheet2'!$G$45,0)),IF($BI$1=TRUE,INDEX(Sheet2!$H$2:'Sheet2'!$H$45,MATCH(BA203,Sheet2!$G$2:'Sheet2'!$G$45,0)),0)))+IF($BE$1=TRUE,2,0)</f>
        <v>20</v>
      </c>
      <c r="AC203" s="26">
        <f t="shared" si="143"/>
        <v>23.5</v>
      </c>
      <c r="AD203" s="26">
        <f t="shared" si="144"/>
        <v>26.5</v>
      </c>
      <c r="AE203" s="28">
        <f t="shared" si="145"/>
        <v>29.5</v>
      </c>
      <c r="AF203" s="26">
        <f>BB203+IF($F203="범선",IF($BG$1=TRUE,INDEX(Sheet2!$H$2:'Sheet2'!$H$45,MATCH(BB203,Sheet2!$G$2:'Sheet2'!$G$45,0),0)),IF($BH$1=TRUE,INDEX(Sheet2!$I$2:'Sheet2'!$I$45,MATCH(BB203,Sheet2!$G$2:'Sheet2'!$G$45,0)),IF($BI$1=TRUE,INDEX(Sheet2!$H$2:'Sheet2'!$H$45,MATCH(BB203,Sheet2!$G$2:'Sheet2'!$G$45,0)),0)))+IF($BE$1=TRUE,2,0)</f>
        <v>24</v>
      </c>
      <c r="AG203" s="26">
        <f t="shared" si="146"/>
        <v>27.5</v>
      </c>
      <c r="AH203" s="26">
        <f t="shared" si="147"/>
        <v>30.5</v>
      </c>
      <c r="AI203" s="28">
        <f t="shared" si="148"/>
        <v>33.5</v>
      </c>
      <c r="AJ203" s="95"/>
      <c r="AK203" s="97">
        <v>400</v>
      </c>
      <c r="AL203" s="97">
        <v>155</v>
      </c>
      <c r="AM203" s="97">
        <v>5</v>
      </c>
      <c r="AN203" s="83">
        <v>9</v>
      </c>
      <c r="AO203" s="83">
        <v>14</v>
      </c>
      <c r="AP203" s="5">
        <v>46</v>
      </c>
      <c r="AQ203" s="5">
        <v>20</v>
      </c>
      <c r="AR203" s="5">
        <v>22</v>
      </c>
      <c r="AS203" s="5">
        <v>592</v>
      </c>
      <c r="AT203" s="5">
        <v>6</v>
      </c>
      <c r="AU203" s="5">
        <f t="shared" si="149"/>
        <v>660</v>
      </c>
      <c r="AV203" s="5">
        <f t="shared" si="150"/>
        <v>495</v>
      </c>
      <c r="AW203" s="5">
        <f t="shared" si="151"/>
        <v>825</v>
      </c>
      <c r="AX203" s="5">
        <f t="shared" si="152"/>
        <v>-1</v>
      </c>
      <c r="AY203" s="5">
        <f t="shared" si="153"/>
        <v>1</v>
      </c>
      <c r="AZ203" s="5">
        <f t="shared" si="154"/>
        <v>4</v>
      </c>
      <c r="BA203" s="5">
        <f t="shared" si="155"/>
        <v>8</v>
      </c>
      <c r="BB203" s="5">
        <f t="shared" si="156"/>
        <v>11</v>
      </c>
    </row>
    <row r="204" spans="1:54">
      <c r="A204" s="334"/>
      <c r="B204" s="89"/>
      <c r="C204" s="119" t="s">
        <v>114</v>
      </c>
      <c r="D204" s="26" t="s">
        <v>25</v>
      </c>
      <c r="E204" s="26" t="s">
        <v>0</v>
      </c>
      <c r="F204" s="27" t="s">
        <v>18</v>
      </c>
      <c r="G204" s="28" t="s">
        <v>12</v>
      </c>
      <c r="H204" s="91">
        <f>ROUNDDOWN(AK204*1.05,0)+INDEX(Sheet2!$B$2:'Sheet2'!$B$5,MATCH(G204,Sheet2!$A$2:'Sheet2'!$A$5,0),0)+34*AT204-ROUNDUP(IF($BC$1=TRUE,AV204,AW204)/10,0)+A204</f>
        <v>426</v>
      </c>
      <c r="I204" s="231">
        <f>ROUNDDOWN(AL204*1.05,0)+INDEX(Sheet2!$B$2:'Sheet2'!$B$5,MATCH(G204,Sheet2!$A$2:'Sheet2'!$A$5,0),0)+34*AT204-ROUNDUP(IF($BC$1=TRUE,AV204,AW204)/10,0)+A204</f>
        <v>379</v>
      </c>
      <c r="J204" s="30">
        <f t="shared" si="129"/>
        <v>805</v>
      </c>
      <c r="K204" s="133">
        <f>AW204-ROUNDDOWN(AR204/2,0)-ROUNDDOWN(MAX(AQ204*1.2,AP204*0.5),0)+INDEX(Sheet2!$C$2:'Sheet2'!$C$5,MATCH(G204,Sheet2!$A$2:'Sheet2'!$A$5,0),0)</f>
        <v>836</v>
      </c>
      <c r="L204" s="25">
        <f t="shared" si="130"/>
        <v>412</v>
      </c>
      <c r="M204" s="83">
        <f t="shared" si="131"/>
        <v>11</v>
      </c>
      <c r="N204" s="83">
        <f t="shared" si="132"/>
        <v>51</v>
      </c>
      <c r="O204" s="92">
        <f t="shared" si="133"/>
        <v>1657</v>
      </c>
      <c r="P204" s="31">
        <f>AX204+IF($F204="범선",IF($BG$1=TRUE,INDEX(Sheet2!$H$2:'Sheet2'!$H$45,MATCH(AX204,Sheet2!$G$2:'Sheet2'!$G$45,0),0)),IF($BH$1=TRUE,INDEX(Sheet2!$I$2:'Sheet2'!$I$45,MATCH(AX204,Sheet2!$G$2:'Sheet2'!$G$45,0)),IF($BI$1=TRUE,INDEX(Sheet2!$H$2:'Sheet2'!$H$45,MATCH(AX204,Sheet2!$G$2:'Sheet2'!$G$45,0)),0)))+IF($BE$1=TRUE,2,0)</f>
        <v>17</v>
      </c>
      <c r="Q204" s="26">
        <f t="shared" si="134"/>
        <v>20</v>
      </c>
      <c r="R204" s="26">
        <f t="shared" si="135"/>
        <v>23</v>
      </c>
      <c r="S204" s="28">
        <f t="shared" si="136"/>
        <v>26</v>
      </c>
      <c r="T204" s="26">
        <f>AY204+IF($F204="범선",IF($BG$1=TRUE,INDEX(Sheet2!$H$2:'Sheet2'!$H$45,MATCH(AY204,Sheet2!$G$2:'Sheet2'!$G$45,0),0)),IF($BH$1=TRUE,INDEX(Sheet2!$I$2:'Sheet2'!$I$45,MATCH(AY204,Sheet2!$G$2:'Sheet2'!$G$45,0)),IF($BI$1=TRUE,INDEX(Sheet2!$H$2:'Sheet2'!$H$45,MATCH(AY204,Sheet2!$G$2:'Sheet2'!$G$45,0)),0)))+IF($BE$1=TRUE,2,0)</f>
        <v>18.5</v>
      </c>
      <c r="U204" s="26">
        <f t="shared" si="137"/>
        <v>22</v>
      </c>
      <c r="V204" s="26">
        <f t="shared" si="138"/>
        <v>25</v>
      </c>
      <c r="W204" s="28">
        <f t="shared" si="139"/>
        <v>28</v>
      </c>
      <c r="X204" s="26">
        <f>AZ204+IF($F204="범선",IF($BG$1=TRUE,INDEX(Sheet2!$H$2:'Sheet2'!$H$45,MATCH(AZ204,Sheet2!$G$2:'Sheet2'!$G$45,0),0)),IF($BH$1=TRUE,INDEX(Sheet2!$I$2:'Sheet2'!$I$45,MATCH(AZ204,Sheet2!$G$2:'Sheet2'!$G$45,0)),IF($BI$1=TRUE,INDEX(Sheet2!$H$2:'Sheet2'!$H$45,MATCH(AZ204,Sheet2!$G$2:'Sheet2'!$G$45,0)),0)))+IF($BE$1=TRUE,2,0)</f>
        <v>24</v>
      </c>
      <c r="Y204" s="26">
        <f t="shared" si="140"/>
        <v>27.5</v>
      </c>
      <c r="Z204" s="26">
        <f t="shared" si="141"/>
        <v>30.5</v>
      </c>
      <c r="AA204" s="28">
        <f t="shared" si="142"/>
        <v>33.5</v>
      </c>
      <c r="AB204" s="26">
        <f>BA204+IF($F204="범선",IF($BG$1=TRUE,INDEX(Sheet2!$H$2:'Sheet2'!$H$45,MATCH(BA204,Sheet2!$G$2:'Sheet2'!$G$45,0),0)),IF($BH$1=TRUE,INDEX(Sheet2!$I$2:'Sheet2'!$I$45,MATCH(BA204,Sheet2!$G$2:'Sheet2'!$G$45,0)),IF($BI$1=TRUE,INDEX(Sheet2!$H$2:'Sheet2'!$H$45,MATCH(BA204,Sheet2!$G$2:'Sheet2'!$G$45,0)),0)))+IF($BE$1=TRUE,2,0)</f>
        <v>28</v>
      </c>
      <c r="AC204" s="26">
        <f t="shared" si="143"/>
        <v>31.5</v>
      </c>
      <c r="AD204" s="26">
        <f t="shared" si="144"/>
        <v>34.5</v>
      </c>
      <c r="AE204" s="28">
        <f t="shared" si="145"/>
        <v>37.5</v>
      </c>
      <c r="AF204" s="26">
        <f>BB204+IF($F204="범선",IF($BG$1=TRUE,INDEX(Sheet2!$H$2:'Sheet2'!$H$45,MATCH(BB204,Sheet2!$G$2:'Sheet2'!$G$45,0),0)),IF($BH$1=TRUE,INDEX(Sheet2!$I$2:'Sheet2'!$I$45,MATCH(BB204,Sheet2!$G$2:'Sheet2'!$G$45,0)),IF($BI$1=TRUE,INDEX(Sheet2!$H$2:'Sheet2'!$H$45,MATCH(BB204,Sheet2!$G$2:'Sheet2'!$G$45,0)),0)))+IF($BE$1=TRUE,2,0)</f>
        <v>33</v>
      </c>
      <c r="AG204" s="26">
        <f t="shared" si="146"/>
        <v>36.5</v>
      </c>
      <c r="AH204" s="26">
        <f t="shared" si="147"/>
        <v>39.5</v>
      </c>
      <c r="AI204" s="28">
        <f t="shared" si="148"/>
        <v>42.5</v>
      </c>
      <c r="AJ204" s="95"/>
      <c r="AK204" s="97">
        <v>265</v>
      </c>
      <c r="AL204" s="97">
        <v>220</v>
      </c>
      <c r="AM204" s="97">
        <v>13</v>
      </c>
      <c r="AN204" s="83">
        <v>11</v>
      </c>
      <c r="AO204" s="83">
        <v>51</v>
      </c>
      <c r="AP204" s="5">
        <v>140</v>
      </c>
      <c r="AQ204" s="5">
        <v>80</v>
      </c>
      <c r="AR204" s="5">
        <v>108</v>
      </c>
      <c r="AS204" s="5">
        <v>502</v>
      </c>
      <c r="AT204" s="5">
        <v>3</v>
      </c>
      <c r="AU204" s="5">
        <f t="shared" si="149"/>
        <v>750</v>
      </c>
      <c r="AV204" s="5">
        <f t="shared" si="150"/>
        <v>562</v>
      </c>
      <c r="AW204" s="5">
        <f t="shared" si="151"/>
        <v>937</v>
      </c>
      <c r="AX204" s="5">
        <f t="shared" si="152"/>
        <v>6</v>
      </c>
      <c r="AY204" s="5">
        <f t="shared" si="153"/>
        <v>7</v>
      </c>
      <c r="AZ204" s="5">
        <f t="shared" si="154"/>
        <v>11</v>
      </c>
      <c r="BA204" s="5">
        <f t="shared" si="155"/>
        <v>14</v>
      </c>
      <c r="BB204" s="5">
        <f t="shared" si="156"/>
        <v>18</v>
      </c>
    </row>
    <row r="205" spans="1:54">
      <c r="A205" s="381"/>
      <c r="B205" s="377" t="s">
        <v>191</v>
      </c>
      <c r="C205" s="203" t="s">
        <v>193</v>
      </c>
      <c r="D205" s="49" t="s">
        <v>1</v>
      </c>
      <c r="E205" s="49" t="s">
        <v>41</v>
      </c>
      <c r="F205" s="49" t="s">
        <v>162</v>
      </c>
      <c r="G205" s="51" t="s">
        <v>12</v>
      </c>
      <c r="H205" s="284">
        <f>ROUNDDOWN(AK205*1.05,0)+INDEX(Sheet2!$B$2:'Sheet2'!$B$5,MATCH(G205,Sheet2!$A$2:'Sheet2'!$A$5,0),0)+34*AT205-ROUNDUP(IF($BC$1=TRUE,AV205,AW205)/10,0)+A205</f>
        <v>426</v>
      </c>
      <c r="I205" s="294">
        <f>ROUNDDOWN(AL205*1.05,0)+INDEX(Sheet2!$B$2:'Sheet2'!$B$5,MATCH(G205,Sheet2!$A$2:'Sheet2'!$A$5,0),0)+34*AT205-ROUNDUP(IF($BC$1=TRUE,AV205,AW205)/10,0)+A205</f>
        <v>379</v>
      </c>
      <c r="J205" s="52">
        <f t="shared" si="129"/>
        <v>805</v>
      </c>
      <c r="K205" s="207">
        <f>AW205-ROUNDDOWN(AR205/2,0)-ROUNDDOWN(MAX(AQ205*1.2,AP205*0.5),0)+INDEX(Sheet2!$C$2:'Sheet2'!$C$5,MATCH(G205,Sheet2!$A$2:'Sheet2'!$A$5,0),0)</f>
        <v>836</v>
      </c>
      <c r="L205" s="48">
        <f t="shared" si="130"/>
        <v>412</v>
      </c>
      <c r="M205" s="201">
        <f t="shared" si="131"/>
        <v>11</v>
      </c>
      <c r="N205" s="201">
        <f t="shared" si="132"/>
        <v>55</v>
      </c>
      <c r="O205" s="202">
        <f t="shared" si="133"/>
        <v>1657</v>
      </c>
      <c r="P205" s="53">
        <f>AX205+IF($F205="범선",IF($BG$1=TRUE,INDEX(Sheet2!$H$2:'Sheet2'!$H$45,MATCH(AX205,Sheet2!$G$2:'Sheet2'!$G$45,0),0)),IF($BH$1=TRUE,INDEX(Sheet2!$I$2:'Sheet2'!$I$45,MATCH(AX205,Sheet2!$G$2:'Sheet2'!$G$45,0)),IF($BI$1=TRUE,INDEX(Sheet2!$H$2:'Sheet2'!$H$45,MATCH(AX205,Sheet2!$G$2:'Sheet2'!$G$45,0)),0)))+IF($BE$1=TRUE,2,0)</f>
        <v>18.5</v>
      </c>
      <c r="Q205" s="49">
        <f t="shared" si="134"/>
        <v>21.5</v>
      </c>
      <c r="R205" s="49">
        <f t="shared" si="135"/>
        <v>24.5</v>
      </c>
      <c r="S205" s="51">
        <f t="shared" si="136"/>
        <v>27.5</v>
      </c>
      <c r="T205" s="49">
        <f>AY205+IF($F205="범선",IF($BG$1=TRUE,INDEX(Sheet2!$H$2:'Sheet2'!$H$45,MATCH(AY205,Sheet2!$G$2:'Sheet2'!$G$45,0),0)),IF($BH$1=TRUE,INDEX(Sheet2!$I$2:'Sheet2'!$I$45,MATCH(AY205,Sheet2!$G$2:'Sheet2'!$G$45,0)),IF($BI$1=TRUE,INDEX(Sheet2!$H$2:'Sheet2'!$H$45,MATCH(AY205,Sheet2!$G$2:'Sheet2'!$G$45,0)),0)))+IF($BE$1=TRUE,2,0)</f>
        <v>20</v>
      </c>
      <c r="U205" s="49">
        <f t="shared" si="137"/>
        <v>23.5</v>
      </c>
      <c r="V205" s="49">
        <f t="shared" si="138"/>
        <v>26.5</v>
      </c>
      <c r="W205" s="51">
        <f t="shared" si="139"/>
        <v>29.5</v>
      </c>
      <c r="X205" s="49">
        <f>AZ205+IF($F205="범선",IF($BG$1=TRUE,INDEX(Sheet2!$H$2:'Sheet2'!$H$45,MATCH(AZ205,Sheet2!$G$2:'Sheet2'!$G$45,0),0)),IF($BH$1=TRUE,INDEX(Sheet2!$I$2:'Sheet2'!$I$45,MATCH(AZ205,Sheet2!$G$2:'Sheet2'!$G$45,0)),IF($BI$1=TRUE,INDEX(Sheet2!$H$2:'Sheet2'!$H$45,MATCH(AZ205,Sheet2!$G$2:'Sheet2'!$G$45,0)),0)))+IF($BE$1=TRUE,2,0)</f>
        <v>24</v>
      </c>
      <c r="Y205" s="49">
        <f t="shared" si="140"/>
        <v>27.5</v>
      </c>
      <c r="Z205" s="49">
        <f t="shared" si="141"/>
        <v>30.5</v>
      </c>
      <c r="AA205" s="51">
        <f t="shared" si="142"/>
        <v>33.5</v>
      </c>
      <c r="AB205" s="49">
        <f>BA205+IF($F205="범선",IF($BG$1=TRUE,INDEX(Sheet2!$H$2:'Sheet2'!$H$45,MATCH(BA205,Sheet2!$G$2:'Sheet2'!$G$45,0),0)),IF($BH$1=TRUE,INDEX(Sheet2!$I$2:'Sheet2'!$I$45,MATCH(BA205,Sheet2!$G$2:'Sheet2'!$G$45,0)),IF($BI$1=TRUE,INDEX(Sheet2!$H$2:'Sheet2'!$H$45,MATCH(BA205,Sheet2!$G$2:'Sheet2'!$G$45,0)),0)))+IF($BE$1=TRUE,2,0)</f>
        <v>29</v>
      </c>
      <c r="AC205" s="49">
        <f t="shared" si="143"/>
        <v>32.5</v>
      </c>
      <c r="AD205" s="49">
        <f t="shared" si="144"/>
        <v>35.5</v>
      </c>
      <c r="AE205" s="51">
        <f t="shared" si="145"/>
        <v>38.5</v>
      </c>
      <c r="AF205" s="49">
        <f>BB205+IF($F205="범선",IF($BG$1=TRUE,INDEX(Sheet2!$H$2:'Sheet2'!$H$45,MATCH(BB205,Sheet2!$G$2:'Sheet2'!$G$45,0),0)),IF($BH$1=TRUE,INDEX(Sheet2!$I$2:'Sheet2'!$I$45,MATCH(BB205,Sheet2!$G$2:'Sheet2'!$G$45,0)),IF($BI$1=TRUE,INDEX(Sheet2!$H$2:'Sheet2'!$H$45,MATCH(BB205,Sheet2!$G$2:'Sheet2'!$G$45,0)),0)))+IF($BE$1=TRUE,2,0)</f>
        <v>34.5</v>
      </c>
      <c r="AG205" s="49">
        <f t="shared" si="146"/>
        <v>38</v>
      </c>
      <c r="AH205" s="49">
        <f t="shared" si="147"/>
        <v>41</v>
      </c>
      <c r="AI205" s="51">
        <f t="shared" si="148"/>
        <v>44</v>
      </c>
      <c r="AJ205" s="95"/>
      <c r="AK205" s="96">
        <v>265</v>
      </c>
      <c r="AL205" s="96">
        <v>220</v>
      </c>
      <c r="AM205" s="96">
        <v>13</v>
      </c>
      <c r="AN205" s="83">
        <v>11</v>
      </c>
      <c r="AO205" s="83">
        <v>55</v>
      </c>
      <c r="AP205" s="13">
        <v>160</v>
      </c>
      <c r="AQ205" s="13">
        <v>80</v>
      </c>
      <c r="AR205" s="13">
        <v>108</v>
      </c>
      <c r="AS205" s="13">
        <v>482</v>
      </c>
      <c r="AT205" s="13">
        <v>3</v>
      </c>
      <c r="AU205" s="5">
        <f t="shared" si="149"/>
        <v>750</v>
      </c>
      <c r="AV205" s="5">
        <f t="shared" si="150"/>
        <v>562</v>
      </c>
      <c r="AW205" s="5">
        <f t="shared" si="151"/>
        <v>937</v>
      </c>
      <c r="AX205" s="5">
        <f t="shared" si="152"/>
        <v>7</v>
      </c>
      <c r="AY205" s="5">
        <f t="shared" si="153"/>
        <v>8</v>
      </c>
      <c r="AZ205" s="5">
        <f t="shared" si="154"/>
        <v>11</v>
      </c>
      <c r="BA205" s="5">
        <f t="shared" si="155"/>
        <v>15</v>
      </c>
      <c r="BB205" s="5">
        <f t="shared" si="156"/>
        <v>19</v>
      </c>
    </row>
    <row r="206" spans="1:54">
      <c r="A206" s="1371"/>
      <c r="B206" s="1092" t="s">
        <v>104</v>
      </c>
      <c r="C206" s="1093" t="s">
        <v>132</v>
      </c>
      <c r="D206" s="1094" t="s">
        <v>1</v>
      </c>
      <c r="E206" s="1094" t="s">
        <v>0</v>
      </c>
      <c r="F206" s="1095" t="s">
        <v>18</v>
      </c>
      <c r="G206" s="1096" t="s">
        <v>8</v>
      </c>
      <c r="H206" s="1097">
        <f>ROUNDDOWN(AK206*1.05,0)+INDEX(Sheet2!$B$2:'Sheet2'!$B$5,MATCH(G206,Sheet2!$A$2:'Sheet2'!$A$5,0),0)+34*AT206-ROUNDUP(IF($BC$1=TRUE,AV206,AW206)/10,0)+A206</f>
        <v>695</v>
      </c>
      <c r="I206" s="1098">
        <f>ROUNDDOWN(AL206*1.05,0)+INDEX(Sheet2!$B$2:'Sheet2'!$B$5,MATCH(G206,Sheet2!$A$2:'Sheet2'!$A$5,0),0)+34*AT206-ROUNDUP(IF($BC$1=TRUE,AV206,AW206)/10,0)+A206</f>
        <v>417</v>
      </c>
      <c r="J206" s="1099">
        <f t="shared" si="129"/>
        <v>1112</v>
      </c>
      <c r="K206" s="1268">
        <f>AW206-ROUNDDOWN(AR206/2,0)-ROUNDDOWN(MAX(AQ206*1.2,AP206*0.5),0)+INDEX(Sheet2!$C$2:'Sheet2'!$C$5,MATCH(G206,Sheet2!$A$2:'Sheet2'!$A$5,0),0)</f>
        <v>835</v>
      </c>
      <c r="L206" s="1100">
        <f t="shared" si="130"/>
        <v>456</v>
      </c>
      <c r="M206" s="1101">
        <f t="shared" si="131"/>
        <v>9</v>
      </c>
      <c r="N206" s="1101">
        <f t="shared" si="132"/>
        <v>14</v>
      </c>
      <c r="O206" s="1280">
        <f t="shared" si="133"/>
        <v>2502</v>
      </c>
      <c r="P206" s="24">
        <f>AX206+IF($F206="범선",IF($BG$1=TRUE,INDEX(Sheet2!$H$2:'Sheet2'!$H$45,MATCH(AX206,Sheet2!$G$2:'Sheet2'!$G$45,0),0)),IF($BH$1=TRUE,INDEX(Sheet2!$I$2:'Sheet2'!$I$45,MATCH(AX206,Sheet2!$G$2:'Sheet2'!$G$45,0)),IF($BI$1=TRUE,INDEX(Sheet2!$H$2:'Sheet2'!$H$45,MATCH(AX206,Sheet2!$G$2:'Sheet2'!$G$45,0)),0)))+IF($BE$1=TRUE,2,0)</f>
        <v>8</v>
      </c>
      <c r="Q206" s="20">
        <f t="shared" si="134"/>
        <v>11</v>
      </c>
      <c r="R206" s="20">
        <f t="shared" si="135"/>
        <v>14</v>
      </c>
      <c r="S206" s="22">
        <f t="shared" si="136"/>
        <v>17</v>
      </c>
      <c r="T206" s="20">
        <f>AY206+IF($F206="범선",IF($BG$1=TRUE,INDEX(Sheet2!$H$2:'Sheet2'!$H$45,MATCH(AY206,Sheet2!$G$2:'Sheet2'!$G$45,0),0)),IF($BH$1=TRUE,INDEX(Sheet2!$I$2:'Sheet2'!$I$45,MATCH(AY206,Sheet2!$G$2:'Sheet2'!$G$45,0)),IF($BI$1=TRUE,INDEX(Sheet2!$H$2:'Sheet2'!$H$45,MATCH(AY206,Sheet2!$G$2:'Sheet2'!$G$45,0)),0)))+IF($BE$1=TRUE,2,0)</f>
        <v>10.5</v>
      </c>
      <c r="U206" s="20">
        <f t="shared" si="137"/>
        <v>14</v>
      </c>
      <c r="V206" s="20">
        <f t="shared" si="138"/>
        <v>17</v>
      </c>
      <c r="W206" s="22">
        <f t="shared" si="139"/>
        <v>20</v>
      </c>
      <c r="X206" s="20">
        <f>AZ206+IF($F206="범선",IF($BG$1=TRUE,INDEX(Sheet2!$H$2:'Sheet2'!$H$45,MATCH(AZ206,Sheet2!$G$2:'Sheet2'!$G$45,0),0)),IF($BH$1=TRUE,INDEX(Sheet2!$I$2:'Sheet2'!$I$45,MATCH(AZ206,Sheet2!$G$2:'Sheet2'!$G$45,0)),IF($BI$1=TRUE,INDEX(Sheet2!$H$2:'Sheet2'!$H$45,MATCH(AZ206,Sheet2!$G$2:'Sheet2'!$G$45,0)),0)))+IF($BE$1=TRUE,2,0)</f>
        <v>14.5</v>
      </c>
      <c r="Y206" s="20">
        <f t="shared" si="140"/>
        <v>18</v>
      </c>
      <c r="Z206" s="20">
        <f t="shared" si="141"/>
        <v>21</v>
      </c>
      <c r="AA206" s="22">
        <f t="shared" si="142"/>
        <v>24</v>
      </c>
      <c r="AB206" s="20">
        <f>BA206+IF($F206="범선",IF($BG$1=TRUE,INDEX(Sheet2!$H$2:'Sheet2'!$H$45,MATCH(BA206,Sheet2!$G$2:'Sheet2'!$G$45,0),0)),IF($BH$1=TRUE,INDEX(Sheet2!$I$2:'Sheet2'!$I$45,MATCH(BA206,Sheet2!$G$2:'Sheet2'!$G$45,0)),IF($BI$1=TRUE,INDEX(Sheet2!$H$2:'Sheet2'!$H$45,MATCH(BA206,Sheet2!$G$2:'Sheet2'!$G$45,0)),0)))+IF($BE$1=TRUE,2,0)</f>
        <v>20</v>
      </c>
      <c r="AC206" s="20">
        <f t="shared" si="143"/>
        <v>23.5</v>
      </c>
      <c r="AD206" s="20">
        <f t="shared" si="144"/>
        <v>26.5</v>
      </c>
      <c r="AE206" s="22">
        <f t="shared" si="145"/>
        <v>29.5</v>
      </c>
      <c r="AF206" s="20">
        <f>BB206+IF($F206="범선",IF($BG$1=TRUE,INDEX(Sheet2!$H$2:'Sheet2'!$H$45,MATCH(BB206,Sheet2!$G$2:'Sheet2'!$G$45,0),0)),IF($BH$1=TRUE,INDEX(Sheet2!$I$2:'Sheet2'!$I$45,MATCH(BB206,Sheet2!$G$2:'Sheet2'!$G$45,0)),IF($BI$1=TRUE,INDEX(Sheet2!$H$2:'Sheet2'!$H$45,MATCH(BB206,Sheet2!$G$2:'Sheet2'!$G$45,0)),0)))+IF($BE$1=TRUE,2,0)</f>
        <v>24</v>
      </c>
      <c r="AG206" s="20">
        <f t="shared" si="146"/>
        <v>27.5</v>
      </c>
      <c r="AH206" s="20">
        <f t="shared" si="147"/>
        <v>30.5</v>
      </c>
      <c r="AI206" s="22">
        <f t="shared" si="148"/>
        <v>33.5</v>
      </c>
      <c r="AJ206" s="95"/>
      <c r="AK206" s="97">
        <v>395</v>
      </c>
      <c r="AL206" s="97">
        <v>130</v>
      </c>
      <c r="AM206" s="97">
        <v>5</v>
      </c>
      <c r="AN206" s="83">
        <v>9</v>
      </c>
      <c r="AO206" s="83">
        <v>14</v>
      </c>
      <c r="AP206" s="5">
        <v>46</v>
      </c>
      <c r="AQ206" s="5">
        <v>24</v>
      </c>
      <c r="AR206" s="5">
        <v>22</v>
      </c>
      <c r="AS206" s="5">
        <v>592</v>
      </c>
      <c r="AT206" s="5">
        <v>6</v>
      </c>
      <c r="AU206" s="5">
        <f t="shared" si="149"/>
        <v>660</v>
      </c>
      <c r="AV206" s="5">
        <f t="shared" si="150"/>
        <v>495</v>
      </c>
      <c r="AW206" s="5">
        <f t="shared" si="151"/>
        <v>825</v>
      </c>
      <c r="AX206" s="5">
        <f t="shared" si="152"/>
        <v>-1</v>
      </c>
      <c r="AY206" s="5">
        <f t="shared" si="153"/>
        <v>1</v>
      </c>
      <c r="AZ206" s="5">
        <f t="shared" si="154"/>
        <v>4</v>
      </c>
      <c r="BA206" s="5">
        <f t="shared" si="155"/>
        <v>8</v>
      </c>
      <c r="BB206" s="5">
        <f t="shared" si="156"/>
        <v>11</v>
      </c>
    </row>
    <row r="207" spans="1:54">
      <c r="A207" s="880"/>
      <c r="B207" s="406" t="s">
        <v>28</v>
      </c>
      <c r="C207" s="415" t="s">
        <v>51</v>
      </c>
      <c r="D207" s="38" t="s">
        <v>1</v>
      </c>
      <c r="E207" s="38" t="s">
        <v>0</v>
      </c>
      <c r="F207" s="38" t="s">
        <v>18</v>
      </c>
      <c r="G207" s="39" t="s">
        <v>163</v>
      </c>
      <c r="H207" s="286">
        <f>ROUNDDOWN(AK207*1.05,0)+INDEX(Sheet2!$B$2:'Sheet2'!$B$5,MATCH(G207,Sheet2!$A$2:'Sheet2'!$A$5,0),0)+34*AT207-ROUNDUP(IF($BC$1=TRUE,AV207,AW207)/10,0)+A207</f>
        <v>443</v>
      </c>
      <c r="I207" s="296">
        <f>ROUNDDOWN(AL207*1.05,0)+INDEX(Sheet2!$B$2:'Sheet2'!$B$5,MATCH(G207,Sheet2!$A$2:'Sheet2'!$A$5,0),0)+34*AT207-ROUNDUP(IF($BC$1=TRUE,AV207,AW207)/10,0)+A207</f>
        <v>485</v>
      </c>
      <c r="J207" s="40">
        <f t="shared" si="129"/>
        <v>928</v>
      </c>
      <c r="K207" s="663">
        <f>AW207-ROUNDDOWN(AR207/2,0)-ROUNDDOWN(MAX(AQ207*1.2,AP207*0.5),0)+INDEX(Sheet2!$C$2:'Sheet2'!$C$5,MATCH(G207,Sheet2!$A$2:'Sheet2'!$A$5,0),0)</f>
        <v>834</v>
      </c>
      <c r="L207" s="37">
        <f t="shared" si="130"/>
        <v>435</v>
      </c>
      <c r="M207" s="427">
        <f t="shared" si="131"/>
        <v>14</v>
      </c>
      <c r="N207" s="427">
        <f t="shared" si="132"/>
        <v>30</v>
      </c>
      <c r="O207" s="93">
        <f t="shared" si="133"/>
        <v>1814</v>
      </c>
      <c r="P207" s="41">
        <f>AX207+IF($F207="범선",IF($BG$1=TRUE,INDEX(Sheet2!$H$2:'Sheet2'!$H$45,MATCH(AX207,Sheet2!$G$2:'Sheet2'!$G$45,0),0)),IF($BH$1=TRUE,INDEX(Sheet2!$I$2:'Sheet2'!$I$45,MATCH(AX207,Sheet2!$G$2:'Sheet2'!$G$45,0)),IF($BI$1=TRUE,INDEX(Sheet2!$H$2:'Sheet2'!$H$45,MATCH(AX207,Sheet2!$G$2:'Sheet2'!$G$45,0)),0)))+IF($BE$1=TRUE,2,0)</f>
        <v>13</v>
      </c>
      <c r="Q207" s="38">
        <f t="shared" si="134"/>
        <v>16</v>
      </c>
      <c r="R207" s="38">
        <f t="shared" si="135"/>
        <v>19</v>
      </c>
      <c r="S207" s="39">
        <f t="shared" si="136"/>
        <v>22</v>
      </c>
      <c r="T207" s="38">
        <f>AY207+IF($F207="범선",IF($BG$1=TRUE,INDEX(Sheet2!$H$2:'Sheet2'!$H$45,MATCH(AY207,Sheet2!$G$2:'Sheet2'!$G$45,0),0)),IF($BH$1=TRUE,INDEX(Sheet2!$I$2:'Sheet2'!$I$45,MATCH(AY207,Sheet2!$G$2:'Sheet2'!$G$45,0)),IF($BI$1=TRUE,INDEX(Sheet2!$H$2:'Sheet2'!$H$45,MATCH(AY207,Sheet2!$G$2:'Sheet2'!$G$45,0)),0)))+IF($BE$1=TRUE,2,0)</f>
        <v>14.5</v>
      </c>
      <c r="U207" s="38">
        <f t="shared" si="137"/>
        <v>18</v>
      </c>
      <c r="V207" s="38">
        <f t="shared" si="138"/>
        <v>21</v>
      </c>
      <c r="W207" s="39">
        <f t="shared" si="139"/>
        <v>24</v>
      </c>
      <c r="X207" s="38">
        <f>AZ207+IF($F207="범선",IF($BG$1=TRUE,INDEX(Sheet2!$H$2:'Sheet2'!$H$45,MATCH(AZ207,Sheet2!$G$2:'Sheet2'!$G$45,0),0)),IF($BH$1=TRUE,INDEX(Sheet2!$I$2:'Sheet2'!$I$45,MATCH(AZ207,Sheet2!$G$2:'Sheet2'!$G$45,0)),IF($BI$1=TRUE,INDEX(Sheet2!$H$2:'Sheet2'!$H$45,MATCH(AZ207,Sheet2!$G$2:'Sheet2'!$G$45,0)),0)))+IF($BE$1=TRUE,2,0)</f>
        <v>18.5</v>
      </c>
      <c r="Y207" s="38">
        <f t="shared" si="140"/>
        <v>22</v>
      </c>
      <c r="Z207" s="38">
        <f t="shared" si="141"/>
        <v>25</v>
      </c>
      <c r="AA207" s="39">
        <f t="shared" si="142"/>
        <v>28</v>
      </c>
      <c r="AB207" s="38">
        <f>BA207+IF($F207="범선",IF($BG$1=TRUE,INDEX(Sheet2!$H$2:'Sheet2'!$H$45,MATCH(BA207,Sheet2!$G$2:'Sheet2'!$G$45,0),0)),IF($BH$1=TRUE,INDEX(Sheet2!$I$2:'Sheet2'!$I$45,MATCH(BA207,Sheet2!$G$2:'Sheet2'!$G$45,0)),IF($BI$1=TRUE,INDEX(Sheet2!$H$2:'Sheet2'!$H$45,MATCH(BA207,Sheet2!$G$2:'Sheet2'!$G$45,0)),0)))+IF($BE$1=TRUE,2,0)</f>
        <v>24</v>
      </c>
      <c r="AC207" s="38">
        <f t="shared" si="143"/>
        <v>27.5</v>
      </c>
      <c r="AD207" s="38">
        <f t="shared" si="144"/>
        <v>30.5</v>
      </c>
      <c r="AE207" s="39">
        <f t="shared" si="145"/>
        <v>33.5</v>
      </c>
      <c r="AF207" s="38">
        <f>BB207+IF($F207="범선",IF($BG$1=TRUE,INDEX(Sheet2!$H$2:'Sheet2'!$H$45,MATCH(BB207,Sheet2!$G$2:'Sheet2'!$G$45,0),0)),IF($BH$1=TRUE,INDEX(Sheet2!$I$2:'Sheet2'!$I$45,MATCH(BB207,Sheet2!$G$2:'Sheet2'!$G$45,0)),IF($BI$1=TRUE,INDEX(Sheet2!$H$2:'Sheet2'!$H$45,MATCH(BB207,Sheet2!$G$2:'Sheet2'!$G$45,0)),0)))+IF($BE$1=TRUE,2,0)</f>
        <v>29</v>
      </c>
      <c r="AG207" s="38">
        <f t="shared" si="146"/>
        <v>32.5</v>
      </c>
      <c r="AH207" s="38">
        <f t="shared" si="147"/>
        <v>35.5</v>
      </c>
      <c r="AI207" s="39">
        <f t="shared" si="148"/>
        <v>38.5</v>
      </c>
      <c r="AJ207" s="95"/>
      <c r="AK207" s="96">
        <v>276</v>
      </c>
      <c r="AL207" s="96">
        <v>316</v>
      </c>
      <c r="AM207" s="96">
        <v>15</v>
      </c>
      <c r="AN207" s="83">
        <v>14</v>
      </c>
      <c r="AO207" s="83">
        <v>30</v>
      </c>
      <c r="AP207" s="13">
        <v>72</v>
      </c>
      <c r="AQ207" s="13">
        <v>50</v>
      </c>
      <c r="AR207" s="13">
        <v>60</v>
      </c>
      <c r="AS207" s="13">
        <v>568</v>
      </c>
      <c r="AT207" s="13">
        <v>3</v>
      </c>
      <c r="AU207" s="13">
        <f t="shared" si="149"/>
        <v>700</v>
      </c>
      <c r="AV207" s="13">
        <f t="shared" si="150"/>
        <v>525</v>
      </c>
      <c r="AW207" s="13">
        <f t="shared" si="151"/>
        <v>875</v>
      </c>
      <c r="AX207" s="5">
        <f t="shared" si="152"/>
        <v>3</v>
      </c>
      <c r="AY207" s="5">
        <f t="shared" si="153"/>
        <v>4</v>
      </c>
      <c r="AZ207" s="5">
        <f t="shared" si="154"/>
        <v>7</v>
      </c>
      <c r="BA207" s="5">
        <f t="shared" si="155"/>
        <v>11</v>
      </c>
      <c r="BB207" s="5">
        <f t="shared" si="156"/>
        <v>15</v>
      </c>
    </row>
    <row r="208" spans="1:54">
      <c r="A208" s="881"/>
      <c r="B208" s="437"/>
      <c r="C208" s="485" t="s">
        <v>168</v>
      </c>
      <c r="D208" s="6" t="s">
        <v>25</v>
      </c>
      <c r="E208" s="6" t="s">
        <v>190</v>
      </c>
      <c r="F208" s="6" t="s">
        <v>162</v>
      </c>
      <c r="G208" s="9" t="s">
        <v>12</v>
      </c>
      <c r="H208" s="282">
        <f>ROUNDDOWN(AK208*1.05,0)+INDEX(Sheet2!$B$2:'Sheet2'!$B$5,MATCH(G208,Sheet2!$A$2:'Sheet2'!$A$5,0),0)+34*AT208-ROUNDUP(IF($BC$1=TRUE,AV208,AW208)/10,0)+A208</f>
        <v>269</v>
      </c>
      <c r="I208" s="292">
        <f>ROUNDDOWN(AL208*1.05,0)+INDEX(Sheet2!$B$2:'Sheet2'!$B$5,MATCH(G208,Sheet2!$A$2:'Sheet2'!$A$5,0),0)+34*AT208-ROUNDUP(IF($BC$1=TRUE,AV208,AW208)/10,0)+A208</f>
        <v>406</v>
      </c>
      <c r="J208" s="15">
        <f t="shared" si="129"/>
        <v>675</v>
      </c>
      <c r="K208" s="923">
        <f>AW208-ROUNDDOWN(AR208/2,0)-ROUNDDOWN(MAX(AQ208*1.2,AP208*0.5),0)+INDEX(Sheet2!$C$2:'Sheet2'!$C$5,MATCH(G208,Sheet2!$A$2:'Sheet2'!$A$5,0),0)</f>
        <v>832</v>
      </c>
      <c r="L208" s="8">
        <f t="shared" si="130"/>
        <v>433</v>
      </c>
      <c r="M208" s="452">
        <f t="shared" si="131"/>
        <v>5</v>
      </c>
      <c r="N208" s="452">
        <f t="shared" si="132"/>
        <v>48</v>
      </c>
      <c r="O208" s="486">
        <f t="shared" si="133"/>
        <v>1213</v>
      </c>
      <c r="P208" s="10">
        <f>AX208+IF($F208="범선",IF($BG$1=TRUE,INDEX(Sheet2!$H$2:'Sheet2'!$H$45,MATCH(AX208,Sheet2!$G$2:'Sheet2'!$G$45,0),0)),IF($BH$1=TRUE,INDEX(Sheet2!$I$2:'Sheet2'!$I$45,MATCH(AX208,Sheet2!$G$2:'Sheet2'!$G$45,0)),IF($BI$1=TRUE,INDEX(Sheet2!$H$2:'Sheet2'!$H$45,MATCH(AX208,Sheet2!$G$2:'Sheet2'!$G$45,0)),0)))+IF($BE$1=TRUE,2,0)</f>
        <v>17</v>
      </c>
      <c r="Q208" s="6">
        <f t="shared" si="134"/>
        <v>20</v>
      </c>
      <c r="R208" s="6">
        <f t="shared" si="135"/>
        <v>23</v>
      </c>
      <c r="S208" s="9">
        <f t="shared" si="136"/>
        <v>26</v>
      </c>
      <c r="T208" s="6">
        <f>AY208+IF($F208="범선",IF($BG$1=TRUE,INDEX(Sheet2!$H$2:'Sheet2'!$H$45,MATCH(AY208,Sheet2!$G$2:'Sheet2'!$G$45,0),0)),IF($BH$1=TRUE,INDEX(Sheet2!$I$2:'Sheet2'!$I$45,MATCH(AY208,Sheet2!$G$2:'Sheet2'!$G$45,0)),IF($BI$1=TRUE,INDEX(Sheet2!$H$2:'Sheet2'!$H$45,MATCH(AY208,Sheet2!$G$2:'Sheet2'!$G$45,0)),0)))+IF($BE$1=TRUE,2,0)</f>
        <v>18.5</v>
      </c>
      <c r="U208" s="6">
        <f t="shared" si="137"/>
        <v>22</v>
      </c>
      <c r="V208" s="6">
        <f t="shared" si="138"/>
        <v>25</v>
      </c>
      <c r="W208" s="9">
        <f t="shared" si="139"/>
        <v>28</v>
      </c>
      <c r="X208" s="6">
        <f>AZ208+IF($F208="범선",IF($BG$1=TRUE,INDEX(Sheet2!$H$2:'Sheet2'!$H$45,MATCH(AZ208,Sheet2!$G$2:'Sheet2'!$G$45,0),0)),IF($BH$1=TRUE,INDEX(Sheet2!$I$2:'Sheet2'!$I$45,MATCH(AZ208,Sheet2!$G$2:'Sheet2'!$G$45,0)),IF($BI$1=TRUE,INDEX(Sheet2!$H$2:'Sheet2'!$H$45,MATCH(AZ208,Sheet2!$G$2:'Sheet2'!$G$45,0)),0)))+IF($BE$1=TRUE,2,0)</f>
        <v>24</v>
      </c>
      <c r="Y208" s="6">
        <f t="shared" si="140"/>
        <v>27.5</v>
      </c>
      <c r="Z208" s="6">
        <f t="shared" si="141"/>
        <v>30.5</v>
      </c>
      <c r="AA208" s="9">
        <f t="shared" si="142"/>
        <v>33.5</v>
      </c>
      <c r="AB208" s="6">
        <f>BA208+IF($F208="범선",IF($BG$1=TRUE,INDEX(Sheet2!$H$2:'Sheet2'!$H$45,MATCH(BA208,Sheet2!$G$2:'Sheet2'!$G$45,0),0)),IF($BH$1=TRUE,INDEX(Sheet2!$I$2:'Sheet2'!$I$45,MATCH(BA208,Sheet2!$G$2:'Sheet2'!$G$45,0)),IF($BI$1=TRUE,INDEX(Sheet2!$H$2:'Sheet2'!$H$45,MATCH(BA208,Sheet2!$G$2:'Sheet2'!$G$45,0)),0)))+IF($BE$1=TRUE,2,0)</f>
        <v>29</v>
      </c>
      <c r="AC208" s="6">
        <f t="shared" si="143"/>
        <v>32.5</v>
      </c>
      <c r="AD208" s="6">
        <f t="shared" si="144"/>
        <v>35.5</v>
      </c>
      <c r="AE208" s="9">
        <f t="shared" si="145"/>
        <v>38.5</v>
      </c>
      <c r="AF208" s="6">
        <f>BB208+IF($F208="범선",IF($BG$1=TRUE,INDEX(Sheet2!$H$2:'Sheet2'!$H$45,MATCH(BB208,Sheet2!$G$2:'Sheet2'!$G$45,0),0)),IF($BH$1=TRUE,INDEX(Sheet2!$I$2:'Sheet2'!$I$45,MATCH(BB208,Sheet2!$G$2:'Sheet2'!$G$45,0)),IF($BI$1=TRUE,INDEX(Sheet2!$H$2:'Sheet2'!$H$45,MATCH(BB208,Sheet2!$G$2:'Sheet2'!$G$45,0)),0)))+IF($BE$1=TRUE,2,0)</f>
        <v>33</v>
      </c>
      <c r="AG208" s="6">
        <f t="shared" si="146"/>
        <v>36.5</v>
      </c>
      <c r="AH208" s="6">
        <f t="shared" si="147"/>
        <v>39.5</v>
      </c>
      <c r="AI208" s="9">
        <f t="shared" si="148"/>
        <v>42.5</v>
      </c>
      <c r="AJ208" s="95"/>
      <c r="AK208" s="96">
        <v>110</v>
      </c>
      <c r="AL208" s="96">
        <v>240</v>
      </c>
      <c r="AM208" s="96">
        <v>8</v>
      </c>
      <c r="AN208" s="83">
        <v>5</v>
      </c>
      <c r="AO208" s="83">
        <v>48</v>
      </c>
      <c r="AP208" s="178">
        <v>116</v>
      </c>
      <c r="AQ208" s="178">
        <v>50</v>
      </c>
      <c r="AR208" s="178">
        <v>64</v>
      </c>
      <c r="AS208" s="13">
        <v>520</v>
      </c>
      <c r="AT208" s="13">
        <v>3</v>
      </c>
      <c r="AU208" s="5">
        <f t="shared" si="149"/>
        <v>700</v>
      </c>
      <c r="AV208" s="5">
        <f t="shared" si="150"/>
        <v>525</v>
      </c>
      <c r="AW208" s="5">
        <f t="shared" si="151"/>
        <v>875</v>
      </c>
      <c r="AX208" s="5">
        <f t="shared" si="152"/>
        <v>6</v>
      </c>
      <c r="AY208" s="5">
        <f t="shared" si="153"/>
        <v>7</v>
      </c>
      <c r="AZ208" s="5">
        <f t="shared" si="154"/>
        <v>11</v>
      </c>
      <c r="BA208" s="5">
        <f t="shared" si="155"/>
        <v>15</v>
      </c>
      <c r="BB208" s="5">
        <f t="shared" si="156"/>
        <v>18</v>
      </c>
    </row>
    <row r="209" spans="1:54" ht="15.75" customHeight="1">
      <c r="A209" s="817"/>
      <c r="B209" s="820" t="s">
        <v>28</v>
      </c>
      <c r="C209" s="805" t="s">
        <v>283</v>
      </c>
      <c r="D209" s="806" t="s">
        <v>1</v>
      </c>
      <c r="E209" s="806" t="s">
        <v>41</v>
      </c>
      <c r="F209" s="806" t="s">
        <v>19</v>
      </c>
      <c r="G209" s="807" t="s">
        <v>12</v>
      </c>
      <c r="H209" s="832">
        <f>ROUNDDOWN(AK209*1.05,0)+INDEX(Sheet2!$B$2:'Sheet2'!$B$5,MATCH(G209,Sheet2!$A$2:'Sheet2'!$A$5,0),0)+34*AT209-ROUNDUP(IF($BC$1=TRUE,AV209,AW209)/10,0)+A209</f>
        <v>226</v>
      </c>
      <c r="I209" s="835">
        <f>ROUNDDOWN(AL209*1.05,0)+INDEX(Sheet2!$B$2:'Sheet2'!$B$5,MATCH(G209,Sheet2!$A$2:'Sheet2'!$A$5,0),0)+34*AT209-ROUNDUP(IF($BC$1=TRUE,AV209,AW209)/10,0)+A209</f>
        <v>276</v>
      </c>
      <c r="J209" s="840">
        <f t="shared" si="129"/>
        <v>502</v>
      </c>
      <c r="K209" s="1267">
        <f>AW209-ROUNDDOWN(AR209/2,0)-ROUNDDOWN(MAX(AQ209*1.2,AP209*0.5),0)+INDEX(Sheet2!$C$2:'Sheet2'!$C$5,MATCH(G209,Sheet2!$A$2:'Sheet2'!$A$5,0),0)</f>
        <v>831</v>
      </c>
      <c r="L209" s="811">
        <f t="shared" si="130"/>
        <v>397</v>
      </c>
      <c r="M209" s="812">
        <f t="shared" si="131"/>
        <v>11</v>
      </c>
      <c r="N209" s="812">
        <f t="shared" si="132"/>
        <v>60</v>
      </c>
      <c r="O209" s="1279">
        <f t="shared" si="133"/>
        <v>954</v>
      </c>
      <c r="P209" s="259">
        <f>AX209+IF($F209="범선",IF($BG$1=TRUE,INDEX(Sheet2!$H$2:'Sheet2'!$H$45,MATCH(AX209,Sheet2!$G$2:'Sheet2'!$G$45,0),0)),IF($BH$1=TRUE,INDEX(Sheet2!$I$2:'Sheet2'!$I$45,MATCH(AX209,Sheet2!$G$2:'Sheet2'!$G$45,0)),IF($BI$1=TRUE,INDEX(Sheet2!$H$2:'Sheet2'!$H$45,MATCH(AX209,Sheet2!$G$2:'Sheet2'!$G$45,0)),0)))+IF($BE$1=TRUE,2,0)</f>
        <v>39</v>
      </c>
      <c r="Q209" s="214">
        <f t="shared" si="134"/>
        <v>42</v>
      </c>
      <c r="R209" s="214">
        <f t="shared" si="135"/>
        <v>45</v>
      </c>
      <c r="S209" s="223">
        <f t="shared" si="136"/>
        <v>48</v>
      </c>
      <c r="T209" s="214">
        <f>AY209+IF($F209="범선",IF($BG$1=TRUE,INDEX(Sheet2!$H$2:'Sheet2'!$H$45,MATCH(AY209,Sheet2!$G$2:'Sheet2'!$G$45,0),0)),IF($BH$1=TRUE,INDEX(Sheet2!$I$2:'Sheet2'!$I$45,MATCH(AY209,Sheet2!$G$2:'Sheet2'!$G$45,0)),IF($BI$1=TRUE,INDEX(Sheet2!$H$2:'Sheet2'!$H$45,MATCH(AY209,Sheet2!$G$2:'Sheet2'!$G$45,0)),0)))+IF($BE$1=TRUE,2,0)</f>
        <v>41</v>
      </c>
      <c r="U209" s="214">
        <f t="shared" si="137"/>
        <v>44.5</v>
      </c>
      <c r="V209" s="214">
        <f t="shared" si="138"/>
        <v>47.5</v>
      </c>
      <c r="W209" s="223">
        <f t="shared" si="139"/>
        <v>50.5</v>
      </c>
      <c r="X209" s="214">
        <f>AZ209+IF($F209="범선",IF($BG$1=TRUE,INDEX(Sheet2!$H$2:'Sheet2'!$H$45,MATCH(AZ209,Sheet2!$G$2:'Sheet2'!$G$45,0),0)),IF($BH$1=TRUE,INDEX(Sheet2!$I$2:'Sheet2'!$I$45,MATCH(AZ209,Sheet2!$G$2:'Sheet2'!$G$45,0)),IF($BI$1=TRUE,INDEX(Sheet2!$H$2:'Sheet2'!$H$45,MATCH(AZ209,Sheet2!$G$2:'Sheet2'!$G$45,0)),0)))+IF($BE$1=TRUE,2,0)</f>
        <v>47</v>
      </c>
      <c r="Y209" s="214">
        <f t="shared" si="140"/>
        <v>50.5</v>
      </c>
      <c r="Z209" s="214">
        <f t="shared" si="141"/>
        <v>53.5</v>
      </c>
      <c r="AA209" s="223">
        <f t="shared" si="142"/>
        <v>56.5</v>
      </c>
      <c r="AB209" s="214">
        <f>BA209+IF($F209="범선",IF($BG$1=TRUE,INDEX(Sheet2!$H$2:'Sheet2'!$H$45,MATCH(BA209,Sheet2!$G$2:'Sheet2'!$G$45,0),0)),IF($BH$1=TRUE,INDEX(Sheet2!$I$2:'Sheet2'!$I$45,MATCH(BA209,Sheet2!$G$2:'Sheet2'!$G$45,0)),IF($BI$1=TRUE,INDEX(Sheet2!$H$2:'Sheet2'!$H$45,MATCH(BA209,Sheet2!$G$2:'Sheet2'!$G$45,0)),0)))+IF($BE$1=TRUE,2,0)</f>
        <v>55</v>
      </c>
      <c r="AC209" s="214">
        <f t="shared" si="143"/>
        <v>58.5</v>
      </c>
      <c r="AD209" s="214">
        <f t="shared" si="144"/>
        <v>61.5</v>
      </c>
      <c r="AE209" s="223">
        <f t="shared" si="145"/>
        <v>64.5</v>
      </c>
      <c r="AF209" s="214">
        <f>BB209+IF($F209="범선",IF($BG$1=TRUE,INDEX(Sheet2!$H$2:'Sheet2'!$H$45,MATCH(BB209,Sheet2!$G$2:'Sheet2'!$G$45,0),0)),IF($BH$1=TRUE,INDEX(Sheet2!$I$2:'Sheet2'!$I$45,MATCH(BB209,Sheet2!$G$2:'Sheet2'!$G$45,0)),IF($BI$1=TRUE,INDEX(Sheet2!$H$2:'Sheet2'!$H$45,MATCH(BB209,Sheet2!$G$2:'Sheet2'!$G$45,0)),0)))+IF($BE$1=TRUE,2,0)</f>
        <v>63</v>
      </c>
      <c r="AG209" s="214">
        <f t="shared" si="146"/>
        <v>66.5</v>
      </c>
      <c r="AH209" s="214">
        <f t="shared" si="147"/>
        <v>69.5</v>
      </c>
      <c r="AI209" s="223">
        <f t="shared" si="148"/>
        <v>72.5</v>
      </c>
      <c r="AJ209" s="95"/>
      <c r="AK209" s="97">
        <v>142</v>
      </c>
      <c r="AL209" s="97">
        <v>190</v>
      </c>
      <c r="AM209" s="97">
        <v>10</v>
      </c>
      <c r="AN209" s="83">
        <v>11</v>
      </c>
      <c r="AO209" s="83">
        <v>60</v>
      </c>
      <c r="AP209" s="5">
        <v>250</v>
      </c>
      <c r="AQ209" s="5">
        <v>100</v>
      </c>
      <c r="AR209" s="5">
        <v>110</v>
      </c>
      <c r="AS209" s="5">
        <v>410</v>
      </c>
      <c r="AT209" s="5">
        <v>1</v>
      </c>
      <c r="AU209" s="13">
        <f t="shared" si="149"/>
        <v>770</v>
      </c>
      <c r="AV209" s="13">
        <f t="shared" si="150"/>
        <v>577</v>
      </c>
      <c r="AW209" s="13">
        <f t="shared" si="151"/>
        <v>962</v>
      </c>
      <c r="AX209" s="5">
        <f t="shared" si="152"/>
        <v>8</v>
      </c>
      <c r="AY209" s="5">
        <f t="shared" si="153"/>
        <v>9</v>
      </c>
      <c r="AZ209" s="5">
        <f t="shared" si="154"/>
        <v>12</v>
      </c>
      <c r="BA209" s="5">
        <f t="shared" si="155"/>
        <v>16</v>
      </c>
      <c r="BB209" s="5">
        <f t="shared" si="156"/>
        <v>20</v>
      </c>
    </row>
    <row r="210" spans="1:54">
      <c r="A210" s="1142"/>
      <c r="B210" s="1092" t="s">
        <v>99</v>
      </c>
      <c r="C210" s="1093" t="s">
        <v>132</v>
      </c>
      <c r="D210" s="1094" t="s">
        <v>1</v>
      </c>
      <c r="E210" s="1094" t="s">
        <v>0</v>
      </c>
      <c r="F210" s="1095" t="s">
        <v>18</v>
      </c>
      <c r="G210" s="1096" t="s">
        <v>8</v>
      </c>
      <c r="H210" s="1097">
        <f>ROUNDDOWN(AK210*1.05,0)+INDEX(Sheet2!$B$2:'Sheet2'!$B$5,MATCH(G210,Sheet2!$A$2:'Sheet2'!$A$5,0),0)+34*AT210-ROUNDUP(IF($BC$1=TRUE,AV210,AW210)/10,0)+A210</f>
        <v>695</v>
      </c>
      <c r="I210" s="1098">
        <f>ROUNDDOWN(AL210*1.05,0)+INDEX(Sheet2!$B$2:'Sheet2'!$B$5,MATCH(G210,Sheet2!$A$2:'Sheet2'!$A$5,0),0)+34*AT210-ROUNDUP(IF($BC$1=TRUE,AV210,AW210)/10,0)+A210</f>
        <v>417</v>
      </c>
      <c r="J210" s="1099">
        <f t="shared" si="129"/>
        <v>1112</v>
      </c>
      <c r="K210" s="1268">
        <f>AW210-ROUNDDOWN(AR210/2,0)-ROUNDDOWN(MAX(AQ210*1.2,AP210*0.5),0)+INDEX(Sheet2!$C$2:'Sheet2'!$C$5,MATCH(G210,Sheet2!$A$2:'Sheet2'!$A$5,0),0)</f>
        <v>830</v>
      </c>
      <c r="L210" s="1100">
        <f t="shared" si="130"/>
        <v>451</v>
      </c>
      <c r="M210" s="1101">
        <f t="shared" si="131"/>
        <v>11</v>
      </c>
      <c r="N210" s="1101">
        <f t="shared" si="132"/>
        <v>15</v>
      </c>
      <c r="O210" s="1280">
        <f t="shared" si="133"/>
        <v>2502</v>
      </c>
      <c r="P210" s="24">
        <f>AX210+IF($F210="범선",IF($BG$1=TRUE,INDEX(Sheet2!$H$2:'Sheet2'!$H$45,MATCH(AX210,Sheet2!$G$2:'Sheet2'!$G$45,0),0)),IF($BH$1=TRUE,INDEX(Sheet2!$I$2:'Sheet2'!$I$45,MATCH(AX210,Sheet2!$G$2:'Sheet2'!$G$45,0)),IF($BI$1=TRUE,INDEX(Sheet2!$H$2:'Sheet2'!$H$45,MATCH(AX210,Sheet2!$G$2:'Sheet2'!$G$45,0)),0)))+IF($BE$1=TRUE,2,0)</f>
        <v>9</v>
      </c>
      <c r="Q210" s="20">
        <f t="shared" si="134"/>
        <v>12</v>
      </c>
      <c r="R210" s="20">
        <f t="shared" si="135"/>
        <v>15</v>
      </c>
      <c r="S210" s="22">
        <f t="shared" si="136"/>
        <v>18</v>
      </c>
      <c r="T210" s="20">
        <f>AY210+IF($F210="범선",IF($BG$1=TRUE,INDEX(Sheet2!$H$2:'Sheet2'!$H$45,MATCH(AY210,Sheet2!$G$2:'Sheet2'!$G$45,0),0)),IF($BH$1=TRUE,INDEX(Sheet2!$I$2:'Sheet2'!$I$45,MATCH(AY210,Sheet2!$G$2:'Sheet2'!$G$45,0)),IF($BI$1=TRUE,INDEX(Sheet2!$H$2:'Sheet2'!$H$45,MATCH(AY210,Sheet2!$G$2:'Sheet2'!$G$45,0)),0)))+IF($BE$1=TRUE,2,0)</f>
        <v>10.5</v>
      </c>
      <c r="U210" s="20">
        <f t="shared" si="137"/>
        <v>14</v>
      </c>
      <c r="V210" s="20">
        <f t="shared" si="138"/>
        <v>17</v>
      </c>
      <c r="W210" s="22">
        <f t="shared" si="139"/>
        <v>20</v>
      </c>
      <c r="X210" s="20">
        <f>AZ210+IF($F210="범선",IF($BG$1=TRUE,INDEX(Sheet2!$H$2:'Sheet2'!$H$45,MATCH(AZ210,Sheet2!$G$2:'Sheet2'!$G$45,0),0)),IF($BH$1=TRUE,INDEX(Sheet2!$I$2:'Sheet2'!$I$45,MATCH(AZ210,Sheet2!$G$2:'Sheet2'!$G$45,0)),IF($BI$1=TRUE,INDEX(Sheet2!$H$2:'Sheet2'!$H$45,MATCH(AZ210,Sheet2!$G$2:'Sheet2'!$G$45,0)),0)))+IF($BE$1=TRUE,2,0)</f>
        <v>14.5</v>
      </c>
      <c r="Y210" s="20">
        <f t="shared" si="140"/>
        <v>18</v>
      </c>
      <c r="Z210" s="20">
        <f t="shared" si="141"/>
        <v>21</v>
      </c>
      <c r="AA210" s="22">
        <f t="shared" si="142"/>
        <v>24</v>
      </c>
      <c r="AB210" s="20">
        <f>BA210+IF($F210="범선",IF($BG$1=TRUE,INDEX(Sheet2!$H$2:'Sheet2'!$H$45,MATCH(BA210,Sheet2!$G$2:'Sheet2'!$G$45,0),0)),IF($BH$1=TRUE,INDEX(Sheet2!$I$2:'Sheet2'!$I$45,MATCH(BA210,Sheet2!$G$2:'Sheet2'!$G$45,0)),IF($BI$1=TRUE,INDEX(Sheet2!$H$2:'Sheet2'!$H$45,MATCH(BA210,Sheet2!$G$2:'Sheet2'!$G$45,0)),0)))+IF($BE$1=TRUE,2,0)</f>
        <v>20</v>
      </c>
      <c r="AC210" s="20">
        <f t="shared" si="143"/>
        <v>23.5</v>
      </c>
      <c r="AD210" s="20">
        <f t="shared" si="144"/>
        <v>26.5</v>
      </c>
      <c r="AE210" s="22">
        <f t="shared" si="145"/>
        <v>29.5</v>
      </c>
      <c r="AF210" s="20">
        <f>BB210+IF($F210="범선",IF($BG$1=TRUE,INDEX(Sheet2!$H$2:'Sheet2'!$H$45,MATCH(BB210,Sheet2!$G$2:'Sheet2'!$G$45,0),0)),IF($BH$1=TRUE,INDEX(Sheet2!$I$2:'Sheet2'!$I$45,MATCH(BB210,Sheet2!$G$2:'Sheet2'!$G$45,0)),IF($BI$1=TRUE,INDEX(Sheet2!$H$2:'Sheet2'!$H$45,MATCH(BB210,Sheet2!$G$2:'Sheet2'!$G$45,0)),0)))+IF($BE$1=TRUE,2,0)</f>
        <v>25</v>
      </c>
      <c r="AG210" s="20">
        <f t="shared" si="146"/>
        <v>28.5</v>
      </c>
      <c r="AH210" s="20">
        <f t="shared" si="147"/>
        <v>31.5</v>
      </c>
      <c r="AI210" s="22">
        <f t="shared" si="148"/>
        <v>34.5</v>
      </c>
      <c r="AJ210" s="95"/>
      <c r="AK210" s="97">
        <v>395</v>
      </c>
      <c r="AL210" s="97">
        <v>130</v>
      </c>
      <c r="AM210" s="97">
        <v>6</v>
      </c>
      <c r="AN210" s="83">
        <v>11</v>
      </c>
      <c r="AO210" s="83">
        <v>15</v>
      </c>
      <c r="AP210" s="5">
        <v>46</v>
      </c>
      <c r="AQ210" s="5">
        <v>28</v>
      </c>
      <c r="AR210" s="5">
        <v>22</v>
      </c>
      <c r="AS210" s="5">
        <v>592</v>
      </c>
      <c r="AT210" s="5">
        <v>6</v>
      </c>
      <c r="AU210" s="5">
        <f t="shared" si="149"/>
        <v>660</v>
      </c>
      <c r="AV210" s="5">
        <f t="shared" si="150"/>
        <v>495</v>
      </c>
      <c r="AW210" s="5">
        <f t="shared" si="151"/>
        <v>825</v>
      </c>
      <c r="AX210" s="5">
        <f t="shared" si="152"/>
        <v>0</v>
      </c>
      <c r="AY210" s="5">
        <f t="shared" si="153"/>
        <v>1</v>
      </c>
      <c r="AZ210" s="5">
        <f t="shared" si="154"/>
        <v>4</v>
      </c>
      <c r="BA210" s="5">
        <f t="shared" si="155"/>
        <v>8</v>
      </c>
      <c r="BB210" s="5">
        <f t="shared" si="156"/>
        <v>12</v>
      </c>
    </row>
    <row r="211" spans="1:54">
      <c r="A211" s="884"/>
      <c r="B211" s="211"/>
      <c r="C211" s="144" t="s">
        <v>132</v>
      </c>
      <c r="D211" s="55" t="s">
        <v>25</v>
      </c>
      <c r="E211" s="55" t="s">
        <v>0</v>
      </c>
      <c r="F211" s="56" t="s">
        <v>18</v>
      </c>
      <c r="G211" s="57" t="s">
        <v>8</v>
      </c>
      <c r="H211" s="307">
        <f>ROUNDDOWN(AK211*1.05,0)+INDEX(Sheet2!$B$2:'Sheet2'!$B$5,MATCH(G211,Sheet2!$A$2:'Sheet2'!$A$5,0),0)+34*AT211-ROUNDUP(IF($BC$1=TRUE,AV211,AW211)/10,0)+A211</f>
        <v>695</v>
      </c>
      <c r="I211" s="310">
        <f>ROUNDDOWN(AL211*1.05,0)+INDEX(Sheet2!$B$2:'Sheet2'!$B$5,MATCH(G211,Sheet2!$A$2:'Sheet2'!$A$5,0),0)+34*AT211-ROUNDUP(IF($BC$1=TRUE,AV211,AW211)/10,0)+A211</f>
        <v>396</v>
      </c>
      <c r="J211" s="58">
        <f t="shared" si="129"/>
        <v>1091</v>
      </c>
      <c r="K211" s="145">
        <f>AW211-ROUNDDOWN(AR211/2,0)-ROUNDDOWN(MAX(AQ211*1.2,AP211*0.5),0)+INDEX(Sheet2!$C$2:'Sheet2'!$C$5,MATCH(G211,Sheet2!$A$2:'Sheet2'!$A$5,0),0)</f>
        <v>830</v>
      </c>
      <c r="L211" s="54">
        <f t="shared" si="130"/>
        <v>451</v>
      </c>
      <c r="M211" s="146">
        <f t="shared" si="131"/>
        <v>9</v>
      </c>
      <c r="N211" s="146">
        <f t="shared" si="132"/>
        <v>14</v>
      </c>
      <c r="O211" s="147">
        <f t="shared" si="133"/>
        <v>2481</v>
      </c>
      <c r="P211" s="31">
        <f>AX211+IF($F211="범선",IF($BG$1=TRUE,INDEX(Sheet2!$H$2:'Sheet2'!$H$45,MATCH(AX211,Sheet2!$G$2:'Sheet2'!$G$45,0),0)),IF($BH$1=TRUE,INDEX(Sheet2!$I$2:'Sheet2'!$I$45,MATCH(AX211,Sheet2!$G$2:'Sheet2'!$G$45,0)),IF($BI$1=TRUE,INDEX(Sheet2!$H$2:'Sheet2'!$H$45,MATCH(AX211,Sheet2!$G$2:'Sheet2'!$G$45,0)),0)))+IF($BE$1=TRUE,2,0)</f>
        <v>8</v>
      </c>
      <c r="Q211" s="26">
        <f t="shared" si="134"/>
        <v>11</v>
      </c>
      <c r="R211" s="26">
        <f t="shared" si="135"/>
        <v>14</v>
      </c>
      <c r="S211" s="28">
        <f t="shared" si="136"/>
        <v>17</v>
      </c>
      <c r="T211" s="26">
        <f>AY211+IF($F211="범선",IF($BG$1=TRUE,INDEX(Sheet2!$H$2:'Sheet2'!$H$45,MATCH(AY211,Sheet2!$G$2:'Sheet2'!$G$45,0),0)),IF($BH$1=TRUE,INDEX(Sheet2!$I$2:'Sheet2'!$I$45,MATCH(AY211,Sheet2!$G$2:'Sheet2'!$G$45,0)),IF($BI$1=TRUE,INDEX(Sheet2!$H$2:'Sheet2'!$H$45,MATCH(AY211,Sheet2!$G$2:'Sheet2'!$G$45,0)),0)))+IF($BE$1=TRUE,2,0)</f>
        <v>10.5</v>
      </c>
      <c r="U211" s="26">
        <f t="shared" si="137"/>
        <v>14</v>
      </c>
      <c r="V211" s="26">
        <f t="shared" si="138"/>
        <v>17</v>
      </c>
      <c r="W211" s="28">
        <f t="shared" si="139"/>
        <v>20</v>
      </c>
      <c r="X211" s="26">
        <f>AZ211+IF($F211="범선",IF($BG$1=TRUE,INDEX(Sheet2!$H$2:'Sheet2'!$H$45,MATCH(AZ211,Sheet2!$G$2:'Sheet2'!$G$45,0),0)),IF($BH$1=TRUE,INDEX(Sheet2!$I$2:'Sheet2'!$I$45,MATCH(AZ211,Sheet2!$G$2:'Sheet2'!$G$45,0)),IF($BI$1=TRUE,INDEX(Sheet2!$H$2:'Sheet2'!$H$45,MATCH(AZ211,Sheet2!$G$2:'Sheet2'!$G$45,0)),0)))+IF($BE$1=TRUE,2,0)</f>
        <v>14.5</v>
      </c>
      <c r="Y211" s="26">
        <f t="shared" si="140"/>
        <v>18</v>
      </c>
      <c r="Z211" s="26">
        <f t="shared" si="141"/>
        <v>21</v>
      </c>
      <c r="AA211" s="28">
        <f t="shared" si="142"/>
        <v>24</v>
      </c>
      <c r="AB211" s="26">
        <f>BA211+IF($F211="범선",IF($BG$1=TRUE,INDEX(Sheet2!$H$2:'Sheet2'!$H$45,MATCH(BA211,Sheet2!$G$2:'Sheet2'!$G$45,0),0)),IF($BH$1=TRUE,INDEX(Sheet2!$I$2:'Sheet2'!$I$45,MATCH(BA211,Sheet2!$G$2:'Sheet2'!$G$45,0)),IF($BI$1=TRUE,INDEX(Sheet2!$H$2:'Sheet2'!$H$45,MATCH(BA211,Sheet2!$G$2:'Sheet2'!$G$45,0)),0)))+IF($BE$1=TRUE,2,0)</f>
        <v>20</v>
      </c>
      <c r="AC211" s="26">
        <f t="shared" si="143"/>
        <v>23.5</v>
      </c>
      <c r="AD211" s="26">
        <f t="shared" si="144"/>
        <v>26.5</v>
      </c>
      <c r="AE211" s="28">
        <f t="shared" si="145"/>
        <v>29.5</v>
      </c>
      <c r="AF211" s="26">
        <f>BB211+IF($F211="범선",IF($BG$1=TRUE,INDEX(Sheet2!$H$2:'Sheet2'!$H$45,MATCH(BB211,Sheet2!$G$2:'Sheet2'!$G$45,0),0)),IF($BH$1=TRUE,INDEX(Sheet2!$I$2:'Sheet2'!$I$45,MATCH(BB211,Sheet2!$G$2:'Sheet2'!$G$45,0)),IF($BI$1=TRUE,INDEX(Sheet2!$H$2:'Sheet2'!$H$45,MATCH(BB211,Sheet2!$G$2:'Sheet2'!$G$45,0)),0)))+IF($BE$1=TRUE,2,0)</f>
        <v>24</v>
      </c>
      <c r="AG211" s="26">
        <f t="shared" si="146"/>
        <v>27.5</v>
      </c>
      <c r="AH211" s="26">
        <f t="shared" si="147"/>
        <v>30.5</v>
      </c>
      <c r="AI211" s="28">
        <f t="shared" si="148"/>
        <v>33.5</v>
      </c>
      <c r="AJ211" s="95"/>
      <c r="AK211" s="97">
        <v>395</v>
      </c>
      <c r="AL211" s="97">
        <v>110</v>
      </c>
      <c r="AM211" s="97">
        <v>5</v>
      </c>
      <c r="AN211" s="83">
        <v>9</v>
      </c>
      <c r="AO211" s="83">
        <v>14</v>
      </c>
      <c r="AP211" s="5">
        <v>46</v>
      </c>
      <c r="AQ211" s="5">
        <v>28</v>
      </c>
      <c r="AR211" s="5">
        <v>22</v>
      </c>
      <c r="AS211" s="5">
        <v>592</v>
      </c>
      <c r="AT211" s="5">
        <v>6</v>
      </c>
      <c r="AU211" s="5">
        <f t="shared" si="149"/>
        <v>660</v>
      </c>
      <c r="AV211" s="5">
        <f t="shared" si="150"/>
        <v>495</v>
      </c>
      <c r="AW211" s="5">
        <f t="shared" si="151"/>
        <v>825</v>
      </c>
      <c r="AX211" s="5">
        <f t="shared" si="152"/>
        <v>-1</v>
      </c>
      <c r="AY211" s="5">
        <f t="shared" si="153"/>
        <v>1</v>
      </c>
      <c r="AZ211" s="5">
        <f t="shared" si="154"/>
        <v>4</v>
      </c>
      <c r="BA211" s="5">
        <f t="shared" si="155"/>
        <v>8</v>
      </c>
      <c r="BB211" s="5">
        <f t="shared" si="156"/>
        <v>11</v>
      </c>
    </row>
    <row r="212" spans="1:54">
      <c r="A212" s="882"/>
      <c r="B212" s="89" t="s">
        <v>99</v>
      </c>
      <c r="C212" s="119" t="s">
        <v>168</v>
      </c>
      <c r="D212" s="26" t="s">
        <v>1</v>
      </c>
      <c r="E212" s="26" t="s">
        <v>41</v>
      </c>
      <c r="F212" s="26" t="s">
        <v>162</v>
      </c>
      <c r="G212" s="28" t="s">
        <v>12</v>
      </c>
      <c r="H212" s="91">
        <f>ROUNDDOWN(AK212*1.05,0)+INDEX(Sheet2!$B$2:'Sheet2'!$B$5,MATCH(G212,Sheet2!$A$2:'Sheet2'!$A$5,0),0)+34*AT212-ROUNDUP(IF($BC$1=TRUE,AV212,AW212)/10,0)+A212</f>
        <v>263</v>
      </c>
      <c r="I212" s="231">
        <f>ROUNDDOWN(AL212*1.05,0)+INDEX(Sheet2!$B$2:'Sheet2'!$B$5,MATCH(G212,Sheet2!$A$2:'Sheet2'!$A$5,0),0)+34*AT212-ROUNDUP(IF($BC$1=TRUE,AV212,AW212)/10,0)+A212</f>
        <v>392</v>
      </c>
      <c r="J212" s="30">
        <f t="shared" si="129"/>
        <v>655</v>
      </c>
      <c r="K212" s="133">
        <f>AW212-ROUNDDOWN(AR212/2,0)-ROUNDDOWN(MAX(AQ212*1.2,AP212*0.5),0)+INDEX(Sheet2!$C$2:'Sheet2'!$C$5,MATCH(G212,Sheet2!$A$2:'Sheet2'!$A$5,0),0)</f>
        <v>829</v>
      </c>
      <c r="L212" s="25">
        <f t="shared" si="130"/>
        <v>430</v>
      </c>
      <c r="M212" s="83">
        <f t="shared" si="131"/>
        <v>5</v>
      </c>
      <c r="N212" s="83">
        <f t="shared" si="132"/>
        <v>48</v>
      </c>
      <c r="O212" s="92">
        <f t="shared" si="133"/>
        <v>1181</v>
      </c>
      <c r="P212" s="31">
        <f>AX212+IF($F212="범선",IF($BG$1=TRUE,INDEX(Sheet2!$H$2:'Sheet2'!$H$45,MATCH(AX212,Sheet2!$G$2:'Sheet2'!$G$45,0),0)),IF($BH$1=TRUE,INDEX(Sheet2!$I$2:'Sheet2'!$I$45,MATCH(AX212,Sheet2!$G$2:'Sheet2'!$G$45,0)),IF($BI$1=TRUE,INDEX(Sheet2!$H$2:'Sheet2'!$H$45,MATCH(AX212,Sheet2!$G$2:'Sheet2'!$G$45,0)),0)))+IF($BE$1=TRUE,2,0)</f>
        <v>17</v>
      </c>
      <c r="Q212" s="26">
        <f t="shared" si="134"/>
        <v>20</v>
      </c>
      <c r="R212" s="26">
        <f t="shared" si="135"/>
        <v>23</v>
      </c>
      <c r="S212" s="28">
        <f t="shared" si="136"/>
        <v>26</v>
      </c>
      <c r="T212" s="26">
        <f>AY212+IF($F212="범선",IF($BG$1=TRUE,INDEX(Sheet2!$H$2:'Sheet2'!$H$45,MATCH(AY212,Sheet2!$G$2:'Sheet2'!$G$45,0),0)),IF($BH$1=TRUE,INDEX(Sheet2!$I$2:'Sheet2'!$I$45,MATCH(AY212,Sheet2!$G$2:'Sheet2'!$G$45,0)),IF($BI$1=TRUE,INDEX(Sheet2!$H$2:'Sheet2'!$H$45,MATCH(AY212,Sheet2!$G$2:'Sheet2'!$G$45,0)),0)))+IF($BE$1=TRUE,2,0)</f>
        <v>18.5</v>
      </c>
      <c r="U212" s="26">
        <f t="shared" si="137"/>
        <v>22</v>
      </c>
      <c r="V212" s="26">
        <f t="shared" si="138"/>
        <v>25</v>
      </c>
      <c r="W212" s="28">
        <f t="shared" si="139"/>
        <v>28</v>
      </c>
      <c r="X212" s="26">
        <f>AZ212+IF($F212="범선",IF($BG$1=TRUE,INDEX(Sheet2!$H$2:'Sheet2'!$H$45,MATCH(AZ212,Sheet2!$G$2:'Sheet2'!$G$45,0),0)),IF($BH$1=TRUE,INDEX(Sheet2!$I$2:'Sheet2'!$I$45,MATCH(AZ212,Sheet2!$G$2:'Sheet2'!$G$45,0)),IF($BI$1=TRUE,INDEX(Sheet2!$H$2:'Sheet2'!$H$45,MATCH(AZ212,Sheet2!$G$2:'Sheet2'!$G$45,0)),0)))+IF($BE$1=TRUE,2,0)</f>
        <v>24</v>
      </c>
      <c r="Y212" s="26">
        <f t="shared" si="140"/>
        <v>27.5</v>
      </c>
      <c r="Z212" s="26">
        <f t="shared" si="141"/>
        <v>30.5</v>
      </c>
      <c r="AA212" s="28">
        <f t="shared" si="142"/>
        <v>33.5</v>
      </c>
      <c r="AB212" s="26">
        <f>BA212+IF($F212="범선",IF($BG$1=TRUE,INDEX(Sheet2!$H$2:'Sheet2'!$H$45,MATCH(BA212,Sheet2!$G$2:'Sheet2'!$G$45,0),0)),IF($BH$1=TRUE,INDEX(Sheet2!$I$2:'Sheet2'!$I$45,MATCH(BA212,Sheet2!$G$2:'Sheet2'!$G$45,0)),IF($BI$1=TRUE,INDEX(Sheet2!$H$2:'Sheet2'!$H$45,MATCH(BA212,Sheet2!$G$2:'Sheet2'!$G$45,0)),0)))+IF($BE$1=TRUE,2,0)</f>
        <v>29</v>
      </c>
      <c r="AC212" s="26">
        <f t="shared" si="143"/>
        <v>32.5</v>
      </c>
      <c r="AD212" s="26">
        <f t="shared" si="144"/>
        <v>35.5</v>
      </c>
      <c r="AE212" s="28">
        <f t="shared" si="145"/>
        <v>38.5</v>
      </c>
      <c r="AF212" s="26">
        <f>BB212+IF($F212="범선",IF($BG$1=TRUE,INDEX(Sheet2!$H$2:'Sheet2'!$H$45,MATCH(BB212,Sheet2!$G$2:'Sheet2'!$G$45,0),0)),IF($BH$1=TRUE,INDEX(Sheet2!$I$2:'Sheet2'!$I$45,MATCH(BB212,Sheet2!$G$2:'Sheet2'!$G$45,0)),IF($BI$1=TRUE,INDEX(Sheet2!$H$2:'Sheet2'!$H$45,MATCH(BB212,Sheet2!$G$2:'Sheet2'!$G$45,0)),0)))+IF($BE$1=TRUE,2,0)</f>
        <v>33</v>
      </c>
      <c r="AG212" s="26">
        <f t="shared" si="146"/>
        <v>36.5</v>
      </c>
      <c r="AH212" s="26">
        <f t="shared" si="147"/>
        <v>39.5</v>
      </c>
      <c r="AI212" s="28">
        <f t="shared" si="148"/>
        <v>42.5</v>
      </c>
      <c r="AJ212" s="95"/>
      <c r="AK212" s="96">
        <v>104</v>
      </c>
      <c r="AL212" s="96">
        <v>227</v>
      </c>
      <c r="AM212" s="96">
        <v>8</v>
      </c>
      <c r="AN212" s="83">
        <v>5</v>
      </c>
      <c r="AO212" s="83">
        <v>48</v>
      </c>
      <c r="AP212" s="13">
        <v>116</v>
      </c>
      <c r="AQ212" s="13">
        <v>48</v>
      </c>
      <c r="AR212" s="13">
        <v>74</v>
      </c>
      <c r="AS212" s="13">
        <v>510</v>
      </c>
      <c r="AT212" s="13">
        <v>3</v>
      </c>
      <c r="AU212" s="13">
        <f t="shared" si="149"/>
        <v>700</v>
      </c>
      <c r="AV212" s="13">
        <f t="shared" si="150"/>
        <v>525</v>
      </c>
      <c r="AW212" s="13">
        <f t="shared" si="151"/>
        <v>875</v>
      </c>
      <c r="AX212" s="5">
        <f t="shared" si="152"/>
        <v>6</v>
      </c>
      <c r="AY212" s="5">
        <f t="shared" si="153"/>
        <v>7</v>
      </c>
      <c r="AZ212" s="5">
        <f t="shared" si="154"/>
        <v>11</v>
      </c>
      <c r="BA212" s="5">
        <f t="shared" si="155"/>
        <v>15</v>
      </c>
      <c r="BB212" s="5">
        <f t="shared" si="156"/>
        <v>18</v>
      </c>
    </row>
    <row r="213" spans="1:54">
      <c r="A213" s="882"/>
      <c r="B213" s="89" t="s">
        <v>45</v>
      </c>
      <c r="C213" s="119" t="s">
        <v>49</v>
      </c>
      <c r="D213" s="26" t="s">
        <v>1</v>
      </c>
      <c r="E213" s="26" t="s">
        <v>41</v>
      </c>
      <c r="F213" s="27" t="s">
        <v>18</v>
      </c>
      <c r="G213" s="28" t="s">
        <v>8</v>
      </c>
      <c r="H213" s="91">
        <f>ROUNDDOWN(AK213*1.05,0)+INDEX(Sheet2!$B$2:'Sheet2'!$B$5,MATCH(G213,Sheet2!$A$2:'Sheet2'!$A$5,0),0)+34*AT213-ROUNDUP(IF($BC$1=TRUE,AV213,AW213)/10,0)+A213</f>
        <v>468</v>
      </c>
      <c r="I213" s="231">
        <f>ROUNDDOWN(AL213*1.05,0)+INDEX(Sheet2!$B$2:'Sheet2'!$B$5,MATCH(G213,Sheet2!$A$2:'Sheet2'!$A$5,0),0)+34*AT213-ROUNDUP(IF($BC$1=TRUE,AV213,AW213)/10,0)+A213</f>
        <v>515</v>
      </c>
      <c r="J213" s="30">
        <f t="shared" si="129"/>
        <v>983</v>
      </c>
      <c r="K213" s="143">
        <f>AW213-ROUNDDOWN(AR213/2,0)-ROUNDDOWN(MAX(AQ213*1.2,AP213*0.5),0)+INDEX(Sheet2!$C$2:'Sheet2'!$C$5,MATCH(G213,Sheet2!$A$2:'Sheet2'!$A$5,0),0)</f>
        <v>828</v>
      </c>
      <c r="L213" s="25">
        <f t="shared" si="130"/>
        <v>429</v>
      </c>
      <c r="M213" s="83">
        <f t="shared" si="131"/>
        <v>14</v>
      </c>
      <c r="N213" s="83">
        <f t="shared" si="132"/>
        <v>40</v>
      </c>
      <c r="O213" s="92">
        <f t="shared" si="133"/>
        <v>1919</v>
      </c>
      <c r="P213" s="31">
        <f>AX213+IF($F213="범선",IF($BG$1=TRUE,INDEX(Sheet2!$H$2:'Sheet2'!$H$45,MATCH(AX213,Sheet2!$G$2:'Sheet2'!$G$45,0),0)),IF($BH$1=TRUE,INDEX(Sheet2!$I$2:'Sheet2'!$I$45,MATCH(AX213,Sheet2!$G$2:'Sheet2'!$G$45,0)),IF($BI$1=TRUE,INDEX(Sheet2!$H$2:'Sheet2'!$H$45,MATCH(AX213,Sheet2!$G$2:'Sheet2'!$G$45,0)),0)))+IF($BE$1=TRUE,2,0)</f>
        <v>16</v>
      </c>
      <c r="Q213" s="26">
        <f t="shared" si="134"/>
        <v>19</v>
      </c>
      <c r="R213" s="26">
        <f t="shared" si="135"/>
        <v>22</v>
      </c>
      <c r="S213" s="28">
        <f t="shared" si="136"/>
        <v>25</v>
      </c>
      <c r="T213" s="26">
        <f>AY213+IF($F213="범선",IF($BG$1=TRUE,INDEX(Sheet2!$H$2:'Sheet2'!$H$45,MATCH(AY213,Sheet2!$G$2:'Sheet2'!$G$45,0),0)),IF($BH$1=TRUE,INDEX(Sheet2!$I$2:'Sheet2'!$I$45,MATCH(AY213,Sheet2!$G$2:'Sheet2'!$G$45,0)),IF($BI$1=TRUE,INDEX(Sheet2!$H$2:'Sheet2'!$H$45,MATCH(AY213,Sheet2!$G$2:'Sheet2'!$G$45,0)),0)))+IF($BE$1=TRUE,2,0)</f>
        <v>17</v>
      </c>
      <c r="U213" s="26">
        <f t="shared" si="137"/>
        <v>20.5</v>
      </c>
      <c r="V213" s="26">
        <f t="shared" si="138"/>
        <v>23.5</v>
      </c>
      <c r="W213" s="28">
        <f t="shared" si="139"/>
        <v>26.5</v>
      </c>
      <c r="X213" s="26">
        <f>AZ213+IF($F213="범선",IF($BG$1=TRUE,INDEX(Sheet2!$H$2:'Sheet2'!$H$45,MATCH(AZ213,Sheet2!$G$2:'Sheet2'!$G$45,0),0)),IF($BH$1=TRUE,INDEX(Sheet2!$I$2:'Sheet2'!$I$45,MATCH(AZ213,Sheet2!$G$2:'Sheet2'!$G$45,0)),IF($BI$1=TRUE,INDEX(Sheet2!$H$2:'Sheet2'!$H$45,MATCH(AZ213,Sheet2!$G$2:'Sheet2'!$G$45,0)),0)))+IF($BE$1=TRUE,2,0)</f>
        <v>21</v>
      </c>
      <c r="Y213" s="26">
        <f t="shared" si="140"/>
        <v>24.5</v>
      </c>
      <c r="Z213" s="26">
        <f t="shared" si="141"/>
        <v>27.5</v>
      </c>
      <c r="AA213" s="28">
        <f t="shared" si="142"/>
        <v>30.5</v>
      </c>
      <c r="AB213" s="26">
        <f>BA213+IF($F213="범선",IF($BG$1=TRUE,INDEX(Sheet2!$H$2:'Sheet2'!$H$45,MATCH(BA213,Sheet2!$G$2:'Sheet2'!$G$45,0),0)),IF($BH$1=TRUE,INDEX(Sheet2!$I$2:'Sheet2'!$I$45,MATCH(BA213,Sheet2!$G$2:'Sheet2'!$G$45,0)),IF($BI$1=TRUE,INDEX(Sheet2!$H$2:'Sheet2'!$H$45,MATCH(BA213,Sheet2!$G$2:'Sheet2'!$G$45,0)),0)))+IF($BE$1=TRUE,2,0)</f>
        <v>26.5</v>
      </c>
      <c r="AC213" s="26">
        <f t="shared" si="143"/>
        <v>30</v>
      </c>
      <c r="AD213" s="26">
        <f t="shared" si="144"/>
        <v>33</v>
      </c>
      <c r="AE213" s="28">
        <f t="shared" si="145"/>
        <v>36</v>
      </c>
      <c r="AF213" s="26">
        <f>BB213+IF($F213="범선",IF($BG$1=TRUE,INDEX(Sheet2!$H$2:'Sheet2'!$H$45,MATCH(BB213,Sheet2!$G$2:'Sheet2'!$G$45,0),0)),IF($BH$1=TRUE,INDEX(Sheet2!$I$2:'Sheet2'!$I$45,MATCH(BB213,Sheet2!$G$2:'Sheet2'!$G$45,0)),IF($BI$1=TRUE,INDEX(Sheet2!$H$2:'Sheet2'!$H$45,MATCH(BB213,Sheet2!$G$2:'Sheet2'!$G$45,0)),0)))+IF($BE$1=TRUE,2,0)</f>
        <v>32</v>
      </c>
      <c r="AG213" s="26">
        <f t="shared" si="146"/>
        <v>35.5</v>
      </c>
      <c r="AH213" s="26">
        <f t="shared" si="147"/>
        <v>38.5</v>
      </c>
      <c r="AI213" s="28">
        <f t="shared" si="148"/>
        <v>41.5</v>
      </c>
      <c r="AJ213" s="95"/>
      <c r="AK213" s="97">
        <v>280</v>
      </c>
      <c r="AL213" s="97">
        <v>325</v>
      </c>
      <c r="AM213" s="97">
        <v>15</v>
      </c>
      <c r="AN213" s="83">
        <v>14</v>
      </c>
      <c r="AO213" s="83">
        <v>40</v>
      </c>
      <c r="AP213" s="5">
        <v>125</v>
      </c>
      <c r="AQ213" s="5">
        <v>40</v>
      </c>
      <c r="AR213" s="5">
        <v>68</v>
      </c>
      <c r="AS213" s="5">
        <v>507</v>
      </c>
      <c r="AT213" s="5">
        <v>3</v>
      </c>
      <c r="AU213" s="5">
        <f t="shared" si="149"/>
        <v>700</v>
      </c>
      <c r="AV213" s="5">
        <f t="shared" si="150"/>
        <v>525</v>
      </c>
      <c r="AW213" s="5">
        <f t="shared" si="151"/>
        <v>875</v>
      </c>
      <c r="AX213" s="5">
        <f t="shared" si="152"/>
        <v>5</v>
      </c>
      <c r="AY213" s="5">
        <f t="shared" si="153"/>
        <v>6</v>
      </c>
      <c r="AZ213" s="5">
        <f t="shared" si="154"/>
        <v>9</v>
      </c>
      <c r="BA213" s="5">
        <f t="shared" si="155"/>
        <v>13</v>
      </c>
      <c r="BB213" s="5">
        <f t="shared" si="156"/>
        <v>17</v>
      </c>
    </row>
    <row r="214" spans="1:54">
      <c r="A214" s="882"/>
      <c r="B214" s="89" t="s">
        <v>40</v>
      </c>
      <c r="C214" s="119" t="s">
        <v>110</v>
      </c>
      <c r="D214" s="26" t="s">
        <v>1</v>
      </c>
      <c r="E214" s="26" t="s">
        <v>0</v>
      </c>
      <c r="F214" s="27" t="s">
        <v>18</v>
      </c>
      <c r="G214" s="28" t="s">
        <v>12</v>
      </c>
      <c r="H214" s="91">
        <f>ROUNDDOWN(AK214*1.05,0)+INDEX(Sheet2!$B$2:'Sheet2'!$B$5,MATCH(G214,Sheet2!$A$2:'Sheet2'!$A$5,0),0)+34*AT214-ROUNDUP(IF($BC$1=TRUE,AV214,AW214)/10,0)+A214</f>
        <v>429</v>
      </c>
      <c r="I214" s="231">
        <f>ROUNDDOWN(AL214*1.05,0)+INDEX(Sheet2!$B$2:'Sheet2'!$B$5,MATCH(G214,Sheet2!$A$2:'Sheet2'!$A$5,0),0)+34*AT214-ROUNDUP(IF($BC$1=TRUE,AV214,AW214)/10,0)+A214</f>
        <v>503</v>
      </c>
      <c r="J214" s="30">
        <f t="shared" si="129"/>
        <v>932</v>
      </c>
      <c r="K214" s="133">
        <f>AW214-ROUNDDOWN(AR214/2,0)-ROUNDDOWN(MAX(AQ214*1.2,AP214*0.5),0)+INDEX(Sheet2!$C$2:'Sheet2'!$C$5,MATCH(G214,Sheet2!$A$2:'Sheet2'!$A$5,0),0)</f>
        <v>828</v>
      </c>
      <c r="L214" s="25">
        <f t="shared" si="130"/>
        <v>396</v>
      </c>
      <c r="M214" s="83">
        <f t="shared" si="131"/>
        <v>15</v>
      </c>
      <c r="N214" s="83">
        <f t="shared" si="132"/>
        <v>55</v>
      </c>
      <c r="O214" s="92">
        <f t="shared" si="133"/>
        <v>1790</v>
      </c>
      <c r="P214" s="31">
        <f>AX214+IF($F214="범선",IF($BG$1=TRUE,INDEX(Sheet2!$H$2:'Sheet2'!$H$45,MATCH(AX214,Sheet2!$G$2:'Sheet2'!$G$45,0),0)),IF($BH$1=TRUE,INDEX(Sheet2!$I$2:'Sheet2'!$I$45,MATCH(AX214,Sheet2!$G$2:'Sheet2'!$G$45,0)),IF($BI$1=TRUE,INDEX(Sheet2!$H$2:'Sheet2'!$H$45,MATCH(AX214,Sheet2!$G$2:'Sheet2'!$G$45,0)),0)))+IF($BE$1=TRUE,2,0)</f>
        <v>18.5</v>
      </c>
      <c r="Q214" s="26">
        <f t="shared" si="134"/>
        <v>21.5</v>
      </c>
      <c r="R214" s="26">
        <f t="shared" si="135"/>
        <v>24.5</v>
      </c>
      <c r="S214" s="28">
        <f t="shared" si="136"/>
        <v>27.5</v>
      </c>
      <c r="T214" s="26">
        <f>AY214+IF($F214="범선",IF($BG$1=TRUE,INDEX(Sheet2!$H$2:'Sheet2'!$H$45,MATCH(AY214,Sheet2!$G$2:'Sheet2'!$G$45,0),0)),IF($BH$1=TRUE,INDEX(Sheet2!$I$2:'Sheet2'!$I$45,MATCH(AY214,Sheet2!$G$2:'Sheet2'!$G$45,0)),IF($BI$1=TRUE,INDEX(Sheet2!$H$2:'Sheet2'!$H$45,MATCH(AY214,Sheet2!$G$2:'Sheet2'!$G$45,0)),0)))+IF($BE$1=TRUE,2,0)</f>
        <v>20</v>
      </c>
      <c r="U214" s="26">
        <f t="shared" si="137"/>
        <v>23.5</v>
      </c>
      <c r="V214" s="26">
        <f t="shared" si="138"/>
        <v>26.5</v>
      </c>
      <c r="W214" s="28">
        <f t="shared" si="139"/>
        <v>29.5</v>
      </c>
      <c r="X214" s="26">
        <f>AZ214+IF($F214="범선",IF($BG$1=TRUE,INDEX(Sheet2!$H$2:'Sheet2'!$H$45,MATCH(AZ214,Sheet2!$G$2:'Sheet2'!$G$45,0),0)),IF($BH$1=TRUE,INDEX(Sheet2!$I$2:'Sheet2'!$I$45,MATCH(AZ214,Sheet2!$G$2:'Sheet2'!$G$45,0)),IF($BI$1=TRUE,INDEX(Sheet2!$H$2:'Sheet2'!$H$45,MATCH(AZ214,Sheet2!$G$2:'Sheet2'!$G$45,0)),0)))+IF($BE$1=TRUE,2,0)</f>
        <v>24</v>
      </c>
      <c r="Y214" s="26">
        <f t="shared" si="140"/>
        <v>27.5</v>
      </c>
      <c r="Z214" s="26">
        <f t="shared" si="141"/>
        <v>30.5</v>
      </c>
      <c r="AA214" s="28">
        <f t="shared" si="142"/>
        <v>33.5</v>
      </c>
      <c r="AB214" s="26">
        <f>BA214+IF($F214="범선",IF($BG$1=TRUE,INDEX(Sheet2!$H$2:'Sheet2'!$H$45,MATCH(BA214,Sheet2!$G$2:'Sheet2'!$G$45,0),0)),IF($BH$1=TRUE,INDEX(Sheet2!$I$2:'Sheet2'!$I$45,MATCH(BA214,Sheet2!$G$2:'Sheet2'!$G$45,0)),IF($BI$1=TRUE,INDEX(Sheet2!$H$2:'Sheet2'!$H$45,MATCH(BA214,Sheet2!$G$2:'Sheet2'!$G$45,0)),0)))+IF($BE$1=TRUE,2,0)</f>
        <v>29</v>
      </c>
      <c r="AC214" s="26">
        <f t="shared" si="143"/>
        <v>32.5</v>
      </c>
      <c r="AD214" s="26">
        <f t="shared" si="144"/>
        <v>35.5</v>
      </c>
      <c r="AE214" s="28">
        <f t="shared" si="145"/>
        <v>38.5</v>
      </c>
      <c r="AF214" s="26">
        <f>BB214+IF($F214="범선",IF($BG$1=TRUE,INDEX(Sheet2!$H$2:'Sheet2'!$H$45,MATCH(BB214,Sheet2!$G$2:'Sheet2'!$G$45,0),0)),IF($BH$1=TRUE,INDEX(Sheet2!$I$2:'Sheet2'!$I$45,MATCH(BB214,Sheet2!$G$2:'Sheet2'!$G$45,0)),IF($BI$1=TRUE,INDEX(Sheet2!$H$2:'Sheet2'!$H$45,MATCH(BB214,Sheet2!$G$2:'Sheet2'!$G$45,0)),0)))+IF($BE$1=TRUE,2,0)</f>
        <v>34.5</v>
      </c>
      <c r="AG214" s="26">
        <f t="shared" si="146"/>
        <v>38</v>
      </c>
      <c r="AH214" s="26">
        <f t="shared" si="147"/>
        <v>41</v>
      </c>
      <c r="AI214" s="28">
        <f t="shared" si="148"/>
        <v>44</v>
      </c>
      <c r="AJ214" s="95"/>
      <c r="AK214" s="97">
        <v>270</v>
      </c>
      <c r="AL214" s="97">
        <v>340</v>
      </c>
      <c r="AM214" s="97">
        <v>12</v>
      </c>
      <c r="AN214" s="83">
        <v>15</v>
      </c>
      <c r="AO214" s="83">
        <v>55</v>
      </c>
      <c r="AP214" s="5">
        <v>245</v>
      </c>
      <c r="AQ214" s="5">
        <v>100</v>
      </c>
      <c r="AR214" s="5">
        <v>110</v>
      </c>
      <c r="AS214" s="5">
        <v>410</v>
      </c>
      <c r="AT214" s="5">
        <v>3</v>
      </c>
      <c r="AU214" s="5">
        <f t="shared" si="149"/>
        <v>765</v>
      </c>
      <c r="AV214" s="5">
        <f t="shared" si="150"/>
        <v>573</v>
      </c>
      <c r="AW214" s="5">
        <f t="shared" si="151"/>
        <v>956</v>
      </c>
      <c r="AX214" s="5">
        <f t="shared" si="152"/>
        <v>7</v>
      </c>
      <c r="AY214" s="5">
        <f t="shared" si="153"/>
        <v>8</v>
      </c>
      <c r="AZ214" s="5">
        <f t="shared" si="154"/>
        <v>11</v>
      </c>
      <c r="BA214" s="5">
        <f t="shared" si="155"/>
        <v>15</v>
      </c>
      <c r="BB214" s="5">
        <f t="shared" si="156"/>
        <v>19</v>
      </c>
    </row>
    <row r="215" spans="1:54">
      <c r="A215" s="882"/>
      <c r="B215" s="89" t="s">
        <v>104</v>
      </c>
      <c r="C215" s="119" t="s">
        <v>168</v>
      </c>
      <c r="D215" s="26" t="s">
        <v>1</v>
      </c>
      <c r="E215" s="26" t="s">
        <v>41</v>
      </c>
      <c r="F215" s="26" t="s">
        <v>162</v>
      </c>
      <c r="G215" s="28" t="s">
        <v>12</v>
      </c>
      <c r="H215" s="91">
        <f>ROUNDDOWN(AK215*1.05,0)+INDEX(Sheet2!$B$2:'Sheet2'!$B$5,MATCH(G215,Sheet2!$A$2:'Sheet2'!$A$5,0),0)+34*AT215-ROUNDUP(IF($BC$1=TRUE,AV215,AW215)/10,0)+A215</f>
        <v>263</v>
      </c>
      <c r="I215" s="231">
        <f>ROUNDDOWN(AL215*1.05,0)+INDEX(Sheet2!$B$2:'Sheet2'!$B$5,MATCH(G215,Sheet2!$A$2:'Sheet2'!$A$5,0),0)+34*AT215-ROUNDUP(IF($BC$1=TRUE,AV215,AW215)/10,0)+A215</f>
        <v>392</v>
      </c>
      <c r="J215" s="30">
        <f t="shared" si="129"/>
        <v>655</v>
      </c>
      <c r="K215" s="133">
        <f>AW215-ROUNDDOWN(AR215/2,0)-ROUNDDOWN(MAX(AQ215*1.2,AP215*0.5),0)+INDEX(Sheet2!$C$2:'Sheet2'!$C$5,MATCH(G215,Sheet2!$A$2:'Sheet2'!$A$5,0),0)</f>
        <v>827</v>
      </c>
      <c r="L215" s="25">
        <f t="shared" si="130"/>
        <v>428</v>
      </c>
      <c r="M215" s="83">
        <f t="shared" si="131"/>
        <v>6</v>
      </c>
      <c r="N215" s="83">
        <f t="shared" si="132"/>
        <v>49</v>
      </c>
      <c r="O215" s="92">
        <f t="shared" si="133"/>
        <v>1181</v>
      </c>
      <c r="P215" s="31">
        <f>AX215+IF($F215="범선",IF($BG$1=TRUE,INDEX(Sheet2!$H$2:'Sheet2'!$H$45,MATCH(AX215,Sheet2!$G$2:'Sheet2'!$G$45,0),0)),IF($BH$1=TRUE,INDEX(Sheet2!$I$2:'Sheet2'!$I$45,MATCH(AX215,Sheet2!$G$2:'Sheet2'!$G$45,0)),IF($BI$1=TRUE,INDEX(Sheet2!$H$2:'Sheet2'!$H$45,MATCH(AX215,Sheet2!$G$2:'Sheet2'!$G$45,0)),0)))+IF($BE$1=TRUE,2,0)</f>
        <v>17</v>
      </c>
      <c r="Q215" s="26">
        <f t="shared" si="134"/>
        <v>20</v>
      </c>
      <c r="R215" s="26">
        <f t="shared" si="135"/>
        <v>23</v>
      </c>
      <c r="S215" s="28">
        <f t="shared" si="136"/>
        <v>26</v>
      </c>
      <c r="T215" s="26">
        <f>AY215+IF($F215="범선",IF($BG$1=TRUE,INDEX(Sheet2!$H$2:'Sheet2'!$H$45,MATCH(AY215,Sheet2!$G$2:'Sheet2'!$G$45,0),0)),IF($BH$1=TRUE,INDEX(Sheet2!$I$2:'Sheet2'!$I$45,MATCH(AY215,Sheet2!$G$2:'Sheet2'!$G$45,0)),IF($BI$1=TRUE,INDEX(Sheet2!$H$2:'Sheet2'!$H$45,MATCH(AY215,Sheet2!$G$2:'Sheet2'!$G$45,0)),0)))+IF($BE$1=TRUE,2,0)</f>
        <v>20</v>
      </c>
      <c r="U215" s="26">
        <f t="shared" si="137"/>
        <v>23.5</v>
      </c>
      <c r="V215" s="26">
        <f t="shared" si="138"/>
        <v>26.5</v>
      </c>
      <c r="W215" s="28">
        <f t="shared" si="139"/>
        <v>29.5</v>
      </c>
      <c r="X215" s="26">
        <f>AZ215+IF($F215="범선",IF($BG$1=TRUE,INDEX(Sheet2!$H$2:'Sheet2'!$H$45,MATCH(AZ215,Sheet2!$G$2:'Sheet2'!$G$45,0),0)),IF($BH$1=TRUE,INDEX(Sheet2!$I$2:'Sheet2'!$I$45,MATCH(AZ215,Sheet2!$G$2:'Sheet2'!$G$45,0)),IF($BI$1=TRUE,INDEX(Sheet2!$H$2:'Sheet2'!$H$45,MATCH(AZ215,Sheet2!$G$2:'Sheet2'!$G$45,0)),0)))+IF($BE$1=TRUE,2,0)</f>
        <v>24</v>
      </c>
      <c r="Y215" s="26">
        <f t="shared" si="140"/>
        <v>27.5</v>
      </c>
      <c r="Z215" s="26">
        <f t="shared" si="141"/>
        <v>30.5</v>
      </c>
      <c r="AA215" s="28">
        <f t="shared" si="142"/>
        <v>33.5</v>
      </c>
      <c r="AB215" s="26">
        <f>BA215+IF($F215="범선",IF($BG$1=TRUE,INDEX(Sheet2!$H$2:'Sheet2'!$H$45,MATCH(BA215,Sheet2!$G$2:'Sheet2'!$G$45,0),0)),IF($BH$1=TRUE,INDEX(Sheet2!$I$2:'Sheet2'!$I$45,MATCH(BA215,Sheet2!$G$2:'Sheet2'!$G$45,0)),IF($BI$1=TRUE,INDEX(Sheet2!$H$2:'Sheet2'!$H$45,MATCH(BA215,Sheet2!$G$2:'Sheet2'!$G$45,0)),0)))+IF($BE$1=TRUE,2,0)</f>
        <v>29</v>
      </c>
      <c r="AC215" s="26">
        <f t="shared" si="143"/>
        <v>32.5</v>
      </c>
      <c r="AD215" s="26">
        <f t="shared" si="144"/>
        <v>35.5</v>
      </c>
      <c r="AE215" s="28">
        <f t="shared" si="145"/>
        <v>38.5</v>
      </c>
      <c r="AF215" s="26">
        <f>BB215+IF($F215="범선",IF($BG$1=TRUE,INDEX(Sheet2!$H$2:'Sheet2'!$H$45,MATCH(BB215,Sheet2!$G$2:'Sheet2'!$G$45,0),0)),IF($BH$1=TRUE,INDEX(Sheet2!$I$2:'Sheet2'!$I$45,MATCH(BB215,Sheet2!$G$2:'Sheet2'!$G$45,0)),IF($BI$1=TRUE,INDEX(Sheet2!$H$2:'Sheet2'!$H$45,MATCH(BB215,Sheet2!$G$2:'Sheet2'!$G$45,0)),0)))+IF($BE$1=TRUE,2,0)</f>
        <v>33</v>
      </c>
      <c r="AG215" s="26">
        <f t="shared" si="146"/>
        <v>36.5</v>
      </c>
      <c r="AH215" s="26">
        <f t="shared" si="147"/>
        <v>39.5</v>
      </c>
      <c r="AI215" s="28">
        <f t="shared" si="148"/>
        <v>42.5</v>
      </c>
      <c r="AJ215" s="95"/>
      <c r="AK215" s="96">
        <v>104</v>
      </c>
      <c r="AL215" s="96">
        <v>227</v>
      </c>
      <c r="AM215" s="96">
        <v>8</v>
      </c>
      <c r="AN215" s="83">
        <v>6</v>
      </c>
      <c r="AO215" s="83">
        <v>49</v>
      </c>
      <c r="AP215" s="13">
        <v>116</v>
      </c>
      <c r="AQ215" s="13">
        <v>44</v>
      </c>
      <c r="AR215" s="13">
        <v>78</v>
      </c>
      <c r="AS215" s="13">
        <v>506</v>
      </c>
      <c r="AT215" s="13">
        <v>3</v>
      </c>
      <c r="AU215" s="5">
        <f t="shared" si="149"/>
        <v>700</v>
      </c>
      <c r="AV215" s="5">
        <f t="shared" si="150"/>
        <v>525</v>
      </c>
      <c r="AW215" s="5">
        <f t="shared" si="151"/>
        <v>875</v>
      </c>
      <c r="AX215" s="5">
        <f t="shared" si="152"/>
        <v>6</v>
      </c>
      <c r="AY215" s="5">
        <f t="shared" si="153"/>
        <v>8</v>
      </c>
      <c r="AZ215" s="5">
        <f t="shared" si="154"/>
        <v>11</v>
      </c>
      <c r="BA215" s="5">
        <f t="shared" si="155"/>
        <v>15</v>
      </c>
      <c r="BB215" s="5">
        <f t="shared" si="156"/>
        <v>18</v>
      </c>
    </row>
    <row r="216" spans="1:54">
      <c r="A216" s="882"/>
      <c r="B216" s="89" t="s">
        <v>196</v>
      </c>
      <c r="C216" s="119" t="s">
        <v>168</v>
      </c>
      <c r="D216" s="26" t="s">
        <v>1</v>
      </c>
      <c r="E216" s="26" t="s">
        <v>41</v>
      </c>
      <c r="F216" s="26" t="s">
        <v>162</v>
      </c>
      <c r="G216" s="28" t="s">
        <v>12</v>
      </c>
      <c r="H216" s="91">
        <f>ROUNDDOWN(AK216*1.05,0)+INDEX(Sheet2!$B$2:'Sheet2'!$B$5,MATCH(G216,Sheet2!$A$2:'Sheet2'!$A$5,0),0)+34*AT216-ROUNDUP(IF($BC$1=TRUE,AV216,AW216)/10,0)+A216</f>
        <v>263</v>
      </c>
      <c r="I216" s="231">
        <f>ROUNDDOWN(AL216*1.05,0)+INDEX(Sheet2!$B$2:'Sheet2'!$B$5,MATCH(G216,Sheet2!$A$2:'Sheet2'!$A$5,0),0)+34*AT216-ROUNDUP(IF($BC$1=TRUE,AV216,AW216)/10,0)+A216</f>
        <v>392</v>
      </c>
      <c r="J216" s="30">
        <f t="shared" si="129"/>
        <v>655</v>
      </c>
      <c r="K216" s="133">
        <f>AW216-ROUNDDOWN(AR216/2,0)-ROUNDDOWN(MAX(AQ216*1.2,AP216*0.5),0)+INDEX(Sheet2!$C$2:'Sheet2'!$C$5,MATCH(G216,Sheet2!$A$2:'Sheet2'!$A$5,0),0)</f>
        <v>826</v>
      </c>
      <c r="L216" s="25">
        <f t="shared" si="130"/>
        <v>427</v>
      </c>
      <c r="M216" s="83">
        <f t="shared" si="131"/>
        <v>7</v>
      </c>
      <c r="N216" s="83">
        <f t="shared" si="132"/>
        <v>50</v>
      </c>
      <c r="O216" s="92">
        <f t="shared" si="133"/>
        <v>1181</v>
      </c>
      <c r="P216" s="31">
        <f>AX216+IF($F216="범선",IF($BG$1=TRUE,INDEX(Sheet2!$H$2:'Sheet2'!$H$45,MATCH(AX216,Sheet2!$G$2:'Sheet2'!$G$45,0),0)),IF($BH$1=TRUE,INDEX(Sheet2!$I$2:'Sheet2'!$I$45,MATCH(AX216,Sheet2!$G$2:'Sheet2'!$G$45,0)),IF($BI$1=TRUE,INDEX(Sheet2!$H$2:'Sheet2'!$H$45,MATCH(AX216,Sheet2!$G$2:'Sheet2'!$G$45,0)),0)))+IF($BE$1=TRUE,2,0)</f>
        <v>18.5</v>
      </c>
      <c r="Q216" s="26">
        <f t="shared" si="134"/>
        <v>21.5</v>
      </c>
      <c r="R216" s="26">
        <f t="shared" si="135"/>
        <v>24.5</v>
      </c>
      <c r="S216" s="28">
        <f t="shared" si="136"/>
        <v>27.5</v>
      </c>
      <c r="T216" s="26">
        <f>AY216+IF($F216="범선",IF($BG$1=TRUE,INDEX(Sheet2!$H$2:'Sheet2'!$H$45,MATCH(AY216,Sheet2!$G$2:'Sheet2'!$G$45,0),0)),IF($BH$1=TRUE,INDEX(Sheet2!$I$2:'Sheet2'!$I$45,MATCH(AY216,Sheet2!$G$2:'Sheet2'!$G$45,0)),IF($BI$1=TRUE,INDEX(Sheet2!$H$2:'Sheet2'!$H$45,MATCH(AY216,Sheet2!$G$2:'Sheet2'!$G$45,0)),0)))+IF($BE$1=TRUE,2,0)</f>
        <v>20</v>
      </c>
      <c r="U216" s="26">
        <f t="shared" si="137"/>
        <v>23.5</v>
      </c>
      <c r="V216" s="26">
        <f t="shared" si="138"/>
        <v>26.5</v>
      </c>
      <c r="W216" s="28">
        <f t="shared" si="139"/>
        <v>29.5</v>
      </c>
      <c r="X216" s="26">
        <f>AZ216+IF($F216="범선",IF($BG$1=TRUE,INDEX(Sheet2!$H$2:'Sheet2'!$H$45,MATCH(AZ216,Sheet2!$G$2:'Sheet2'!$G$45,0),0)),IF($BH$1=TRUE,INDEX(Sheet2!$I$2:'Sheet2'!$I$45,MATCH(AZ216,Sheet2!$G$2:'Sheet2'!$G$45,0)),IF($BI$1=TRUE,INDEX(Sheet2!$H$2:'Sheet2'!$H$45,MATCH(AZ216,Sheet2!$G$2:'Sheet2'!$G$45,0)),0)))+IF($BE$1=TRUE,2,0)</f>
        <v>24</v>
      </c>
      <c r="Y216" s="26">
        <f t="shared" si="140"/>
        <v>27.5</v>
      </c>
      <c r="Z216" s="26">
        <f t="shared" si="141"/>
        <v>30.5</v>
      </c>
      <c r="AA216" s="28">
        <f t="shared" si="142"/>
        <v>33.5</v>
      </c>
      <c r="AB216" s="26">
        <f>BA216+IF($F216="범선",IF($BG$1=TRUE,INDEX(Sheet2!$H$2:'Sheet2'!$H$45,MATCH(BA216,Sheet2!$G$2:'Sheet2'!$G$45,0),0)),IF($BH$1=TRUE,INDEX(Sheet2!$I$2:'Sheet2'!$I$45,MATCH(BA216,Sheet2!$G$2:'Sheet2'!$G$45,0)),IF($BI$1=TRUE,INDEX(Sheet2!$H$2:'Sheet2'!$H$45,MATCH(BA216,Sheet2!$G$2:'Sheet2'!$G$45,0)),0)))+IF($BE$1=TRUE,2,0)</f>
        <v>29</v>
      </c>
      <c r="AC216" s="26">
        <f t="shared" si="143"/>
        <v>32.5</v>
      </c>
      <c r="AD216" s="26">
        <f t="shared" si="144"/>
        <v>35.5</v>
      </c>
      <c r="AE216" s="28">
        <f t="shared" si="145"/>
        <v>38.5</v>
      </c>
      <c r="AF216" s="26">
        <f>BB216+IF($F216="범선",IF($BG$1=TRUE,INDEX(Sheet2!$H$2:'Sheet2'!$H$45,MATCH(BB216,Sheet2!$G$2:'Sheet2'!$G$45,0),0)),IF($BH$1=TRUE,INDEX(Sheet2!$I$2:'Sheet2'!$I$45,MATCH(BB216,Sheet2!$G$2:'Sheet2'!$G$45,0)),IF($BI$1=TRUE,INDEX(Sheet2!$H$2:'Sheet2'!$H$45,MATCH(BB216,Sheet2!$G$2:'Sheet2'!$G$45,0)),0)))+IF($BE$1=TRUE,2,0)</f>
        <v>34.5</v>
      </c>
      <c r="AG216" s="26">
        <f t="shared" si="146"/>
        <v>38</v>
      </c>
      <c r="AH216" s="26">
        <f t="shared" si="147"/>
        <v>41</v>
      </c>
      <c r="AI216" s="28">
        <f t="shared" si="148"/>
        <v>44</v>
      </c>
      <c r="AJ216" s="95"/>
      <c r="AK216" s="96">
        <v>104</v>
      </c>
      <c r="AL216" s="96">
        <v>227</v>
      </c>
      <c r="AM216" s="96">
        <v>8</v>
      </c>
      <c r="AN216" s="83">
        <v>7</v>
      </c>
      <c r="AO216" s="83">
        <v>50</v>
      </c>
      <c r="AP216" s="13">
        <v>116</v>
      </c>
      <c r="AQ216" s="13">
        <v>40</v>
      </c>
      <c r="AR216" s="13">
        <v>80</v>
      </c>
      <c r="AS216" s="13">
        <v>504</v>
      </c>
      <c r="AT216" s="13">
        <v>3</v>
      </c>
      <c r="AU216" s="5">
        <f t="shared" si="149"/>
        <v>700</v>
      </c>
      <c r="AV216" s="5">
        <f t="shared" si="150"/>
        <v>525</v>
      </c>
      <c r="AW216" s="5">
        <f t="shared" si="151"/>
        <v>875</v>
      </c>
      <c r="AX216" s="5">
        <f t="shared" si="152"/>
        <v>7</v>
      </c>
      <c r="AY216" s="5">
        <f t="shared" si="153"/>
        <v>8</v>
      </c>
      <c r="AZ216" s="5">
        <f t="shared" si="154"/>
        <v>11</v>
      </c>
      <c r="BA216" s="5">
        <f t="shared" si="155"/>
        <v>15</v>
      </c>
      <c r="BB216" s="5">
        <f t="shared" si="156"/>
        <v>19</v>
      </c>
    </row>
    <row r="217" spans="1:54">
      <c r="A217" s="886"/>
      <c r="B217" s="167" t="s">
        <v>286</v>
      </c>
      <c r="C217" s="150" t="s">
        <v>287</v>
      </c>
      <c r="D217" s="151" t="s">
        <v>1</v>
      </c>
      <c r="E217" s="151" t="s">
        <v>0</v>
      </c>
      <c r="F217" s="151" t="s">
        <v>19</v>
      </c>
      <c r="G217" s="153" t="s">
        <v>12</v>
      </c>
      <c r="H217" s="169">
        <f>ROUNDDOWN(AK217*1.05,0)+INDEX(Sheet2!$B$2:'Sheet2'!$B$5,MATCH(G217,Sheet2!$A$2:'Sheet2'!$A$5,0),0)+34*AT217-ROUNDUP(IF($BC$1=TRUE,AV217,AW217)/10,0)+A217</f>
        <v>287</v>
      </c>
      <c r="I217" s="297">
        <f>ROUNDDOWN(AL217*1.05,0)+INDEX(Sheet2!$B$2:'Sheet2'!$B$5,MATCH(G217,Sheet2!$A$2:'Sheet2'!$A$5,0),0)+34*AT217-ROUNDUP(IF($BC$1=TRUE,AV217,AW217)/10,0)+A217</f>
        <v>392</v>
      </c>
      <c r="J217" s="154">
        <f t="shared" si="129"/>
        <v>679</v>
      </c>
      <c r="K217" s="155">
        <f>AW217-ROUNDDOWN(AR217/2,0)-ROUNDDOWN(MAX(AQ217*1.2,AP217*0.5),0)+INDEX(Sheet2!$C$2:'Sheet2'!$C$5,MATCH(G217,Sheet2!$A$2:'Sheet2'!$A$5,0),0)</f>
        <v>826</v>
      </c>
      <c r="L217" s="156">
        <f t="shared" si="130"/>
        <v>392</v>
      </c>
      <c r="M217" s="157">
        <f t="shared" si="131"/>
        <v>13</v>
      </c>
      <c r="N217" s="157">
        <f t="shared" si="132"/>
        <v>60</v>
      </c>
      <c r="O217" s="158">
        <f t="shared" si="133"/>
        <v>1253</v>
      </c>
      <c r="P217" s="31">
        <f>AX217+IF($F217="범선",IF($BG$1=TRUE,INDEX(Sheet2!$H$2:'Sheet2'!$H$45,MATCH(AX217,Sheet2!$G$2:'Sheet2'!$G$45,0),0)),IF($BH$1=TRUE,INDEX(Sheet2!$I$2:'Sheet2'!$I$45,MATCH(AX217,Sheet2!$G$2:'Sheet2'!$G$45,0)),IF($BI$1=TRUE,INDEX(Sheet2!$H$2:'Sheet2'!$H$45,MATCH(AX217,Sheet2!$G$2:'Sheet2'!$G$45,0)),0)))+IF($BE$1=TRUE,2,0)</f>
        <v>39</v>
      </c>
      <c r="Q217" s="26">
        <f t="shared" si="134"/>
        <v>42</v>
      </c>
      <c r="R217" s="26">
        <f t="shared" si="135"/>
        <v>45</v>
      </c>
      <c r="S217" s="28">
        <f t="shared" si="136"/>
        <v>48</v>
      </c>
      <c r="T217" s="26">
        <f>AY217+IF($F217="범선",IF($BG$1=TRUE,INDEX(Sheet2!$H$2:'Sheet2'!$H$45,MATCH(AY217,Sheet2!$G$2:'Sheet2'!$G$45,0),0)),IF($BH$1=TRUE,INDEX(Sheet2!$I$2:'Sheet2'!$I$45,MATCH(AY217,Sheet2!$G$2:'Sheet2'!$G$45,0)),IF($BI$1=TRUE,INDEX(Sheet2!$H$2:'Sheet2'!$H$45,MATCH(AY217,Sheet2!$G$2:'Sheet2'!$G$45,0)),0)))+IF($BE$1=TRUE,2,0)</f>
        <v>41</v>
      </c>
      <c r="U217" s="26">
        <f t="shared" si="137"/>
        <v>44.5</v>
      </c>
      <c r="V217" s="26">
        <f t="shared" si="138"/>
        <v>47.5</v>
      </c>
      <c r="W217" s="28">
        <f t="shared" si="139"/>
        <v>50.5</v>
      </c>
      <c r="X217" s="26">
        <f>AZ217+IF($F217="범선",IF($BG$1=TRUE,INDEX(Sheet2!$H$2:'Sheet2'!$H$45,MATCH(AZ217,Sheet2!$G$2:'Sheet2'!$G$45,0),0)),IF($BH$1=TRUE,INDEX(Sheet2!$I$2:'Sheet2'!$I$45,MATCH(AZ217,Sheet2!$G$2:'Sheet2'!$G$45,0)),IF($BI$1=TRUE,INDEX(Sheet2!$H$2:'Sheet2'!$H$45,MATCH(AZ217,Sheet2!$G$2:'Sheet2'!$G$45,0)),0)))+IF($BE$1=TRUE,2,0)</f>
        <v>47</v>
      </c>
      <c r="Y217" s="26">
        <f t="shared" si="140"/>
        <v>50.5</v>
      </c>
      <c r="Z217" s="26">
        <f t="shared" si="141"/>
        <v>53.5</v>
      </c>
      <c r="AA217" s="28">
        <f t="shared" si="142"/>
        <v>56.5</v>
      </c>
      <c r="AB217" s="26">
        <f>BA217+IF($F217="범선",IF($BG$1=TRUE,INDEX(Sheet2!$H$2:'Sheet2'!$H$45,MATCH(BA217,Sheet2!$G$2:'Sheet2'!$G$45,0),0)),IF($BH$1=TRUE,INDEX(Sheet2!$I$2:'Sheet2'!$I$45,MATCH(BA217,Sheet2!$G$2:'Sheet2'!$G$45,0)),IF($BI$1=TRUE,INDEX(Sheet2!$H$2:'Sheet2'!$H$45,MATCH(BA217,Sheet2!$G$2:'Sheet2'!$G$45,0)),0)))+IF($BE$1=TRUE,2,0)</f>
        <v>55</v>
      </c>
      <c r="AC217" s="26">
        <f t="shared" si="143"/>
        <v>58.5</v>
      </c>
      <c r="AD217" s="26">
        <f t="shared" si="144"/>
        <v>61.5</v>
      </c>
      <c r="AE217" s="28">
        <f t="shared" si="145"/>
        <v>64.5</v>
      </c>
      <c r="AF217" s="26">
        <f>BB217+IF($F217="범선",IF($BG$1=TRUE,INDEX(Sheet2!$H$2:'Sheet2'!$H$45,MATCH(BB217,Sheet2!$G$2:'Sheet2'!$G$45,0),0)),IF($BH$1=TRUE,INDEX(Sheet2!$I$2:'Sheet2'!$I$45,MATCH(BB217,Sheet2!$G$2:'Sheet2'!$G$45,0)),IF($BI$1=TRUE,INDEX(Sheet2!$H$2:'Sheet2'!$H$45,MATCH(BB217,Sheet2!$G$2:'Sheet2'!$G$45,0)),0)))+IF($BE$1=TRUE,2,0)</f>
        <v>63</v>
      </c>
      <c r="AG217" s="26">
        <f t="shared" si="146"/>
        <v>66.5</v>
      </c>
      <c r="AH217" s="26">
        <f t="shared" si="147"/>
        <v>69.5</v>
      </c>
      <c r="AI217" s="28">
        <f t="shared" si="148"/>
        <v>72.5</v>
      </c>
      <c r="AJ217" s="95"/>
      <c r="AK217" s="97">
        <v>200</v>
      </c>
      <c r="AL217" s="97">
        <v>300</v>
      </c>
      <c r="AM217" s="97">
        <v>15</v>
      </c>
      <c r="AN217" s="83">
        <v>13</v>
      </c>
      <c r="AO217" s="83">
        <v>60</v>
      </c>
      <c r="AP217" s="5">
        <v>260</v>
      </c>
      <c r="AQ217" s="5">
        <v>100</v>
      </c>
      <c r="AR217" s="5">
        <v>110</v>
      </c>
      <c r="AS217">
        <v>400</v>
      </c>
      <c r="AT217">
        <v>1</v>
      </c>
      <c r="AU217" s="13">
        <f t="shared" si="149"/>
        <v>770</v>
      </c>
      <c r="AV217" s="13">
        <f t="shared" si="150"/>
        <v>577</v>
      </c>
      <c r="AW217" s="13">
        <f t="shared" si="151"/>
        <v>962</v>
      </c>
      <c r="AX217" s="5">
        <f t="shared" si="152"/>
        <v>8</v>
      </c>
      <c r="AY217" s="5">
        <f t="shared" si="153"/>
        <v>9</v>
      </c>
      <c r="AZ217" s="5">
        <f t="shared" si="154"/>
        <v>12</v>
      </c>
      <c r="BA217" s="5">
        <f t="shared" si="155"/>
        <v>16</v>
      </c>
      <c r="BB217" s="5">
        <f t="shared" si="156"/>
        <v>20</v>
      </c>
    </row>
    <row r="218" spans="1:54">
      <c r="A218" s="334"/>
      <c r="B218" s="89" t="s">
        <v>178</v>
      </c>
      <c r="C218" s="119" t="s">
        <v>179</v>
      </c>
      <c r="D218" s="26" t="s">
        <v>1</v>
      </c>
      <c r="E218" s="26" t="s">
        <v>41</v>
      </c>
      <c r="F218" s="26" t="s">
        <v>162</v>
      </c>
      <c r="G218" s="28" t="s">
        <v>12</v>
      </c>
      <c r="H218" s="91">
        <f>ROUNDDOWN(AK218*1.05,0)+INDEX(Sheet2!$B$2:'Sheet2'!$B$5,MATCH(G218,Sheet2!$A$2:'Sheet2'!$A$5,0),0)+34*AT218-ROUNDUP(IF($BC$1=TRUE,AV218,AW218)/10,0)+A218</f>
        <v>404</v>
      </c>
      <c r="I218" s="231">
        <f>ROUNDDOWN(AL218*1.05,0)+INDEX(Sheet2!$B$2:'Sheet2'!$B$5,MATCH(G218,Sheet2!$A$2:'Sheet2'!$A$5,0),0)+34*AT218-ROUNDUP(IF($BC$1=TRUE,AV218,AW218)/10,0)+A218</f>
        <v>493</v>
      </c>
      <c r="J218" s="30">
        <f t="shared" si="129"/>
        <v>897</v>
      </c>
      <c r="K218" s="133">
        <f>AW218-ROUNDDOWN(AR218/2,0)-ROUNDDOWN(MAX(AQ218*1.2,AP218*0.5),0)+INDEX(Sheet2!$C$2:'Sheet2'!$C$5,MATCH(G218,Sheet2!$A$2:'Sheet2'!$A$5,0),0)</f>
        <v>824</v>
      </c>
      <c r="L218" s="25">
        <f t="shared" si="130"/>
        <v>395</v>
      </c>
      <c r="M218" s="83">
        <f t="shared" si="131"/>
        <v>14</v>
      </c>
      <c r="N218" s="83">
        <f t="shared" si="132"/>
        <v>57</v>
      </c>
      <c r="O218" s="92">
        <f t="shared" si="133"/>
        <v>1705</v>
      </c>
      <c r="P218" s="31">
        <f>AX218+IF($F218="범선",IF($BG$1=TRUE,INDEX(Sheet2!$H$2:'Sheet2'!$H$45,MATCH(AX218,Sheet2!$G$2:'Sheet2'!$G$45,0),0)),IF($BH$1=TRUE,INDEX(Sheet2!$I$2:'Sheet2'!$I$45,MATCH(AX218,Sheet2!$G$2:'Sheet2'!$G$45,0)),IF($BI$1=TRUE,INDEX(Sheet2!$H$2:'Sheet2'!$H$45,MATCH(AX218,Sheet2!$G$2:'Sheet2'!$G$45,0)),0)))+IF($BE$1=TRUE,2,0)</f>
        <v>18.5</v>
      </c>
      <c r="Q218" s="26">
        <f t="shared" si="134"/>
        <v>21.5</v>
      </c>
      <c r="R218" s="26">
        <f t="shared" si="135"/>
        <v>24.5</v>
      </c>
      <c r="S218" s="28">
        <f t="shared" si="136"/>
        <v>27.5</v>
      </c>
      <c r="T218" s="26">
        <f>AY218+IF($F218="범선",IF($BG$1=TRUE,INDEX(Sheet2!$H$2:'Sheet2'!$H$45,MATCH(AY218,Sheet2!$G$2:'Sheet2'!$G$45,0),0)),IF($BH$1=TRUE,INDEX(Sheet2!$I$2:'Sheet2'!$I$45,MATCH(AY218,Sheet2!$G$2:'Sheet2'!$G$45,0)),IF($BI$1=TRUE,INDEX(Sheet2!$H$2:'Sheet2'!$H$45,MATCH(AY218,Sheet2!$G$2:'Sheet2'!$G$45,0)),0)))+IF($BE$1=TRUE,2,0)</f>
        <v>20</v>
      </c>
      <c r="U218" s="26">
        <f t="shared" si="137"/>
        <v>23.5</v>
      </c>
      <c r="V218" s="26">
        <f t="shared" si="138"/>
        <v>26.5</v>
      </c>
      <c r="W218" s="28">
        <f t="shared" si="139"/>
        <v>29.5</v>
      </c>
      <c r="X218" s="26">
        <f>AZ218+IF($F218="범선",IF($BG$1=TRUE,INDEX(Sheet2!$H$2:'Sheet2'!$H$45,MATCH(AZ218,Sheet2!$G$2:'Sheet2'!$G$45,0),0)),IF($BH$1=TRUE,INDEX(Sheet2!$I$2:'Sheet2'!$I$45,MATCH(AZ218,Sheet2!$G$2:'Sheet2'!$G$45,0)),IF($BI$1=TRUE,INDEX(Sheet2!$H$2:'Sheet2'!$H$45,MATCH(AZ218,Sheet2!$G$2:'Sheet2'!$G$45,0)),0)))+IF($BE$1=TRUE,2,0)</f>
        <v>25</v>
      </c>
      <c r="Y218" s="26">
        <f t="shared" si="140"/>
        <v>28.5</v>
      </c>
      <c r="Z218" s="26">
        <f t="shared" si="141"/>
        <v>31.5</v>
      </c>
      <c r="AA218" s="28">
        <f t="shared" si="142"/>
        <v>34.5</v>
      </c>
      <c r="AB218" s="26">
        <f>BA218+IF($F218="범선",IF($BG$1=TRUE,INDEX(Sheet2!$H$2:'Sheet2'!$H$45,MATCH(BA218,Sheet2!$G$2:'Sheet2'!$G$45,0),0)),IF($BH$1=TRUE,INDEX(Sheet2!$I$2:'Sheet2'!$I$45,MATCH(BA218,Sheet2!$G$2:'Sheet2'!$G$45,0)),IF($BI$1=TRUE,INDEX(Sheet2!$H$2:'Sheet2'!$H$45,MATCH(BA218,Sheet2!$G$2:'Sheet2'!$G$45,0)),0)))+IF($BE$1=TRUE,2,0)</f>
        <v>29</v>
      </c>
      <c r="AC218" s="26">
        <f t="shared" si="143"/>
        <v>32.5</v>
      </c>
      <c r="AD218" s="26">
        <f t="shared" si="144"/>
        <v>35.5</v>
      </c>
      <c r="AE218" s="28">
        <f t="shared" si="145"/>
        <v>38.5</v>
      </c>
      <c r="AF218" s="26">
        <f>BB218+IF($F218="범선",IF($BG$1=TRUE,INDEX(Sheet2!$H$2:'Sheet2'!$H$45,MATCH(BB218,Sheet2!$G$2:'Sheet2'!$G$45,0),0)),IF($BH$1=TRUE,INDEX(Sheet2!$I$2:'Sheet2'!$I$45,MATCH(BB218,Sheet2!$G$2:'Sheet2'!$G$45,0)),IF($BI$1=TRUE,INDEX(Sheet2!$H$2:'Sheet2'!$H$45,MATCH(BB218,Sheet2!$G$2:'Sheet2'!$G$45,0)),0)))+IF($BE$1=TRUE,2,0)</f>
        <v>34.5</v>
      </c>
      <c r="AG218" s="26">
        <f t="shared" si="146"/>
        <v>38</v>
      </c>
      <c r="AH218" s="26">
        <f t="shared" si="147"/>
        <v>41</v>
      </c>
      <c r="AI218" s="28">
        <f t="shared" si="148"/>
        <v>44</v>
      </c>
      <c r="AJ218" s="95"/>
      <c r="AK218" s="96">
        <v>245</v>
      </c>
      <c r="AL218" s="96">
        <v>330</v>
      </c>
      <c r="AM218" s="96">
        <v>13</v>
      </c>
      <c r="AN218" s="83">
        <v>14</v>
      </c>
      <c r="AO218" s="83">
        <v>57</v>
      </c>
      <c r="AP218" s="13">
        <v>230</v>
      </c>
      <c r="AQ218" s="13">
        <v>100</v>
      </c>
      <c r="AR218" s="13">
        <v>110</v>
      </c>
      <c r="AS218" s="13">
        <v>420</v>
      </c>
      <c r="AT218" s="13">
        <v>3</v>
      </c>
      <c r="AU218" s="5">
        <f t="shared" si="149"/>
        <v>760</v>
      </c>
      <c r="AV218" s="5">
        <f t="shared" si="150"/>
        <v>570</v>
      </c>
      <c r="AW218" s="5">
        <f t="shared" si="151"/>
        <v>950</v>
      </c>
      <c r="AX218" s="5">
        <f t="shared" si="152"/>
        <v>7</v>
      </c>
      <c r="AY218" s="5">
        <f t="shared" si="153"/>
        <v>8</v>
      </c>
      <c r="AZ218" s="5">
        <f t="shared" si="154"/>
        <v>12</v>
      </c>
      <c r="BA218" s="5">
        <f t="shared" si="155"/>
        <v>15</v>
      </c>
      <c r="BB218" s="5">
        <f t="shared" si="156"/>
        <v>19</v>
      </c>
    </row>
    <row r="219" spans="1:54">
      <c r="A219" s="1372"/>
      <c r="B219" s="276"/>
      <c r="C219" s="120" t="s">
        <v>301</v>
      </c>
      <c r="D219" s="102" t="s">
        <v>25</v>
      </c>
      <c r="E219" s="102" t="s">
        <v>0</v>
      </c>
      <c r="F219" s="111" t="s">
        <v>18</v>
      </c>
      <c r="G219" s="103" t="s">
        <v>10</v>
      </c>
      <c r="H219" s="289">
        <f>ROUNDDOWN(AK219*1.05,0)+INDEX(Sheet2!$B$2:'Sheet2'!$B$5,MATCH(G219,Sheet2!$A$2:'Sheet2'!$A$5,0),0)+34*AT219-ROUNDUP(IF($BC$1=TRUE,AV219,AW219)/10,0)+A219-20</f>
        <v>370</v>
      </c>
      <c r="I219" s="299">
        <f>ROUNDDOWN(AL219*1.05,0)+INDEX(Sheet2!$B$2:'Sheet2'!$B$5,MATCH(G219,Sheet2!$A$2:'Sheet2'!$A$5,0),0)+34*AT219-ROUNDUP(IF($BC$1=TRUE,AV219,AW219)/10,0)+A219-20</f>
        <v>470</v>
      </c>
      <c r="J219" s="104">
        <f t="shared" si="129"/>
        <v>840</v>
      </c>
      <c r="K219" s="133">
        <f>AW219-ROUNDDOWN(AR219/2,0)-ROUNDDOWN(MAX(AQ219*1.2,AP219*0.5),0)+INDEX(Sheet2!$C$2:'Sheet2'!$C$5,MATCH(G219,Sheet2!$A$2:'Sheet2'!$A$5,0),0)</f>
        <v>822</v>
      </c>
      <c r="L219" s="101">
        <f t="shared" si="130"/>
        <v>451</v>
      </c>
      <c r="M219" s="109">
        <f t="shared" si="131"/>
        <v>9</v>
      </c>
      <c r="N219" s="109">
        <f t="shared" si="132"/>
        <v>14</v>
      </c>
      <c r="O219" s="105">
        <f t="shared" si="133"/>
        <v>1580</v>
      </c>
      <c r="P219" s="31">
        <f>AX219+IF($F219="범선",IF($BG$1=TRUE,INDEX(Sheet2!$H$2:'Sheet2'!$H$45,MATCH(AX219,Sheet2!$G$2:'Sheet2'!$G$45,0),0)),IF($BH$1=TRUE,INDEX(Sheet2!$I$2:'Sheet2'!$I$45,MATCH(AX219,Sheet2!$G$2:'Sheet2'!$G$45,0)),IF($BI$1=TRUE,INDEX(Sheet2!$H$2:'Sheet2'!$H$45,MATCH(AX219,Sheet2!$G$2:'Sheet2'!$G$45,0)),0)))+IF($BE$1=TRUE,2,0)</f>
        <v>8</v>
      </c>
      <c r="Q219" s="26">
        <f t="shared" si="134"/>
        <v>11</v>
      </c>
      <c r="R219" s="26">
        <f t="shared" si="135"/>
        <v>14</v>
      </c>
      <c r="S219" s="28">
        <f t="shared" si="136"/>
        <v>17</v>
      </c>
      <c r="T219" s="26">
        <f>AY219+IF($F219="범선",IF($BG$1=TRUE,INDEX(Sheet2!$H$2:'Sheet2'!$H$45,MATCH(AY219,Sheet2!$G$2:'Sheet2'!$G$45,0),0)),IF($BH$1=TRUE,INDEX(Sheet2!$I$2:'Sheet2'!$I$45,MATCH(AY219,Sheet2!$G$2:'Sheet2'!$G$45,0)),IF($BI$1=TRUE,INDEX(Sheet2!$H$2:'Sheet2'!$H$45,MATCH(AY219,Sheet2!$G$2:'Sheet2'!$G$45,0)),0)))+IF($BE$1=TRUE,2,0)</f>
        <v>10.5</v>
      </c>
      <c r="U219" s="26">
        <f t="shared" si="137"/>
        <v>14</v>
      </c>
      <c r="V219" s="26">
        <f t="shared" si="138"/>
        <v>17</v>
      </c>
      <c r="W219" s="28">
        <f t="shared" si="139"/>
        <v>20</v>
      </c>
      <c r="X219" s="26">
        <f>AZ219+IF($F219="범선",IF($BG$1=TRUE,INDEX(Sheet2!$H$2:'Sheet2'!$H$45,MATCH(AZ219,Sheet2!$G$2:'Sheet2'!$G$45,0),0)),IF($BH$1=TRUE,INDEX(Sheet2!$I$2:'Sheet2'!$I$45,MATCH(AZ219,Sheet2!$G$2:'Sheet2'!$G$45,0)),IF($BI$1=TRUE,INDEX(Sheet2!$H$2:'Sheet2'!$H$45,MATCH(AZ219,Sheet2!$G$2:'Sheet2'!$G$45,0)),0)))+IF($BE$1=TRUE,2,0)</f>
        <v>14.5</v>
      </c>
      <c r="Y219" s="26">
        <f t="shared" si="140"/>
        <v>18</v>
      </c>
      <c r="Z219" s="26">
        <f t="shared" si="141"/>
        <v>21</v>
      </c>
      <c r="AA219" s="28">
        <f t="shared" si="142"/>
        <v>24</v>
      </c>
      <c r="AB219" s="26">
        <f>BA219+IF($F219="범선",IF($BG$1=TRUE,INDEX(Sheet2!$H$2:'Sheet2'!$H$45,MATCH(BA219,Sheet2!$G$2:'Sheet2'!$G$45,0),0)),IF($BH$1=TRUE,INDEX(Sheet2!$I$2:'Sheet2'!$I$45,MATCH(BA219,Sheet2!$G$2:'Sheet2'!$G$45,0)),IF($BI$1=TRUE,INDEX(Sheet2!$H$2:'Sheet2'!$H$45,MATCH(BA219,Sheet2!$G$2:'Sheet2'!$G$45,0)),0)))+IF($BE$1=TRUE,2,0)</f>
        <v>20</v>
      </c>
      <c r="AC219" s="26">
        <f t="shared" si="143"/>
        <v>23.5</v>
      </c>
      <c r="AD219" s="26">
        <f t="shared" si="144"/>
        <v>26.5</v>
      </c>
      <c r="AE219" s="28">
        <f t="shared" si="145"/>
        <v>29.5</v>
      </c>
      <c r="AF219" s="26">
        <f>BB219+IF($F219="범선",IF($BG$1=TRUE,INDEX(Sheet2!$H$2:'Sheet2'!$H$45,MATCH(BB219,Sheet2!$G$2:'Sheet2'!$G$45,0),0)),IF($BH$1=TRUE,INDEX(Sheet2!$I$2:'Sheet2'!$I$45,MATCH(BB219,Sheet2!$G$2:'Sheet2'!$G$45,0)),IF($BI$1=TRUE,INDEX(Sheet2!$H$2:'Sheet2'!$H$45,MATCH(BB219,Sheet2!$G$2:'Sheet2'!$G$45,0)),0)))+IF($BE$1=TRUE,2,0)</f>
        <v>24</v>
      </c>
      <c r="AG219" s="26">
        <f t="shared" si="146"/>
        <v>27.5</v>
      </c>
      <c r="AH219" s="26">
        <f t="shared" si="147"/>
        <v>30.5</v>
      </c>
      <c r="AI219" s="28">
        <f t="shared" si="148"/>
        <v>33.5</v>
      </c>
      <c r="AJ219" s="95"/>
      <c r="AK219" s="97">
        <v>185</v>
      </c>
      <c r="AL219" s="97">
        <v>280</v>
      </c>
      <c r="AM219" s="97">
        <v>10</v>
      </c>
      <c r="AN219" s="83">
        <v>9</v>
      </c>
      <c r="AO219" s="83">
        <v>14</v>
      </c>
      <c r="AP219" s="5">
        <v>40</v>
      </c>
      <c r="AQ219" s="5">
        <v>18</v>
      </c>
      <c r="AR219" s="5">
        <v>16</v>
      </c>
      <c r="AS219" s="5">
        <v>584</v>
      </c>
      <c r="AT219" s="5">
        <v>4</v>
      </c>
      <c r="AU219" s="5">
        <f t="shared" si="149"/>
        <v>640</v>
      </c>
      <c r="AV219" s="5">
        <f t="shared" si="150"/>
        <v>480</v>
      </c>
      <c r="AW219" s="5">
        <f t="shared" si="151"/>
        <v>800</v>
      </c>
      <c r="AX219" s="5">
        <f t="shared" si="152"/>
        <v>-1</v>
      </c>
      <c r="AY219" s="5">
        <f t="shared" si="153"/>
        <v>1</v>
      </c>
      <c r="AZ219" s="5">
        <f t="shared" si="154"/>
        <v>4</v>
      </c>
      <c r="BA219" s="5">
        <f t="shared" si="155"/>
        <v>8</v>
      </c>
      <c r="BB219" s="5">
        <f t="shared" si="156"/>
        <v>11</v>
      </c>
    </row>
    <row r="220" spans="1:54">
      <c r="A220" s="882"/>
      <c r="B220" s="89" t="s">
        <v>45</v>
      </c>
      <c r="C220" s="119" t="s">
        <v>83</v>
      </c>
      <c r="D220" s="26" t="s">
        <v>1</v>
      </c>
      <c r="E220" s="26" t="s">
        <v>41</v>
      </c>
      <c r="F220" s="27" t="s">
        <v>18</v>
      </c>
      <c r="G220" s="28" t="s">
        <v>8</v>
      </c>
      <c r="H220" s="91">
        <f>ROUNDDOWN(AK220*1.05,0)+INDEX(Sheet2!$B$2:'Sheet2'!$B$5,MATCH(G220,Sheet2!$A$2:'Sheet2'!$A$5,0),0)+34*AT220-ROUNDUP(IF($BC$1=TRUE,AV220,AW220)/10,0)+A220</f>
        <v>451</v>
      </c>
      <c r="I220" s="231">
        <f>ROUNDDOWN(AL220*1.05,0)+INDEX(Sheet2!$B$2:'Sheet2'!$B$5,MATCH(G220,Sheet2!$A$2:'Sheet2'!$A$5,0),0)+34*AT220-ROUNDUP(IF($BC$1=TRUE,AV220,AW220)/10,0)+A220</f>
        <v>503</v>
      </c>
      <c r="J220" s="30">
        <f t="shared" si="129"/>
        <v>954</v>
      </c>
      <c r="K220" s="143">
        <f>AW220-ROUNDDOWN(AR220/2,0)-ROUNDDOWN(MAX(AQ220*1.2,AP220*0.5),0)+INDEX(Sheet2!$C$2:'Sheet2'!$C$5,MATCH(G220,Sheet2!$A$2:'Sheet2'!$A$5,0),0)</f>
        <v>819</v>
      </c>
      <c r="L220" s="25">
        <f t="shared" si="130"/>
        <v>435</v>
      </c>
      <c r="M220" s="83">
        <f t="shared" si="131"/>
        <v>15</v>
      </c>
      <c r="N220" s="83">
        <f t="shared" si="132"/>
        <v>40</v>
      </c>
      <c r="O220" s="92">
        <f t="shared" si="133"/>
        <v>1856</v>
      </c>
      <c r="P220" s="31">
        <f>AX220+IF($F220="범선",IF($BG$1=TRUE,INDEX(Sheet2!$H$2:'Sheet2'!$H$45,MATCH(AX220,Sheet2!$G$2:'Sheet2'!$G$45,0),0)),IF($BH$1=TRUE,INDEX(Sheet2!$I$2:'Sheet2'!$I$45,MATCH(AX220,Sheet2!$G$2:'Sheet2'!$G$45,0)),IF($BI$1=TRUE,INDEX(Sheet2!$H$2:'Sheet2'!$H$45,MATCH(AX220,Sheet2!$G$2:'Sheet2'!$G$45,0)),0)))+IF($BE$1=TRUE,2,0)</f>
        <v>16</v>
      </c>
      <c r="Q220" s="26">
        <f t="shared" si="134"/>
        <v>19</v>
      </c>
      <c r="R220" s="26">
        <f t="shared" si="135"/>
        <v>22</v>
      </c>
      <c r="S220" s="28">
        <f t="shared" si="136"/>
        <v>25</v>
      </c>
      <c r="T220" s="26">
        <f>AY220+IF($F220="범선",IF($BG$1=TRUE,INDEX(Sheet2!$H$2:'Sheet2'!$H$45,MATCH(AY220,Sheet2!$G$2:'Sheet2'!$G$45,0),0)),IF($BH$1=TRUE,INDEX(Sheet2!$I$2:'Sheet2'!$I$45,MATCH(AY220,Sheet2!$G$2:'Sheet2'!$G$45,0)),IF($BI$1=TRUE,INDEX(Sheet2!$H$2:'Sheet2'!$H$45,MATCH(AY220,Sheet2!$G$2:'Sheet2'!$G$45,0)),0)))+IF($BE$1=TRUE,2,0)</f>
        <v>17</v>
      </c>
      <c r="U220" s="26">
        <f t="shared" si="137"/>
        <v>20.5</v>
      </c>
      <c r="V220" s="26">
        <f t="shared" si="138"/>
        <v>23.5</v>
      </c>
      <c r="W220" s="28">
        <f t="shared" si="139"/>
        <v>26.5</v>
      </c>
      <c r="X220" s="26">
        <f>AZ220+IF($F220="범선",IF($BG$1=TRUE,INDEX(Sheet2!$H$2:'Sheet2'!$H$45,MATCH(AZ220,Sheet2!$G$2:'Sheet2'!$G$45,0),0)),IF($BH$1=TRUE,INDEX(Sheet2!$I$2:'Sheet2'!$I$45,MATCH(AZ220,Sheet2!$G$2:'Sheet2'!$G$45,0)),IF($BI$1=TRUE,INDEX(Sheet2!$H$2:'Sheet2'!$H$45,MATCH(AZ220,Sheet2!$G$2:'Sheet2'!$G$45,0)),0)))+IF($BE$1=TRUE,2,0)</f>
        <v>21</v>
      </c>
      <c r="Y220" s="26">
        <f t="shared" si="140"/>
        <v>24.5</v>
      </c>
      <c r="Z220" s="26">
        <f t="shared" si="141"/>
        <v>27.5</v>
      </c>
      <c r="AA220" s="28">
        <f t="shared" si="142"/>
        <v>30.5</v>
      </c>
      <c r="AB220" s="26">
        <f>BA220+IF($F220="범선",IF($BG$1=TRUE,INDEX(Sheet2!$H$2:'Sheet2'!$H$45,MATCH(BA220,Sheet2!$G$2:'Sheet2'!$G$45,0),0)),IF($BH$1=TRUE,INDEX(Sheet2!$I$2:'Sheet2'!$I$45,MATCH(BA220,Sheet2!$G$2:'Sheet2'!$G$45,0)),IF($BI$1=TRUE,INDEX(Sheet2!$H$2:'Sheet2'!$H$45,MATCH(BA220,Sheet2!$G$2:'Sheet2'!$G$45,0)),0)))+IF($BE$1=TRUE,2,0)</f>
        <v>26.5</v>
      </c>
      <c r="AC220" s="26">
        <f t="shared" si="143"/>
        <v>30</v>
      </c>
      <c r="AD220" s="26">
        <f t="shared" si="144"/>
        <v>33</v>
      </c>
      <c r="AE220" s="28">
        <f t="shared" si="145"/>
        <v>36</v>
      </c>
      <c r="AF220" s="26">
        <f>BB220+IF($F220="범선",IF($BG$1=TRUE,INDEX(Sheet2!$H$2:'Sheet2'!$H$45,MATCH(BB220,Sheet2!$G$2:'Sheet2'!$G$45,0),0)),IF($BH$1=TRUE,INDEX(Sheet2!$I$2:'Sheet2'!$I$45,MATCH(BB220,Sheet2!$G$2:'Sheet2'!$G$45,0)),IF($BI$1=TRUE,INDEX(Sheet2!$H$2:'Sheet2'!$H$45,MATCH(BB220,Sheet2!$G$2:'Sheet2'!$G$45,0)),0)))+IF($BE$1=TRUE,2,0)</f>
        <v>32</v>
      </c>
      <c r="AG220" s="26">
        <f t="shared" si="146"/>
        <v>35.5</v>
      </c>
      <c r="AH220" s="26">
        <f t="shared" si="147"/>
        <v>38.5</v>
      </c>
      <c r="AI220" s="28">
        <f t="shared" si="148"/>
        <v>41.5</v>
      </c>
      <c r="AJ220" s="95"/>
      <c r="AK220" s="97">
        <v>260</v>
      </c>
      <c r="AL220" s="97">
        <v>310</v>
      </c>
      <c r="AM220" s="97">
        <v>12</v>
      </c>
      <c r="AN220" s="83">
        <v>15</v>
      </c>
      <c r="AO220" s="83">
        <v>40</v>
      </c>
      <c r="AP220" s="5">
        <v>98</v>
      </c>
      <c r="AQ220" s="5">
        <v>34</v>
      </c>
      <c r="AR220" s="5">
        <v>36</v>
      </c>
      <c r="AS220" s="5">
        <v>536</v>
      </c>
      <c r="AT220" s="5">
        <v>3</v>
      </c>
      <c r="AU220" s="5">
        <f t="shared" si="149"/>
        <v>670</v>
      </c>
      <c r="AV220" s="5">
        <f t="shared" si="150"/>
        <v>502</v>
      </c>
      <c r="AW220" s="5">
        <f t="shared" si="151"/>
        <v>837</v>
      </c>
      <c r="AX220" s="5">
        <f t="shared" si="152"/>
        <v>5</v>
      </c>
      <c r="AY220" s="5">
        <f t="shared" si="153"/>
        <v>6</v>
      </c>
      <c r="AZ220" s="5">
        <f t="shared" si="154"/>
        <v>9</v>
      </c>
      <c r="BA220" s="5">
        <f t="shared" si="155"/>
        <v>13</v>
      </c>
      <c r="BB220" s="5">
        <f t="shared" si="156"/>
        <v>17</v>
      </c>
    </row>
    <row r="221" spans="1:54">
      <c r="A221" s="882"/>
      <c r="B221" s="89" t="s">
        <v>48</v>
      </c>
      <c r="C221" s="119" t="s">
        <v>83</v>
      </c>
      <c r="D221" s="26" t="s">
        <v>1</v>
      </c>
      <c r="E221" s="26" t="s">
        <v>41</v>
      </c>
      <c r="F221" s="27" t="s">
        <v>18</v>
      </c>
      <c r="G221" s="28" t="s">
        <v>8</v>
      </c>
      <c r="H221" s="91">
        <f>ROUNDDOWN(AK221*1.05,0)+INDEX(Sheet2!$B$2:'Sheet2'!$B$5,MATCH(G221,Sheet2!$A$2:'Sheet2'!$A$5,0),0)+34*AT221-ROUNDUP(IF($BC$1=TRUE,AV221,AW221)/10,0)+A221</f>
        <v>440</v>
      </c>
      <c r="I221" s="231">
        <f>ROUNDDOWN(AL221*1.05,0)+INDEX(Sheet2!$B$2:'Sheet2'!$B$5,MATCH(G221,Sheet2!$A$2:'Sheet2'!$A$5,0),0)+34*AT221-ROUNDUP(IF($BC$1=TRUE,AV221,AW221)/10,0)+A221</f>
        <v>503</v>
      </c>
      <c r="J221" s="30">
        <f t="shared" si="129"/>
        <v>943</v>
      </c>
      <c r="K221" s="143">
        <f>AW221-ROUNDDOWN(AR221/2,0)-ROUNDDOWN(MAX(AQ221*1.2,AP221*0.5),0)+INDEX(Sheet2!$C$2:'Sheet2'!$C$5,MATCH(G221,Sheet2!$A$2:'Sheet2'!$A$5,0),0)</f>
        <v>819</v>
      </c>
      <c r="L221" s="25">
        <f t="shared" si="130"/>
        <v>435</v>
      </c>
      <c r="M221" s="83">
        <f t="shared" si="131"/>
        <v>13</v>
      </c>
      <c r="N221" s="83">
        <f t="shared" si="132"/>
        <v>28</v>
      </c>
      <c r="O221" s="92">
        <f t="shared" si="133"/>
        <v>1823</v>
      </c>
      <c r="P221" s="31">
        <f>AX221+IF($F221="범선",IF($BG$1=TRUE,INDEX(Sheet2!$H$2:'Sheet2'!$H$45,MATCH(AX221,Sheet2!$G$2:'Sheet2'!$G$45,0),0)),IF($BH$1=TRUE,INDEX(Sheet2!$I$2:'Sheet2'!$I$45,MATCH(AX221,Sheet2!$G$2:'Sheet2'!$G$45,0)),IF($BI$1=TRUE,INDEX(Sheet2!$H$2:'Sheet2'!$H$45,MATCH(AX221,Sheet2!$G$2:'Sheet2'!$G$45,0)),0)))+IF($BE$1=TRUE,2,0)</f>
        <v>12</v>
      </c>
      <c r="Q221" s="26">
        <f t="shared" si="134"/>
        <v>15</v>
      </c>
      <c r="R221" s="26">
        <f t="shared" si="135"/>
        <v>18</v>
      </c>
      <c r="S221" s="28">
        <f t="shared" si="136"/>
        <v>21</v>
      </c>
      <c r="T221" s="26">
        <f>AY221+IF($F221="범선",IF($BG$1=TRUE,INDEX(Sheet2!$H$2:'Sheet2'!$H$45,MATCH(AY221,Sheet2!$G$2:'Sheet2'!$G$45,0),0)),IF($BH$1=TRUE,INDEX(Sheet2!$I$2:'Sheet2'!$I$45,MATCH(AY221,Sheet2!$G$2:'Sheet2'!$G$45,0)),IF($BI$1=TRUE,INDEX(Sheet2!$H$2:'Sheet2'!$H$45,MATCH(AY221,Sheet2!$G$2:'Sheet2'!$G$45,0)),0)))+IF($BE$1=TRUE,2,0)</f>
        <v>13</v>
      </c>
      <c r="U221" s="26">
        <f t="shared" si="137"/>
        <v>16.5</v>
      </c>
      <c r="V221" s="26">
        <f t="shared" si="138"/>
        <v>19.5</v>
      </c>
      <c r="W221" s="28">
        <f t="shared" si="139"/>
        <v>22.5</v>
      </c>
      <c r="X221" s="26">
        <f>AZ221+IF($F221="범선",IF($BG$1=TRUE,INDEX(Sheet2!$H$2:'Sheet2'!$H$45,MATCH(AZ221,Sheet2!$G$2:'Sheet2'!$G$45,0),0)),IF($BH$1=TRUE,INDEX(Sheet2!$I$2:'Sheet2'!$I$45,MATCH(AZ221,Sheet2!$G$2:'Sheet2'!$G$45,0)),IF($BI$1=TRUE,INDEX(Sheet2!$H$2:'Sheet2'!$H$45,MATCH(AZ221,Sheet2!$G$2:'Sheet2'!$G$45,0)),0)))+IF($BE$1=TRUE,2,0)</f>
        <v>18.5</v>
      </c>
      <c r="Y221" s="26">
        <f t="shared" si="140"/>
        <v>22</v>
      </c>
      <c r="Z221" s="26">
        <f t="shared" si="141"/>
        <v>25</v>
      </c>
      <c r="AA221" s="28">
        <f t="shared" si="142"/>
        <v>28</v>
      </c>
      <c r="AB221" s="26">
        <f>BA221+IF($F221="범선",IF($BG$1=TRUE,INDEX(Sheet2!$H$2:'Sheet2'!$H$45,MATCH(BA221,Sheet2!$G$2:'Sheet2'!$G$45,0),0)),IF($BH$1=TRUE,INDEX(Sheet2!$I$2:'Sheet2'!$I$45,MATCH(BA221,Sheet2!$G$2:'Sheet2'!$G$45,0)),IF($BI$1=TRUE,INDEX(Sheet2!$H$2:'Sheet2'!$H$45,MATCH(BA221,Sheet2!$G$2:'Sheet2'!$G$45,0)),0)))+IF($BE$1=TRUE,2,0)</f>
        <v>24</v>
      </c>
      <c r="AC221" s="26">
        <f t="shared" si="143"/>
        <v>27.5</v>
      </c>
      <c r="AD221" s="26">
        <f t="shared" si="144"/>
        <v>30.5</v>
      </c>
      <c r="AE221" s="28">
        <f t="shared" si="145"/>
        <v>33.5</v>
      </c>
      <c r="AF221" s="26">
        <f>BB221+IF($F221="범선",IF($BG$1=TRUE,INDEX(Sheet2!$H$2:'Sheet2'!$H$45,MATCH(BB221,Sheet2!$G$2:'Sheet2'!$G$45,0),0)),IF($BH$1=TRUE,INDEX(Sheet2!$I$2:'Sheet2'!$I$45,MATCH(BB221,Sheet2!$G$2:'Sheet2'!$G$45,0)),IF($BI$1=TRUE,INDEX(Sheet2!$H$2:'Sheet2'!$H$45,MATCH(BB221,Sheet2!$G$2:'Sheet2'!$G$45,0)),0)))+IF($BE$1=TRUE,2,0)</f>
        <v>28</v>
      </c>
      <c r="AG221" s="26">
        <f t="shared" si="146"/>
        <v>31.5</v>
      </c>
      <c r="AH221" s="26">
        <f t="shared" si="147"/>
        <v>34.5</v>
      </c>
      <c r="AI221" s="28">
        <f t="shared" si="148"/>
        <v>37.5</v>
      </c>
      <c r="AJ221" s="95"/>
      <c r="AK221" s="97">
        <v>250</v>
      </c>
      <c r="AL221" s="97">
        <v>310</v>
      </c>
      <c r="AM221" s="97">
        <v>12</v>
      </c>
      <c r="AN221" s="83">
        <v>13</v>
      </c>
      <c r="AO221" s="83">
        <v>28</v>
      </c>
      <c r="AP221" s="5">
        <v>98</v>
      </c>
      <c r="AQ221" s="5">
        <v>32</v>
      </c>
      <c r="AR221" s="5">
        <v>36</v>
      </c>
      <c r="AS221" s="5">
        <v>536</v>
      </c>
      <c r="AT221" s="5">
        <v>3</v>
      </c>
      <c r="AU221" s="5">
        <f t="shared" si="149"/>
        <v>670</v>
      </c>
      <c r="AV221" s="5">
        <f t="shared" si="150"/>
        <v>502</v>
      </c>
      <c r="AW221" s="5">
        <f t="shared" si="151"/>
        <v>837</v>
      </c>
      <c r="AX221" s="5">
        <f t="shared" si="152"/>
        <v>2</v>
      </c>
      <c r="AY221" s="5">
        <f t="shared" si="153"/>
        <v>3</v>
      </c>
      <c r="AZ221" s="5">
        <f t="shared" si="154"/>
        <v>7</v>
      </c>
      <c r="BA221" s="5">
        <f t="shared" si="155"/>
        <v>11</v>
      </c>
      <c r="BB221" s="5">
        <f t="shared" si="156"/>
        <v>14</v>
      </c>
    </row>
    <row r="222" spans="1:54">
      <c r="A222" s="334"/>
      <c r="B222" s="89"/>
      <c r="C222" s="119" t="s">
        <v>83</v>
      </c>
      <c r="D222" s="26" t="s">
        <v>25</v>
      </c>
      <c r="E222" s="26" t="s">
        <v>0</v>
      </c>
      <c r="F222" s="27" t="s">
        <v>18</v>
      </c>
      <c r="G222" s="28" t="s">
        <v>8</v>
      </c>
      <c r="H222" s="91">
        <f>ROUNDDOWN(AK222*1.05,0)+INDEX(Sheet2!$B$2:'Sheet2'!$B$5,MATCH(G222,Sheet2!$A$2:'Sheet2'!$A$5,0),0)+34*AT222-ROUNDUP(IF($BC$1=TRUE,AV222,AW222)/10,0)+A222</f>
        <v>414</v>
      </c>
      <c r="I222" s="231">
        <f>ROUNDDOWN(AL222*1.05,0)+INDEX(Sheet2!$B$2:'Sheet2'!$B$5,MATCH(G222,Sheet2!$A$2:'Sheet2'!$A$5,0),0)+34*AT222-ROUNDUP(IF($BC$1=TRUE,AV222,AW222)/10,0)+A222</f>
        <v>482</v>
      </c>
      <c r="J222" s="30">
        <f t="shared" si="129"/>
        <v>896</v>
      </c>
      <c r="K222" s="143">
        <f>AW222-ROUNDDOWN(AR222/2,0)-ROUNDDOWN(MAX(AQ222*1.2,AP222*0.5),0)+INDEX(Sheet2!$C$2:'Sheet2'!$C$5,MATCH(G222,Sheet2!$A$2:'Sheet2'!$A$5,0),0)</f>
        <v>819</v>
      </c>
      <c r="L222" s="25">
        <f t="shared" si="130"/>
        <v>435</v>
      </c>
      <c r="M222" s="83">
        <f t="shared" si="131"/>
        <v>13</v>
      </c>
      <c r="N222" s="83">
        <f t="shared" si="132"/>
        <v>28</v>
      </c>
      <c r="O222" s="92">
        <f t="shared" si="133"/>
        <v>1724</v>
      </c>
      <c r="P222" s="31">
        <f>AX222+IF($F222="범선",IF($BG$1=TRUE,INDEX(Sheet2!$H$2:'Sheet2'!$H$45,MATCH(AX222,Sheet2!$G$2:'Sheet2'!$G$45,0),0)),IF($BH$1=TRUE,INDEX(Sheet2!$I$2:'Sheet2'!$I$45,MATCH(AX222,Sheet2!$G$2:'Sheet2'!$G$45,0)),IF($BI$1=TRUE,INDEX(Sheet2!$H$2:'Sheet2'!$H$45,MATCH(AX222,Sheet2!$G$2:'Sheet2'!$G$45,0)),0)))+IF($BE$1=TRUE,2,0)</f>
        <v>12</v>
      </c>
      <c r="Q222" s="26">
        <f t="shared" si="134"/>
        <v>15</v>
      </c>
      <c r="R222" s="26">
        <f t="shared" si="135"/>
        <v>18</v>
      </c>
      <c r="S222" s="28">
        <f t="shared" si="136"/>
        <v>21</v>
      </c>
      <c r="T222" s="26">
        <f>AY222+IF($F222="범선",IF($BG$1=TRUE,INDEX(Sheet2!$H$2:'Sheet2'!$H$45,MATCH(AY222,Sheet2!$G$2:'Sheet2'!$G$45,0),0)),IF($BH$1=TRUE,INDEX(Sheet2!$I$2:'Sheet2'!$I$45,MATCH(AY222,Sheet2!$G$2:'Sheet2'!$G$45,0)),IF($BI$1=TRUE,INDEX(Sheet2!$H$2:'Sheet2'!$H$45,MATCH(AY222,Sheet2!$G$2:'Sheet2'!$G$45,0)),0)))+IF($BE$1=TRUE,2,0)</f>
        <v>13</v>
      </c>
      <c r="U222" s="26">
        <f t="shared" si="137"/>
        <v>16.5</v>
      </c>
      <c r="V222" s="26">
        <f t="shared" si="138"/>
        <v>19.5</v>
      </c>
      <c r="W222" s="28">
        <f t="shared" si="139"/>
        <v>22.5</v>
      </c>
      <c r="X222" s="26">
        <f>AZ222+IF($F222="범선",IF($BG$1=TRUE,INDEX(Sheet2!$H$2:'Sheet2'!$H$45,MATCH(AZ222,Sheet2!$G$2:'Sheet2'!$G$45,0),0)),IF($BH$1=TRUE,INDEX(Sheet2!$I$2:'Sheet2'!$I$45,MATCH(AZ222,Sheet2!$G$2:'Sheet2'!$G$45,0)),IF($BI$1=TRUE,INDEX(Sheet2!$H$2:'Sheet2'!$H$45,MATCH(AZ222,Sheet2!$G$2:'Sheet2'!$G$45,0)),0)))+IF($BE$1=TRUE,2,0)</f>
        <v>18.5</v>
      </c>
      <c r="Y222" s="26">
        <f t="shared" si="140"/>
        <v>22</v>
      </c>
      <c r="Z222" s="26">
        <f t="shared" si="141"/>
        <v>25</v>
      </c>
      <c r="AA222" s="28">
        <f t="shared" si="142"/>
        <v>28</v>
      </c>
      <c r="AB222" s="26">
        <f>BA222+IF($F222="범선",IF($BG$1=TRUE,INDEX(Sheet2!$H$2:'Sheet2'!$H$45,MATCH(BA222,Sheet2!$G$2:'Sheet2'!$G$45,0),0)),IF($BH$1=TRUE,INDEX(Sheet2!$I$2:'Sheet2'!$I$45,MATCH(BA222,Sheet2!$G$2:'Sheet2'!$G$45,0)),IF($BI$1=TRUE,INDEX(Sheet2!$H$2:'Sheet2'!$H$45,MATCH(BA222,Sheet2!$G$2:'Sheet2'!$G$45,0)),0)))+IF($BE$1=TRUE,2,0)</f>
        <v>24</v>
      </c>
      <c r="AC222" s="26">
        <f t="shared" si="143"/>
        <v>27.5</v>
      </c>
      <c r="AD222" s="26">
        <f t="shared" si="144"/>
        <v>30.5</v>
      </c>
      <c r="AE222" s="28">
        <f t="shared" si="145"/>
        <v>33.5</v>
      </c>
      <c r="AF222" s="26">
        <f>BB222+IF($F222="범선",IF($BG$1=TRUE,INDEX(Sheet2!$H$2:'Sheet2'!$H$45,MATCH(BB222,Sheet2!$G$2:'Sheet2'!$G$45,0),0)),IF($BH$1=TRUE,INDEX(Sheet2!$I$2:'Sheet2'!$I$45,MATCH(BB222,Sheet2!$G$2:'Sheet2'!$G$45,0)),IF($BI$1=TRUE,INDEX(Sheet2!$H$2:'Sheet2'!$H$45,MATCH(BB222,Sheet2!$G$2:'Sheet2'!$G$45,0)),0)))+IF($BE$1=TRUE,2,0)</f>
        <v>28</v>
      </c>
      <c r="AG222" s="26">
        <f t="shared" si="146"/>
        <v>31.5</v>
      </c>
      <c r="AH222" s="26">
        <f t="shared" si="147"/>
        <v>34.5</v>
      </c>
      <c r="AI222" s="28">
        <f t="shared" si="148"/>
        <v>37.5</v>
      </c>
      <c r="AJ222" s="95"/>
      <c r="AK222" s="97">
        <v>225</v>
      </c>
      <c r="AL222" s="97">
        <v>290</v>
      </c>
      <c r="AM222" s="97">
        <v>11</v>
      </c>
      <c r="AN222" s="83">
        <v>13</v>
      </c>
      <c r="AO222" s="83">
        <v>28</v>
      </c>
      <c r="AP222" s="5">
        <v>98</v>
      </c>
      <c r="AQ222" s="5">
        <v>34</v>
      </c>
      <c r="AR222" s="5">
        <v>36</v>
      </c>
      <c r="AS222" s="5">
        <v>536</v>
      </c>
      <c r="AT222" s="5">
        <v>3</v>
      </c>
      <c r="AU222" s="5">
        <f t="shared" si="149"/>
        <v>670</v>
      </c>
      <c r="AV222" s="5">
        <f t="shared" si="150"/>
        <v>502</v>
      </c>
      <c r="AW222" s="5">
        <f t="shared" si="151"/>
        <v>837</v>
      </c>
      <c r="AX222" s="5">
        <f t="shared" si="152"/>
        <v>2</v>
      </c>
      <c r="AY222" s="5">
        <f t="shared" si="153"/>
        <v>3</v>
      </c>
      <c r="AZ222" s="5">
        <f t="shared" si="154"/>
        <v>7</v>
      </c>
      <c r="BA222" s="5">
        <f t="shared" si="155"/>
        <v>11</v>
      </c>
      <c r="BB222" s="5">
        <f t="shared" si="156"/>
        <v>14</v>
      </c>
    </row>
    <row r="223" spans="1:54">
      <c r="A223" s="882"/>
      <c r="B223" s="89" t="s">
        <v>45</v>
      </c>
      <c r="C223" s="119" t="s">
        <v>75</v>
      </c>
      <c r="D223" s="26" t="s">
        <v>1</v>
      </c>
      <c r="E223" s="26" t="s">
        <v>0</v>
      </c>
      <c r="F223" s="27" t="s">
        <v>18</v>
      </c>
      <c r="G223" s="28" t="s">
        <v>8</v>
      </c>
      <c r="H223" s="91">
        <f>ROUNDDOWN(AK223*1.05,0)+INDEX(Sheet2!$B$2:'Sheet2'!$B$5,MATCH(G223,Sheet2!$A$2:'Sheet2'!$A$5,0),0)+34*AT223-ROUNDUP(IF($BC$1=TRUE,AV223,AW223)/10,0)+A223</f>
        <v>431</v>
      </c>
      <c r="I223" s="231">
        <f>ROUNDDOWN(AL223*1.05,0)+INDEX(Sheet2!$B$2:'Sheet2'!$B$5,MATCH(G223,Sheet2!$A$2:'Sheet2'!$A$5,0),0)+34*AT223-ROUNDUP(IF($BC$1=TRUE,AV223,AW223)/10,0)+A223</f>
        <v>531</v>
      </c>
      <c r="J223" s="30">
        <f t="shared" si="129"/>
        <v>962</v>
      </c>
      <c r="K223" s="143">
        <f>AW223-ROUNDDOWN(AR223/2,0)-ROUNDDOWN(MAX(AQ223*1.2,AP223*0.5),0)+INDEX(Sheet2!$C$2:'Sheet2'!$C$5,MATCH(G223,Sheet2!$A$2:'Sheet2'!$A$5,0),0)</f>
        <v>815</v>
      </c>
      <c r="L223" s="25">
        <f t="shared" si="130"/>
        <v>416</v>
      </c>
      <c r="M223" s="83">
        <f t="shared" si="131"/>
        <v>12</v>
      </c>
      <c r="N223" s="83">
        <f t="shared" si="132"/>
        <v>38</v>
      </c>
      <c r="O223" s="92">
        <f t="shared" si="133"/>
        <v>1824</v>
      </c>
      <c r="P223" s="31">
        <f>AX223+IF($F223="범선",IF($BG$1=TRUE,INDEX(Sheet2!$H$2:'Sheet2'!$H$45,MATCH(AX223,Sheet2!$G$2:'Sheet2'!$G$45,0),0)),IF($BH$1=TRUE,INDEX(Sheet2!$I$2:'Sheet2'!$I$45,MATCH(AX223,Sheet2!$G$2:'Sheet2'!$G$45,0)),IF($BI$1=TRUE,INDEX(Sheet2!$H$2:'Sheet2'!$H$45,MATCH(AX223,Sheet2!$G$2:'Sheet2'!$G$45,0)),0)))+IF($BE$1=TRUE,2,0)</f>
        <v>14.5</v>
      </c>
      <c r="Q223" s="26">
        <f t="shared" si="134"/>
        <v>17.5</v>
      </c>
      <c r="R223" s="26">
        <f t="shared" si="135"/>
        <v>20.5</v>
      </c>
      <c r="S223" s="28">
        <f t="shared" si="136"/>
        <v>23.5</v>
      </c>
      <c r="T223" s="26">
        <f>AY223+IF($F223="범선",IF($BG$1=TRUE,INDEX(Sheet2!$H$2:'Sheet2'!$H$45,MATCH(AY223,Sheet2!$G$2:'Sheet2'!$G$45,0),0)),IF($BH$1=TRUE,INDEX(Sheet2!$I$2:'Sheet2'!$I$45,MATCH(AY223,Sheet2!$G$2:'Sheet2'!$G$45,0)),IF($BI$1=TRUE,INDEX(Sheet2!$H$2:'Sheet2'!$H$45,MATCH(AY223,Sheet2!$G$2:'Sheet2'!$G$45,0)),0)))+IF($BE$1=TRUE,2,0)</f>
        <v>16</v>
      </c>
      <c r="U223" s="26">
        <f t="shared" si="137"/>
        <v>19.5</v>
      </c>
      <c r="V223" s="26">
        <f t="shared" si="138"/>
        <v>22.5</v>
      </c>
      <c r="W223" s="28">
        <f t="shared" si="139"/>
        <v>25.5</v>
      </c>
      <c r="X223" s="26">
        <f>AZ223+IF($F223="범선",IF($BG$1=TRUE,INDEX(Sheet2!$H$2:'Sheet2'!$H$45,MATCH(AZ223,Sheet2!$G$2:'Sheet2'!$G$45,0),0)),IF($BH$1=TRUE,INDEX(Sheet2!$I$2:'Sheet2'!$I$45,MATCH(AZ223,Sheet2!$G$2:'Sheet2'!$G$45,0)),IF($BI$1=TRUE,INDEX(Sheet2!$H$2:'Sheet2'!$H$45,MATCH(AZ223,Sheet2!$G$2:'Sheet2'!$G$45,0)),0)))+IF($BE$1=TRUE,2,0)</f>
        <v>21</v>
      </c>
      <c r="Y223" s="26">
        <f t="shared" si="140"/>
        <v>24.5</v>
      </c>
      <c r="Z223" s="26">
        <f t="shared" si="141"/>
        <v>27.5</v>
      </c>
      <c r="AA223" s="28">
        <f t="shared" si="142"/>
        <v>30.5</v>
      </c>
      <c r="AB223" s="26">
        <f>BA223+IF($F223="범선",IF($BG$1=TRUE,INDEX(Sheet2!$H$2:'Sheet2'!$H$45,MATCH(BA223,Sheet2!$G$2:'Sheet2'!$G$45,0),0)),IF($BH$1=TRUE,INDEX(Sheet2!$I$2:'Sheet2'!$I$45,MATCH(BA223,Sheet2!$G$2:'Sheet2'!$G$45,0)),IF($BI$1=TRUE,INDEX(Sheet2!$H$2:'Sheet2'!$H$45,MATCH(BA223,Sheet2!$G$2:'Sheet2'!$G$45,0)),0)))+IF($BE$1=TRUE,2,0)</f>
        <v>26.5</v>
      </c>
      <c r="AC223" s="26">
        <f t="shared" si="143"/>
        <v>30</v>
      </c>
      <c r="AD223" s="26">
        <f t="shared" si="144"/>
        <v>33</v>
      </c>
      <c r="AE223" s="28">
        <f t="shared" si="145"/>
        <v>36</v>
      </c>
      <c r="AF223" s="26">
        <f>BB223+IF($F223="범선",IF($BG$1=TRUE,INDEX(Sheet2!$H$2:'Sheet2'!$H$45,MATCH(BB223,Sheet2!$G$2:'Sheet2'!$G$45,0),0)),IF($BH$1=TRUE,INDEX(Sheet2!$I$2:'Sheet2'!$I$45,MATCH(BB223,Sheet2!$G$2:'Sheet2'!$G$45,0)),IF($BI$1=TRUE,INDEX(Sheet2!$H$2:'Sheet2'!$H$45,MATCH(BB223,Sheet2!$G$2:'Sheet2'!$G$45,0)),0)))+IF($BE$1=TRUE,2,0)</f>
        <v>30.5</v>
      </c>
      <c r="AG223" s="26">
        <f t="shared" si="146"/>
        <v>34</v>
      </c>
      <c r="AH223" s="26">
        <f t="shared" si="147"/>
        <v>37</v>
      </c>
      <c r="AI223" s="28">
        <f t="shared" si="148"/>
        <v>40</v>
      </c>
      <c r="AJ223" s="95"/>
      <c r="AK223" s="97">
        <v>245</v>
      </c>
      <c r="AL223" s="97">
        <v>340</v>
      </c>
      <c r="AM223" s="97">
        <v>10</v>
      </c>
      <c r="AN223" s="83">
        <v>12</v>
      </c>
      <c r="AO223" s="83">
        <v>38</v>
      </c>
      <c r="AP223" s="5">
        <v>80</v>
      </c>
      <c r="AQ223" s="5">
        <v>70</v>
      </c>
      <c r="AR223" s="5">
        <v>50</v>
      </c>
      <c r="AS223" s="5">
        <v>570</v>
      </c>
      <c r="AT223" s="5">
        <v>3</v>
      </c>
      <c r="AU223" s="5">
        <f t="shared" si="149"/>
        <v>700</v>
      </c>
      <c r="AV223" s="5">
        <f t="shared" si="150"/>
        <v>525</v>
      </c>
      <c r="AW223" s="5">
        <f t="shared" si="151"/>
        <v>875</v>
      </c>
      <c r="AX223" s="5">
        <f t="shared" si="152"/>
        <v>4</v>
      </c>
      <c r="AY223" s="5">
        <f t="shared" si="153"/>
        <v>5</v>
      </c>
      <c r="AZ223" s="5">
        <f t="shared" si="154"/>
        <v>9</v>
      </c>
      <c r="BA223" s="5">
        <f t="shared" si="155"/>
        <v>13</v>
      </c>
      <c r="BB223" s="5">
        <f t="shared" si="156"/>
        <v>16</v>
      </c>
    </row>
    <row r="224" spans="1:54">
      <c r="A224" s="882"/>
      <c r="B224" s="89" t="s">
        <v>104</v>
      </c>
      <c r="C224" s="131" t="s">
        <v>250</v>
      </c>
      <c r="D224" s="26" t="s">
        <v>1</v>
      </c>
      <c r="E224" s="26" t="s">
        <v>41</v>
      </c>
      <c r="F224" s="27" t="s">
        <v>18</v>
      </c>
      <c r="G224" s="28" t="s">
        <v>8</v>
      </c>
      <c r="H224" s="91">
        <f>ROUNDDOWN(AK224*1.05,0)+INDEX(Sheet2!$B$2:'Sheet2'!$B$5,MATCH(G224,Sheet2!$A$2:'Sheet2'!$A$5,0),0)+34*AT224-ROUNDUP(IF($BC$1=TRUE,AV224,AW224)/10,0)+A224</f>
        <v>423</v>
      </c>
      <c r="I224" s="231">
        <f>ROUNDDOWN(AL224*1.05,0)+INDEX(Sheet2!$B$2:'Sheet2'!$B$5,MATCH(G224,Sheet2!$A$2:'Sheet2'!$A$5,0),0)+34*AT224-ROUNDUP(IF($BC$1=TRUE,AV224,AW224)/10,0)+A224</f>
        <v>512</v>
      </c>
      <c r="J224" s="30">
        <f t="shared" si="129"/>
        <v>935</v>
      </c>
      <c r="K224" s="143">
        <f>AW224-ROUNDDOWN(AR224/2,0)-ROUNDDOWN(MAX(AQ224*1.2,AP224*0.5),0)+INDEX(Sheet2!$C$2:'Sheet2'!$C$5,MATCH(G224,Sheet2!$A$2:'Sheet2'!$A$5,0),0)</f>
        <v>815</v>
      </c>
      <c r="L224" s="25">
        <f t="shared" si="130"/>
        <v>446</v>
      </c>
      <c r="M224" s="83">
        <f t="shared" si="131"/>
        <v>11</v>
      </c>
      <c r="N224" s="83">
        <f t="shared" si="132"/>
        <v>16</v>
      </c>
      <c r="O224" s="92">
        <f t="shared" si="133"/>
        <v>1781</v>
      </c>
      <c r="P224" s="31">
        <f>AX224+IF($F224="범선",IF($BG$1=TRUE,INDEX(Sheet2!$H$2:'Sheet2'!$H$45,MATCH(AX224,Sheet2!$G$2:'Sheet2'!$G$45,0),0)),IF($BH$1=TRUE,INDEX(Sheet2!$I$2:'Sheet2'!$I$45,MATCH(AX224,Sheet2!$G$2:'Sheet2'!$G$45,0)),IF($BI$1=TRUE,INDEX(Sheet2!$H$2:'Sheet2'!$H$45,MATCH(AX224,Sheet2!$G$2:'Sheet2'!$G$45,0)),0)))+IF($BE$1=TRUE,2,0)</f>
        <v>9</v>
      </c>
      <c r="Q224" s="26">
        <f t="shared" si="134"/>
        <v>12</v>
      </c>
      <c r="R224" s="26">
        <f t="shared" si="135"/>
        <v>15</v>
      </c>
      <c r="S224" s="28">
        <f t="shared" si="136"/>
        <v>18</v>
      </c>
      <c r="T224" s="26">
        <f>AY224+IF($F224="범선",IF($BG$1=TRUE,INDEX(Sheet2!$H$2:'Sheet2'!$H$45,MATCH(AY224,Sheet2!$G$2:'Sheet2'!$G$45,0),0)),IF($BH$1=TRUE,INDEX(Sheet2!$I$2:'Sheet2'!$I$45,MATCH(AY224,Sheet2!$G$2:'Sheet2'!$G$45,0)),IF($BI$1=TRUE,INDEX(Sheet2!$H$2:'Sheet2'!$H$45,MATCH(AY224,Sheet2!$G$2:'Sheet2'!$G$45,0)),0)))+IF($BE$1=TRUE,2,0)</f>
        <v>10.5</v>
      </c>
      <c r="U224" s="26">
        <f t="shared" si="137"/>
        <v>14</v>
      </c>
      <c r="V224" s="26">
        <f t="shared" si="138"/>
        <v>17</v>
      </c>
      <c r="W224" s="28">
        <f t="shared" si="139"/>
        <v>20</v>
      </c>
      <c r="X224" s="26">
        <f>AZ224+IF($F224="범선",IF($BG$1=TRUE,INDEX(Sheet2!$H$2:'Sheet2'!$H$45,MATCH(AZ224,Sheet2!$G$2:'Sheet2'!$G$45,0),0)),IF($BH$1=TRUE,INDEX(Sheet2!$I$2:'Sheet2'!$I$45,MATCH(AZ224,Sheet2!$G$2:'Sheet2'!$G$45,0)),IF($BI$1=TRUE,INDEX(Sheet2!$H$2:'Sheet2'!$H$45,MATCH(AZ224,Sheet2!$G$2:'Sheet2'!$G$45,0)),0)))+IF($BE$1=TRUE,2,0)</f>
        <v>16</v>
      </c>
      <c r="Y224" s="26">
        <f t="shared" si="140"/>
        <v>19.5</v>
      </c>
      <c r="Z224" s="26">
        <f t="shared" si="141"/>
        <v>22.5</v>
      </c>
      <c r="AA224" s="28">
        <f t="shared" si="142"/>
        <v>25.5</v>
      </c>
      <c r="AB224" s="26">
        <f>BA224+IF($F224="범선",IF($BG$1=TRUE,INDEX(Sheet2!$H$2:'Sheet2'!$H$45,MATCH(BA224,Sheet2!$G$2:'Sheet2'!$G$45,0),0)),IF($BH$1=TRUE,INDEX(Sheet2!$I$2:'Sheet2'!$I$45,MATCH(BA224,Sheet2!$G$2:'Sheet2'!$G$45,0)),IF($BI$1=TRUE,INDEX(Sheet2!$H$2:'Sheet2'!$H$45,MATCH(BA224,Sheet2!$G$2:'Sheet2'!$G$45,0)),0)))+IF($BE$1=TRUE,2,0)</f>
        <v>20</v>
      </c>
      <c r="AC224" s="26">
        <f t="shared" si="143"/>
        <v>23.5</v>
      </c>
      <c r="AD224" s="26">
        <f t="shared" si="144"/>
        <v>26.5</v>
      </c>
      <c r="AE224" s="28">
        <f t="shared" si="145"/>
        <v>29.5</v>
      </c>
      <c r="AF224" s="26">
        <f>BB224+IF($F224="범선",IF($BG$1=TRUE,INDEX(Sheet2!$H$2:'Sheet2'!$H$45,MATCH(BB224,Sheet2!$G$2:'Sheet2'!$G$45,0),0)),IF($BH$1=TRUE,INDEX(Sheet2!$I$2:'Sheet2'!$I$45,MATCH(BB224,Sheet2!$G$2:'Sheet2'!$G$45,0)),IF($BI$1=TRUE,INDEX(Sheet2!$H$2:'Sheet2'!$H$45,MATCH(BB224,Sheet2!$G$2:'Sheet2'!$G$45,0)),0)))+IF($BE$1=TRUE,2,0)</f>
        <v>25</v>
      </c>
      <c r="AG224" s="26">
        <f t="shared" si="146"/>
        <v>28.5</v>
      </c>
      <c r="AH224" s="26">
        <f t="shared" si="147"/>
        <v>31.5</v>
      </c>
      <c r="AI224" s="28">
        <f t="shared" si="148"/>
        <v>34.5</v>
      </c>
      <c r="AJ224" s="95"/>
      <c r="AK224" s="97">
        <v>230</v>
      </c>
      <c r="AL224" s="97">
        <v>315</v>
      </c>
      <c r="AM224" s="97">
        <v>12</v>
      </c>
      <c r="AN224" s="83">
        <v>11</v>
      </c>
      <c r="AO224" s="83">
        <v>16</v>
      </c>
      <c r="AP224" s="5">
        <v>44</v>
      </c>
      <c r="AQ224" s="5">
        <v>20</v>
      </c>
      <c r="AR224" s="5">
        <v>20</v>
      </c>
      <c r="AS224" s="5">
        <v>576</v>
      </c>
      <c r="AT224" s="5">
        <v>3</v>
      </c>
      <c r="AU224" s="5">
        <f t="shared" si="149"/>
        <v>640</v>
      </c>
      <c r="AV224" s="5">
        <f t="shared" si="150"/>
        <v>480</v>
      </c>
      <c r="AW224" s="5">
        <f t="shared" si="151"/>
        <v>800</v>
      </c>
      <c r="AX224" s="5">
        <f t="shared" si="152"/>
        <v>0</v>
      </c>
      <c r="AY224" s="5">
        <f t="shared" si="153"/>
        <v>1</v>
      </c>
      <c r="AZ224" s="5">
        <f t="shared" si="154"/>
        <v>5</v>
      </c>
      <c r="BA224" s="5">
        <f t="shared" si="155"/>
        <v>8</v>
      </c>
      <c r="BB224" s="5">
        <f t="shared" si="156"/>
        <v>12</v>
      </c>
    </row>
    <row r="225" spans="1:54">
      <c r="A225" s="334"/>
      <c r="B225" s="89" t="s">
        <v>28</v>
      </c>
      <c r="C225" s="119" t="s">
        <v>180</v>
      </c>
      <c r="D225" s="26" t="s">
        <v>1</v>
      </c>
      <c r="E225" s="26" t="s">
        <v>41</v>
      </c>
      <c r="F225" s="26" t="s">
        <v>162</v>
      </c>
      <c r="G225" s="28" t="s">
        <v>12</v>
      </c>
      <c r="H225" s="91">
        <f>ROUNDDOWN(AK225*1.05,0)+INDEX(Sheet2!$B$2:'Sheet2'!$B$5,MATCH(G225,Sheet2!$A$2:'Sheet2'!$A$5,0),0)+34*AT225-ROUNDUP(IF($BC$1=TRUE,AV225,AW225)/10,0)+A225</f>
        <v>341</v>
      </c>
      <c r="I225" s="231">
        <f>ROUNDDOWN(AL225*1.05,0)+INDEX(Sheet2!$B$2:'Sheet2'!$B$5,MATCH(G225,Sheet2!$A$2:'Sheet2'!$A$5,0),0)+34*AT225-ROUNDUP(IF($BC$1=TRUE,AV225,AW225)/10,0)+A225</f>
        <v>514</v>
      </c>
      <c r="J225" s="30">
        <f t="shared" si="129"/>
        <v>855</v>
      </c>
      <c r="K225" s="133">
        <f>AW225-ROUNDDOWN(AR225/2,0)-ROUNDDOWN(MAX(AQ225*1.2,AP225*0.5),0)+INDEX(Sheet2!$C$2:'Sheet2'!$C$5,MATCH(G225,Sheet2!$A$2:'Sheet2'!$A$5,0),0)</f>
        <v>815</v>
      </c>
      <c r="L225" s="25">
        <f t="shared" si="130"/>
        <v>389</v>
      </c>
      <c r="M225" s="83">
        <f t="shared" si="131"/>
        <v>15</v>
      </c>
      <c r="N225" s="83">
        <f t="shared" si="132"/>
        <v>60</v>
      </c>
      <c r="O225" s="92">
        <f t="shared" si="133"/>
        <v>1537</v>
      </c>
      <c r="P225" s="31">
        <f>AX225+IF($F225="범선",IF($BG$1=TRUE,INDEX(Sheet2!$H$2:'Sheet2'!$H$45,MATCH(AX225,Sheet2!$G$2:'Sheet2'!$G$45,0),0)),IF($BH$1=TRUE,INDEX(Sheet2!$I$2:'Sheet2'!$I$45,MATCH(AX225,Sheet2!$G$2:'Sheet2'!$G$45,0)),IF($BI$1=TRUE,INDEX(Sheet2!$H$2:'Sheet2'!$H$45,MATCH(AX225,Sheet2!$G$2:'Sheet2'!$G$45,0)),0)))+IF($BE$1=TRUE,2,0)</f>
        <v>20</v>
      </c>
      <c r="Q225" s="26">
        <f t="shared" si="134"/>
        <v>23</v>
      </c>
      <c r="R225" s="26">
        <f t="shared" si="135"/>
        <v>26</v>
      </c>
      <c r="S225" s="28">
        <f t="shared" si="136"/>
        <v>29</v>
      </c>
      <c r="T225" s="26">
        <f>AY225+IF($F225="범선",IF($BG$1=TRUE,INDEX(Sheet2!$H$2:'Sheet2'!$H$45,MATCH(AY225,Sheet2!$G$2:'Sheet2'!$G$45,0),0)),IF($BH$1=TRUE,INDEX(Sheet2!$I$2:'Sheet2'!$I$45,MATCH(AY225,Sheet2!$G$2:'Sheet2'!$G$45,0)),IF($BI$1=TRUE,INDEX(Sheet2!$H$2:'Sheet2'!$H$45,MATCH(AY225,Sheet2!$G$2:'Sheet2'!$G$45,0)),0)))+IF($BE$1=TRUE,2,0)</f>
        <v>21</v>
      </c>
      <c r="U225" s="26">
        <f t="shared" si="137"/>
        <v>24.5</v>
      </c>
      <c r="V225" s="26">
        <f t="shared" si="138"/>
        <v>27.5</v>
      </c>
      <c r="W225" s="28">
        <f t="shared" si="139"/>
        <v>30.5</v>
      </c>
      <c r="X225" s="26">
        <f>AZ225+IF($F225="범선",IF($BG$1=TRUE,INDEX(Sheet2!$H$2:'Sheet2'!$H$45,MATCH(AZ225,Sheet2!$G$2:'Sheet2'!$G$45,0),0)),IF($BH$1=TRUE,INDEX(Sheet2!$I$2:'Sheet2'!$I$45,MATCH(AZ225,Sheet2!$G$2:'Sheet2'!$G$45,0)),IF($BI$1=TRUE,INDEX(Sheet2!$H$2:'Sheet2'!$H$45,MATCH(AZ225,Sheet2!$G$2:'Sheet2'!$G$45,0)),0)))+IF($BE$1=TRUE,2,0)</f>
        <v>25</v>
      </c>
      <c r="Y225" s="26">
        <f t="shared" si="140"/>
        <v>28.5</v>
      </c>
      <c r="Z225" s="26">
        <f t="shared" si="141"/>
        <v>31.5</v>
      </c>
      <c r="AA225" s="28">
        <f t="shared" si="142"/>
        <v>34.5</v>
      </c>
      <c r="AB225" s="26">
        <f>BA225+IF($F225="범선",IF($BG$1=TRUE,INDEX(Sheet2!$H$2:'Sheet2'!$H$45,MATCH(BA225,Sheet2!$G$2:'Sheet2'!$G$45,0),0)),IF($BH$1=TRUE,INDEX(Sheet2!$I$2:'Sheet2'!$I$45,MATCH(BA225,Sheet2!$G$2:'Sheet2'!$G$45,0)),IF($BI$1=TRUE,INDEX(Sheet2!$H$2:'Sheet2'!$H$45,MATCH(BA225,Sheet2!$G$2:'Sheet2'!$G$45,0)),0)))+IF($BE$1=TRUE,2,0)</f>
        <v>30.5</v>
      </c>
      <c r="AC225" s="26">
        <f t="shared" si="143"/>
        <v>34</v>
      </c>
      <c r="AD225" s="26">
        <f t="shared" si="144"/>
        <v>37</v>
      </c>
      <c r="AE225" s="28">
        <f t="shared" si="145"/>
        <v>40</v>
      </c>
      <c r="AF225" s="26">
        <f>BB225+IF($F225="범선",IF($BG$1=TRUE,INDEX(Sheet2!$H$2:'Sheet2'!$H$45,MATCH(BB225,Sheet2!$G$2:'Sheet2'!$G$45,0),0)),IF($BH$1=TRUE,INDEX(Sheet2!$I$2:'Sheet2'!$I$45,MATCH(BB225,Sheet2!$G$2:'Sheet2'!$G$45,0)),IF($BI$1=TRUE,INDEX(Sheet2!$H$2:'Sheet2'!$H$45,MATCH(BB225,Sheet2!$G$2:'Sheet2'!$G$45,0)),0)))+IF($BE$1=TRUE,2,0)</f>
        <v>36</v>
      </c>
      <c r="AG225" s="26">
        <f t="shared" si="146"/>
        <v>39.5</v>
      </c>
      <c r="AH225" s="26">
        <f t="shared" si="147"/>
        <v>42.5</v>
      </c>
      <c r="AI225" s="28">
        <f t="shared" si="148"/>
        <v>45.5</v>
      </c>
      <c r="AJ225" s="95"/>
      <c r="AK225" s="96">
        <v>185</v>
      </c>
      <c r="AL225" s="96">
        <v>350</v>
      </c>
      <c r="AM225" s="96">
        <v>13</v>
      </c>
      <c r="AN225" s="83">
        <v>15</v>
      </c>
      <c r="AO225" s="83">
        <v>60</v>
      </c>
      <c r="AP225" s="13">
        <v>245</v>
      </c>
      <c r="AQ225" s="13">
        <v>100</v>
      </c>
      <c r="AR225" s="13">
        <v>110</v>
      </c>
      <c r="AS225" s="13">
        <v>400</v>
      </c>
      <c r="AT225" s="13">
        <v>3</v>
      </c>
      <c r="AU225" s="5">
        <f t="shared" si="149"/>
        <v>755</v>
      </c>
      <c r="AV225" s="5">
        <f t="shared" si="150"/>
        <v>566</v>
      </c>
      <c r="AW225" s="5">
        <f t="shared" si="151"/>
        <v>943</v>
      </c>
      <c r="AX225" s="5">
        <f t="shared" si="152"/>
        <v>8</v>
      </c>
      <c r="AY225" s="5">
        <f t="shared" si="153"/>
        <v>9</v>
      </c>
      <c r="AZ225" s="5">
        <f t="shared" si="154"/>
        <v>12</v>
      </c>
      <c r="BA225" s="5">
        <f t="shared" si="155"/>
        <v>16</v>
      </c>
      <c r="BB225" s="5">
        <f t="shared" si="156"/>
        <v>20</v>
      </c>
    </row>
    <row r="226" spans="1:54">
      <c r="A226" s="334"/>
      <c r="B226" s="89" t="s">
        <v>121</v>
      </c>
      <c r="C226" s="119" t="s">
        <v>177</v>
      </c>
      <c r="D226" s="26" t="s">
        <v>1</v>
      </c>
      <c r="E226" s="26" t="s">
        <v>41</v>
      </c>
      <c r="F226" s="26" t="s">
        <v>162</v>
      </c>
      <c r="G226" s="28" t="s">
        <v>12</v>
      </c>
      <c r="H226" s="91">
        <f>ROUNDDOWN(AK226*1.05,0)+INDEX(Sheet2!$B$2:'Sheet2'!$B$5,MATCH(G226,Sheet2!$A$2:'Sheet2'!$A$5,0),0)+34*AT226-ROUNDUP(IF($BC$1=TRUE,AV226,AW226)/10,0)+A226</f>
        <v>414</v>
      </c>
      <c r="I226" s="231">
        <f>ROUNDDOWN(AL226*1.05,0)+INDEX(Sheet2!$B$2:'Sheet2'!$B$5,MATCH(G226,Sheet2!$A$2:'Sheet2'!$A$5,0),0)+34*AT226-ROUNDUP(IF($BC$1=TRUE,AV226,AW226)/10,0)+A226</f>
        <v>499</v>
      </c>
      <c r="J226" s="30">
        <f t="shared" si="129"/>
        <v>913</v>
      </c>
      <c r="K226" s="133">
        <f>AW226-ROUNDDOWN(AR226/2,0)-ROUNDDOWN(MAX(AQ226*1.2,AP226*0.5),0)+INDEX(Sheet2!$C$2:'Sheet2'!$C$5,MATCH(G226,Sheet2!$A$2:'Sheet2'!$A$5,0),0)</f>
        <v>811</v>
      </c>
      <c r="L226" s="25">
        <f t="shared" si="130"/>
        <v>387</v>
      </c>
      <c r="M226" s="83">
        <f t="shared" si="131"/>
        <v>14</v>
      </c>
      <c r="N226" s="83">
        <f t="shared" si="132"/>
        <v>59</v>
      </c>
      <c r="O226" s="92">
        <f t="shared" si="133"/>
        <v>1741</v>
      </c>
      <c r="P226" s="31">
        <f>AX226+IF($F226="범선",IF($BG$1=TRUE,INDEX(Sheet2!$H$2:'Sheet2'!$H$45,MATCH(AX226,Sheet2!$G$2:'Sheet2'!$G$45,0),0)),IF($BH$1=TRUE,INDEX(Sheet2!$I$2:'Sheet2'!$I$45,MATCH(AX226,Sheet2!$G$2:'Sheet2'!$G$45,0)),IF($BI$1=TRUE,INDEX(Sheet2!$H$2:'Sheet2'!$H$45,MATCH(AX226,Sheet2!$G$2:'Sheet2'!$G$45,0)),0)))+IF($BE$1=TRUE,2,0)</f>
        <v>18.5</v>
      </c>
      <c r="Q226" s="26">
        <f t="shared" si="134"/>
        <v>21.5</v>
      </c>
      <c r="R226" s="26">
        <f t="shared" si="135"/>
        <v>24.5</v>
      </c>
      <c r="S226" s="28">
        <f t="shared" si="136"/>
        <v>27.5</v>
      </c>
      <c r="T226" s="26">
        <f>AY226+IF($F226="범선",IF($BG$1=TRUE,INDEX(Sheet2!$H$2:'Sheet2'!$H$45,MATCH(AY226,Sheet2!$G$2:'Sheet2'!$G$45,0),0)),IF($BH$1=TRUE,INDEX(Sheet2!$I$2:'Sheet2'!$I$45,MATCH(AY226,Sheet2!$G$2:'Sheet2'!$G$45,0)),IF($BI$1=TRUE,INDEX(Sheet2!$H$2:'Sheet2'!$H$45,MATCH(AY226,Sheet2!$G$2:'Sheet2'!$G$45,0)),0)))+IF($BE$1=TRUE,2,0)</f>
        <v>21</v>
      </c>
      <c r="U226" s="26">
        <f t="shared" si="137"/>
        <v>24.5</v>
      </c>
      <c r="V226" s="26">
        <f t="shared" si="138"/>
        <v>27.5</v>
      </c>
      <c r="W226" s="28">
        <f t="shared" si="139"/>
        <v>30.5</v>
      </c>
      <c r="X226" s="26">
        <f>AZ226+IF($F226="범선",IF($BG$1=TRUE,INDEX(Sheet2!$H$2:'Sheet2'!$H$45,MATCH(AZ226,Sheet2!$G$2:'Sheet2'!$G$45,0),0)),IF($BH$1=TRUE,INDEX(Sheet2!$I$2:'Sheet2'!$I$45,MATCH(AZ226,Sheet2!$G$2:'Sheet2'!$G$45,0)),IF($BI$1=TRUE,INDEX(Sheet2!$H$2:'Sheet2'!$H$45,MATCH(AZ226,Sheet2!$G$2:'Sheet2'!$G$45,0)),0)))+IF($BE$1=TRUE,2,0)</f>
        <v>25</v>
      </c>
      <c r="Y226" s="26">
        <f t="shared" si="140"/>
        <v>28.5</v>
      </c>
      <c r="Z226" s="26">
        <f t="shared" si="141"/>
        <v>31.5</v>
      </c>
      <c r="AA226" s="28">
        <f t="shared" si="142"/>
        <v>34.5</v>
      </c>
      <c r="AB226" s="26">
        <f>BA226+IF($F226="범선",IF($BG$1=TRUE,INDEX(Sheet2!$H$2:'Sheet2'!$H$45,MATCH(BA226,Sheet2!$G$2:'Sheet2'!$G$45,0),0)),IF($BH$1=TRUE,INDEX(Sheet2!$I$2:'Sheet2'!$I$45,MATCH(BA226,Sheet2!$G$2:'Sheet2'!$G$45,0)),IF($BI$1=TRUE,INDEX(Sheet2!$H$2:'Sheet2'!$H$45,MATCH(BA226,Sheet2!$G$2:'Sheet2'!$G$45,0)),0)))+IF($BE$1=TRUE,2,0)</f>
        <v>30.5</v>
      </c>
      <c r="AC226" s="26">
        <f t="shared" si="143"/>
        <v>34</v>
      </c>
      <c r="AD226" s="26">
        <f t="shared" si="144"/>
        <v>37</v>
      </c>
      <c r="AE226" s="28">
        <f t="shared" si="145"/>
        <v>40</v>
      </c>
      <c r="AF226" s="26">
        <f>BB226+IF($F226="범선",IF($BG$1=TRUE,INDEX(Sheet2!$H$2:'Sheet2'!$H$45,MATCH(BB226,Sheet2!$G$2:'Sheet2'!$G$45,0),0)),IF($BH$1=TRUE,INDEX(Sheet2!$I$2:'Sheet2'!$I$45,MATCH(BB226,Sheet2!$G$2:'Sheet2'!$G$45,0)),IF($BI$1=TRUE,INDEX(Sheet2!$H$2:'Sheet2'!$H$45,MATCH(BB226,Sheet2!$G$2:'Sheet2'!$G$45,0)),0)))+IF($BE$1=TRUE,2,0)</f>
        <v>34.5</v>
      </c>
      <c r="AG226" s="26">
        <f t="shared" si="146"/>
        <v>38</v>
      </c>
      <c r="AH226" s="26">
        <f t="shared" si="147"/>
        <v>41</v>
      </c>
      <c r="AI226" s="28">
        <f t="shared" si="148"/>
        <v>44</v>
      </c>
      <c r="AJ226" s="95"/>
      <c r="AK226" s="96">
        <v>254</v>
      </c>
      <c r="AL226" s="96">
        <v>335</v>
      </c>
      <c r="AM226" s="96">
        <v>13</v>
      </c>
      <c r="AN226" s="83">
        <v>14</v>
      </c>
      <c r="AO226" s="83">
        <v>59</v>
      </c>
      <c r="AP226" s="13">
        <v>235</v>
      </c>
      <c r="AQ226" s="13">
        <v>100</v>
      </c>
      <c r="AR226" s="13">
        <v>110</v>
      </c>
      <c r="AS226" s="13">
        <v>405</v>
      </c>
      <c r="AT226" s="13">
        <v>3</v>
      </c>
      <c r="AU226" s="5">
        <f t="shared" si="149"/>
        <v>750</v>
      </c>
      <c r="AV226" s="5">
        <f t="shared" si="150"/>
        <v>562</v>
      </c>
      <c r="AW226" s="5">
        <f t="shared" si="151"/>
        <v>937</v>
      </c>
      <c r="AX226" s="5">
        <f t="shared" si="152"/>
        <v>7</v>
      </c>
      <c r="AY226" s="5">
        <f t="shared" si="153"/>
        <v>9</v>
      </c>
      <c r="AZ226" s="5">
        <f t="shared" si="154"/>
        <v>12</v>
      </c>
      <c r="BA226" s="5">
        <f t="shared" si="155"/>
        <v>16</v>
      </c>
      <c r="BB226" s="5">
        <f t="shared" si="156"/>
        <v>19</v>
      </c>
    </row>
    <row r="227" spans="1:54">
      <c r="A227" s="882"/>
      <c r="B227" s="89" t="s">
        <v>84</v>
      </c>
      <c r="C227" s="131" t="s">
        <v>250</v>
      </c>
      <c r="D227" s="26" t="s">
        <v>25</v>
      </c>
      <c r="E227" s="26" t="s">
        <v>0</v>
      </c>
      <c r="F227" s="27" t="s">
        <v>18</v>
      </c>
      <c r="G227" s="28" t="s">
        <v>8</v>
      </c>
      <c r="H227" s="91">
        <f>ROUNDDOWN(AK227*1.05,0)+INDEX(Sheet2!$B$2:'Sheet2'!$B$5,MATCH(G227,Sheet2!$A$2:'Sheet2'!$A$5,0),0)+34*AT227-ROUNDUP(IF($BC$1=TRUE,AV227,AW227)/10,0)+A227</f>
        <v>418</v>
      </c>
      <c r="I227" s="231">
        <f>ROUNDDOWN(AL227*1.05,0)+INDEX(Sheet2!$B$2:'Sheet2'!$B$5,MATCH(G227,Sheet2!$A$2:'Sheet2'!$A$5,0),0)+34*AT227-ROUNDUP(IF($BC$1=TRUE,AV227,AW227)/10,0)+A227</f>
        <v>507</v>
      </c>
      <c r="J227" s="30">
        <f t="shared" si="129"/>
        <v>925</v>
      </c>
      <c r="K227" s="143">
        <f>AW227-ROUNDDOWN(AR227/2,0)-ROUNDDOWN(MAX(AQ227*1.2,AP227*0.5),0)+INDEX(Sheet2!$C$2:'Sheet2'!$C$5,MATCH(G227,Sheet2!$A$2:'Sheet2'!$A$5,0),0)</f>
        <v>811</v>
      </c>
      <c r="L227" s="25">
        <f t="shared" si="130"/>
        <v>442</v>
      </c>
      <c r="M227" s="83">
        <f t="shared" si="131"/>
        <v>10</v>
      </c>
      <c r="N227" s="83">
        <f t="shared" si="132"/>
        <v>16</v>
      </c>
      <c r="O227" s="92">
        <f t="shared" si="133"/>
        <v>1761</v>
      </c>
      <c r="P227" s="31">
        <f>AX227+IF($F227="범선",IF($BG$1=TRUE,INDEX(Sheet2!$H$2:'Sheet2'!$H$45,MATCH(AX227,Sheet2!$G$2:'Sheet2'!$G$45,0),0)),IF($BH$1=TRUE,INDEX(Sheet2!$I$2:'Sheet2'!$I$45,MATCH(AX227,Sheet2!$G$2:'Sheet2'!$G$45,0)),IF($BI$1=TRUE,INDEX(Sheet2!$H$2:'Sheet2'!$H$45,MATCH(AX227,Sheet2!$G$2:'Sheet2'!$G$45,0)),0)))+IF($BE$1=TRUE,2,0)</f>
        <v>9</v>
      </c>
      <c r="Q227" s="26">
        <f t="shared" si="134"/>
        <v>12</v>
      </c>
      <c r="R227" s="26">
        <f t="shared" si="135"/>
        <v>15</v>
      </c>
      <c r="S227" s="28">
        <f t="shared" si="136"/>
        <v>18</v>
      </c>
      <c r="T227" s="26">
        <f>AY227+IF($F227="범선",IF($BG$1=TRUE,INDEX(Sheet2!$H$2:'Sheet2'!$H$45,MATCH(AY227,Sheet2!$G$2:'Sheet2'!$G$45,0),0)),IF($BH$1=TRUE,INDEX(Sheet2!$I$2:'Sheet2'!$I$45,MATCH(AY227,Sheet2!$G$2:'Sheet2'!$G$45,0)),IF($BI$1=TRUE,INDEX(Sheet2!$H$2:'Sheet2'!$H$45,MATCH(AY227,Sheet2!$G$2:'Sheet2'!$G$45,0)),0)))+IF($BE$1=TRUE,2,0)</f>
        <v>10.5</v>
      </c>
      <c r="U227" s="26">
        <f t="shared" si="137"/>
        <v>14</v>
      </c>
      <c r="V227" s="26">
        <f t="shared" si="138"/>
        <v>17</v>
      </c>
      <c r="W227" s="28">
        <f t="shared" si="139"/>
        <v>20</v>
      </c>
      <c r="X227" s="26">
        <f>AZ227+IF($F227="범선",IF($BG$1=TRUE,INDEX(Sheet2!$H$2:'Sheet2'!$H$45,MATCH(AZ227,Sheet2!$G$2:'Sheet2'!$G$45,0),0)),IF($BH$1=TRUE,INDEX(Sheet2!$I$2:'Sheet2'!$I$45,MATCH(AZ227,Sheet2!$G$2:'Sheet2'!$G$45,0)),IF($BI$1=TRUE,INDEX(Sheet2!$H$2:'Sheet2'!$H$45,MATCH(AZ227,Sheet2!$G$2:'Sheet2'!$G$45,0)),0)))+IF($BE$1=TRUE,2,0)</f>
        <v>16</v>
      </c>
      <c r="Y227" s="26">
        <f t="shared" si="140"/>
        <v>19.5</v>
      </c>
      <c r="Z227" s="26">
        <f t="shared" si="141"/>
        <v>22.5</v>
      </c>
      <c r="AA227" s="28">
        <f t="shared" si="142"/>
        <v>25.5</v>
      </c>
      <c r="AB227" s="26">
        <f>BA227+IF($F227="범선",IF($BG$1=TRUE,INDEX(Sheet2!$H$2:'Sheet2'!$H$45,MATCH(BA227,Sheet2!$G$2:'Sheet2'!$G$45,0),0)),IF($BH$1=TRUE,INDEX(Sheet2!$I$2:'Sheet2'!$I$45,MATCH(BA227,Sheet2!$G$2:'Sheet2'!$G$45,0)),IF($BI$1=TRUE,INDEX(Sheet2!$H$2:'Sheet2'!$H$45,MATCH(BA227,Sheet2!$G$2:'Sheet2'!$G$45,0)),0)))+IF($BE$1=TRUE,2,0)</f>
        <v>20</v>
      </c>
      <c r="AC227" s="26">
        <f t="shared" si="143"/>
        <v>23.5</v>
      </c>
      <c r="AD227" s="26">
        <f t="shared" si="144"/>
        <v>26.5</v>
      </c>
      <c r="AE227" s="28">
        <f t="shared" si="145"/>
        <v>29.5</v>
      </c>
      <c r="AF227" s="26">
        <f>BB227+IF($F227="범선",IF($BG$1=TRUE,INDEX(Sheet2!$H$2:'Sheet2'!$H$45,MATCH(BB227,Sheet2!$G$2:'Sheet2'!$G$45,0),0)),IF($BH$1=TRUE,INDEX(Sheet2!$I$2:'Sheet2'!$I$45,MATCH(BB227,Sheet2!$G$2:'Sheet2'!$G$45,0)),IF($BI$1=TRUE,INDEX(Sheet2!$H$2:'Sheet2'!$H$45,MATCH(BB227,Sheet2!$G$2:'Sheet2'!$G$45,0)),0)))+IF($BE$1=TRUE,2,0)</f>
        <v>25</v>
      </c>
      <c r="AG227" s="26">
        <f t="shared" si="146"/>
        <v>28.5</v>
      </c>
      <c r="AH227" s="26">
        <f t="shared" si="147"/>
        <v>31.5</v>
      </c>
      <c r="AI227" s="28">
        <f t="shared" si="148"/>
        <v>34.5</v>
      </c>
      <c r="AJ227" s="95"/>
      <c r="AK227" s="97">
        <v>225</v>
      </c>
      <c r="AL227" s="97">
        <v>310</v>
      </c>
      <c r="AM227" s="97">
        <v>10</v>
      </c>
      <c r="AN227" s="83">
        <v>10</v>
      </c>
      <c r="AO227" s="83">
        <v>16</v>
      </c>
      <c r="AP227" s="5">
        <v>44</v>
      </c>
      <c r="AQ227" s="5">
        <v>24</v>
      </c>
      <c r="AR227" s="5">
        <v>20</v>
      </c>
      <c r="AS227" s="5">
        <v>576</v>
      </c>
      <c r="AT227" s="5">
        <v>3</v>
      </c>
      <c r="AU227" s="5">
        <f t="shared" si="149"/>
        <v>640</v>
      </c>
      <c r="AV227" s="5">
        <f t="shared" si="150"/>
        <v>480</v>
      </c>
      <c r="AW227" s="5">
        <f t="shared" si="151"/>
        <v>800</v>
      </c>
      <c r="AX227" s="5">
        <f t="shared" si="152"/>
        <v>0</v>
      </c>
      <c r="AY227" s="5">
        <f t="shared" si="153"/>
        <v>1</v>
      </c>
      <c r="AZ227" s="5">
        <f t="shared" si="154"/>
        <v>5</v>
      </c>
      <c r="BA227" s="5">
        <f t="shared" si="155"/>
        <v>8</v>
      </c>
      <c r="BB227" s="5">
        <f t="shared" si="156"/>
        <v>12</v>
      </c>
    </row>
    <row r="228" spans="1:54">
      <c r="A228" s="882"/>
      <c r="B228" s="89"/>
      <c r="C228" s="119" t="s">
        <v>197</v>
      </c>
      <c r="D228" s="26" t="s">
        <v>25</v>
      </c>
      <c r="E228" s="26" t="s">
        <v>41</v>
      </c>
      <c r="F228" s="26" t="s">
        <v>162</v>
      </c>
      <c r="G228" s="28" t="s">
        <v>12</v>
      </c>
      <c r="H228" s="91">
        <f>ROUNDDOWN(AK228*1.05,0)+INDEX(Sheet2!$B$2:'Sheet2'!$B$5,MATCH(G228,Sheet2!$A$2:'Sheet2'!$A$5,0),0)+34*AT228-ROUNDUP(IF($BC$1=TRUE,AV228,AW228)/10,0)+A228</f>
        <v>411</v>
      </c>
      <c r="I228" s="231">
        <f>ROUNDDOWN(AL228*1.05,0)+INDEX(Sheet2!$B$2:'Sheet2'!$B$5,MATCH(G228,Sheet2!$A$2:'Sheet2'!$A$5,0),0)+34*AT228-ROUNDUP(IF($BC$1=TRUE,AV228,AW228)/10,0)+A228</f>
        <v>395</v>
      </c>
      <c r="J228" s="30">
        <f t="shared" si="129"/>
        <v>806</v>
      </c>
      <c r="K228" s="133">
        <f>AW228-ROUNDDOWN(AR228/2,0)-ROUNDDOWN(MAX(AQ228*1.2,AP228*0.5),0)+INDEX(Sheet2!$C$2:'Sheet2'!$C$5,MATCH(G228,Sheet2!$A$2:'Sheet2'!$A$5,0),0)</f>
        <v>810</v>
      </c>
      <c r="L228" s="25">
        <f t="shared" si="130"/>
        <v>411</v>
      </c>
      <c r="M228" s="83">
        <f t="shared" si="131"/>
        <v>9</v>
      </c>
      <c r="N228" s="83">
        <f t="shared" si="132"/>
        <v>48</v>
      </c>
      <c r="O228" s="92">
        <f t="shared" si="133"/>
        <v>1628</v>
      </c>
      <c r="P228" s="31">
        <f>AX228+IF($F228="범선",IF($BG$1=TRUE,INDEX(Sheet2!$H$2:'Sheet2'!$H$45,MATCH(AX228,Sheet2!$G$2:'Sheet2'!$G$45,0),0)),IF($BH$1=TRUE,INDEX(Sheet2!$I$2:'Sheet2'!$I$45,MATCH(AX228,Sheet2!$G$2:'Sheet2'!$G$45,0)),IF($BI$1=TRUE,INDEX(Sheet2!$H$2:'Sheet2'!$H$45,MATCH(AX228,Sheet2!$G$2:'Sheet2'!$G$45,0)),0)))+IF($BE$1=TRUE,2,0)</f>
        <v>17</v>
      </c>
      <c r="Q228" s="26">
        <f t="shared" si="134"/>
        <v>20</v>
      </c>
      <c r="R228" s="26">
        <f t="shared" si="135"/>
        <v>23</v>
      </c>
      <c r="S228" s="28">
        <f t="shared" si="136"/>
        <v>26</v>
      </c>
      <c r="T228" s="26">
        <f>AY228+IF($F228="범선",IF($BG$1=TRUE,INDEX(Sheet2!$H$2:'Sheet2'!$H$45,MATCH(AY228,Sheet2!$G$2:'Sheet2'!$G$45,0),0)),IF($BH$1=TRUE,INDEX(Sheet2!$I$2:'Sheet2'!$I$45,MATCH(AY228,Sheet2!$G$2:'Sheet2'!$G$45,0)),IF($BI$1=TRUE,INDEX(Sheet2!$H$2:'Sheet2'!$H$45,MATCH(AY228,Sheet2!$G$2:'Sheet2'!$G$45,0)),0)))+IF($BE$1=TRUE,2,0)</f>
        <v>18.5</v>
      </c>
      <c r="U228" s="26">
        <f t="shared" si="137"/>
        <v>22</v>
      </c>
      <c r="V228" s="26">
        <f t="shared" si="138"/>
        <v>25</v>
      </c>
      <c r="W228" s="28">
        <f t="shared" si="139"/>
        <v>28</v>
      </c>
      <c r="X228" s="26">
        <f>AZ228+IF($F228="범선",IF($BG$1=TRUE,INDEX(Sheet2!$H$2:'Sheet2'!$H$45,MATCH(AZ228,Sheet2!$G$2:'Sheet2'!$G$45,0),0)),IF($BH$1=TRUE,INDEX(Sheet2!$I$2:'Sheet2'!$I$45,MATCH(AZ228,Sheet2!$G$2:'Sheet2'!$G$45,0)),IF($BI$1=TRUE,INDEX(Sheet2!$H$2:'Sheet2'!$H$45,MATCH(AZ228,Sheet2!$G$2:'Sheet2'!$G$45,0)),0)))+IF($BE$1=TRUE,2,0)</f>
        <v>24</v>
      </c>
      <c r="Y228" s="26">
        <f t="shared" si="140"/>
        <v>27.5</v>
      </c>
      <c r="Z228" s="26">
        <f t="shared" si="141"/>
        <v>30.5</v>
      </c>
      <c r="AA228" s="28">
        <f t="shared" si="142"/>
        <v>33.5</v>
      </c>
      <c r="AB228" s="26">
        <f>BA228+IF($F228="범선",IF($BG$1=TRUE,INDEX(Sheet2!$H$2:'Sheet2'!$H$45,MATCH(BA228,Sheet2!$G$2:'Sheet2'!$G$45,0),0)),IF($BH$1=TRUE,INDEX(Sheet2!$I$2:'Sheet2'!$I$45,MATCH(BA228,Sheet2!$G$2:'Sheet2'!$G$45,0)),IF($BI$1=TRUE,INDEX(Sheet2!$H$2:'Sheet2'!$H$45,MATCH(BA228,Sheet2!$G$2:'Sheet2'!$G$45,0)),0)))+IF($BE$1=TRUE,2,0)</f>
        <v>29</v>
      </c>
      <c r="AC228" s="26">
        <f t="shared" si="143"/>
        <v>32.5</v>
      </c>
      <c r="AD228" s="26">
        <f t="shared" si="144"/>
        <v>35.5</v>
      </c>
      <c r="AE228" s="28">
        <f t="shared" si="145"/>
        <v>38.5</v>
      </c>
      <c r="AF228" s="26">
        <f>BB228+IF($F228="범선",IF($BG$1=TRUE,INDEX(Sheet2!$H$2:'Sheet2'!$H$45,MATCH(BB228,Sheet2!$G$2:'Sheet2'!$G$45,0),0)),IF($BH$1=TRUE,INDEX(Sheet2!$I$2:'Sheet2'!$I$45,MATCH(BB228,Sheet2!$G$2:'Sheet2'!$G$45,0)),IF($BI$1=TRUE,INDEX(Sheet2!$H$2:'Sheet2'!$H$45,MATCH(BB228,Sheet2!$G$2:'Sheet2'!$G$45,0)),0)))+IF($BE$1=TRUE,2,0)</f>
        <v>33</v>
      </c>
      <c r="AG228" s="26">
        <f t="shared" si="146"/>
        <v>36.5</v>
      </c>
      <c r="AH228" s="26">
        <f t="shared" si="147"/>
        <v>39.5</v>
      </c>
      <c r="AI228" s="28">
        <f t="shared" si="148"/>
        <v>42.5</v>
      </c>
      <c r="AJ228" s="95"/>
      <c r="AK228" s="96">
        <v>245</v>
      </c>
      <c r="AL228" s="96">
        <v>230</v>
      </c>
      <c r="AM228" s="96">
        <v>8</v>
      </c>
      <c r="AN228" s="83">
        <v>9</v>
      </c>
      <c r="AO228" s="83">
        <v>48</v>
      </c>
      <c r="AP228" s="13">
        <v>116</v>
      </c>
      <c r="AQ228" s="13">
        <v>60</v>
      </c>
      <c r="AR228" s="13">
        <v>85</v>
      </c>
      <c r="AS228" s="13">
        <v>499</v>
      </c>
      <c r="AT228" s="13">
        <v>3</v>
      </c>
      <c r="AU228" s="5">
        <f t="shared" si="149"/>
        <v>700</v>
      </c>
      <c r="AV228" s="5">
        <f t="shared" si="150"/>
        <v>525</v>
      </c>
      <c r="AW228" s="5">
        <f t="shared" si="151"/>
        <v>875</v>
      </c>
      <c r="AX228" s="5">
        <f t="shared" si="152"/>
        <v>6</v>
      </c>
      <c r="AY228" s="5">
        <f t="shared" si="153"/>
        <v>7</v>
      </c>
      <c r="AZ228" s="5">
        <f t="shared" si="154"/>
        <v>11</v>
      </c>
      <c r="BA228" s="5">
        <f t="shared" si="155"/>
        <v>15</v>
      </c>
      <c r="BB228" s="5">
        <f t="shared" si="156"/>
        <v>18</v>
      </c>
    </row>
    <row r="229" spans="1:54">
      <c r="A229" s="882"/>
      <c r="B229" s="89" t="s">
        <v>169</v>
      </c>
      <c r="C229" s="119" t="s">
        <v>170</v>
      </c>
      <c r="D229" s="26" t="s">
        <v>1</v>
      </c>
      <c r="E229" s="26" t="s">
        <v>41</v>
      </c>
      <c r="F229" s="26" t="s">
        <v>162</v>
      </c>
      <c r="G229" s="28" t="s">
        <v>12</v>
      </c>
      <c r="H229" s="91">
        <f>ROUNDDOWN(AK229*1.05,0)+INDEX(Sheet2!$B$2:'Sheet2'!$B$5,MATCH(G229,Sheet2!$A$2:'Sheet2'!$A$5,0),0)+34*AT229-ROUNDUP(IF($BC$1=TRUE,AV229,AW229)/10,0)+A229</f>
        <v>436</v>
      </c>
      <c r="I229" s="231">
        <f>ROUNDDOWN(AL229*1.05,0)+INDEX(Sheet2!$B$2:'Sheet2'!$B$5,MATCH(G229,Sheet2!$A$2:'Sheet2'!$A$5,0),0)+34*AT229-ROUNDUP(IF($BC$1=TRUE,AV229,AW229)/10,0)+A229</f>
        <v>510</v>
      </c>
      <c r="J229" s="40">
        <f t="shared" si="129"/>
        <v>946</v>
      </c>
      <c r="K229" s="664">
        <f>AW229-ROUNDDOWN(AR229/2,0)-ROUNDDOWN(MAX(AQ229*1.2,AP229*0.5),0)+INDEX(Sheet2!$C$2:'Sheet2'!$C$5,MATCH(G229,Sheet2!$A$2:'Sheet2'!$A$5,0),0)</f>
        <v>809</v>
      </c>
      <c r="L229" s="37">
        <f t="shared" si="130"/>
        <v>385</v>
      </c>
      <c r="M229" s="83">
        <f t="shared" si="131"/>
        <v>15</v>
      </c>
      <c r="N229" s="83">
        <f t="shared" si="132"/>
        <v>60</v>
      </c>
      <c r="O229" s="93">
        <f t="shared" si="133"/>
        <v>1818</v>
      </c>
      <c r="P229" s="31">
        <f>AX229+IF($F229="범선",IF($BG$1=TRUE,INDEX(Sheet2!$H$2:'Sheet2'!$H$45,MATCH(AX229,Sheet2!$G$2:'Sheet2'!$G$45,0),0)),IF($BH$1=TRUE,INDEX(Sheet2!$I$2:'Sheet2'!$I$45,MATCH(AX229,Sheet2!$G$2:'Sheet2'!$G$45,0)),IF($BI$1=TRUE,INDEX(Sheet2!$H$2:'Sheet2'!$H$45,MATCH(AX229,Sheet2!$G$2:'Sheet2'!$G$45,0)),0)))+IF($BE$1=TRUE,2,0)</f>
        <v>20</v>
      </c>
      <c r="Q229" s="26">
        <f t="shared" si="134"/>
        <v>23</v>
      </c>
      <c r="R229" s="26">
        <f t="shared" si="135"/>
        <v>26</v>
      </c>
      <c r="S229" s="28">
        <f t="shared" si="136"/>
        <v>29</v>
      </c>
      <c r="T229" s="26">
        <f>AY229+IF($F229="범선",IF($BG$1=TRUE,INDEX(Sheet2!$H$2:'Sheet2'!$H$45,MATCH(AY229,Sheet2!$G$2:'Sheet2'!$G$45,0),0)),IF($BH$1=TRUE,INDEX(Sheet2!$I$2:'Sheet2'!$I$45,MATCH(AY229,Sheet2!$G$2:'Sheet2'!$G$45,0)),IF($BI$1=TRUE,INDEX(Sheet2!$H$2:'Sheet2'!$H$45,MATCH(AY229,Sheet2!$G$2:'Sheet2'!$G$45,0)),0)))+IF($BE$1=TRUE,2,0)</f>
        <v>21</v>
      </c>
      <c r="U229" s="26">
        <f t="shared" si="137"/>
        <v>24.5</v>
      </c>
      <c r="V229" s="26">
        <f t="shared" si="138"/>
        <v>27.5</v>
      </c>
      <c r="W229" s="28">
        <f t="shared" si="139"/>
        <v>30.5</v>
      </c>
      <c r="X229" s="26">
        <f>AZ229+IF($F229="범선",IF($BG$1=TRUE,INDEX(Sheet2!$H$2:'Sheet2'!$H$45,MATCH(AZ229,Sheet2!$G$2:'Sheet2'!$G$45,0),0)),IF($BH$1=TRUE,INDEX(Sheet2!$I$2:'Sheet2'!$I$45,MATCH(AZ229,Sheet2!$G$2:'Sheet2'!$G$45,0)),IF($BI$1=TRUE,INDEX(Sheet2!$H$2:'Sheet2'!$H$45,MATCH(AZ229,Sheet2!$G$2:'Sheet2'!$G$45,0)),0)))+IF($BE$1=TRUE,2,0)</f>
        <v>25</v>
      </c>
      <c r="Y229" s="26">
        <f t="shared" si="140"/>
        <v>28.5</v>
      </c>
      <c r="Z229" s="26">
        <f t="shared" si="141"/>
        <v>31.5</v>
      </c>
      <c r="AA229" s="28">
        <f t="shared" si="142"/>
        <v>34.5</v>
      </c>
      <c r="AB229" s="26">
        <f>BA229+IF($F229="범선",IF($BG$1=TRUE,INDEX(Sheet2!$H$2:'Sheet2'!$H$45,MATCH(BA229,Sheet2!$G$2:'Sheet2'!$G$45,0),0)),IF($BH$1=TRUE,INDEX(Sheet2!$I$2:'Sheet2'!$I$45,MATCH(BA229,Sheet2!$G$2:'Sheet2'!$G$45,0)),IF($BI$1=TRUE,INDEX(Sheet2!$H$2:'Sheet2'!$H$45,MATCH(BA229,Sheet2!$G$2:'Sheet2'!$G$45,0)),0)))+IF($BE$1=TRUE,2,0)</f>
        <v>30.5</v>
      </c>
      <c r="AC229" s="26">
        <f t="shared" si="143"/>
        <v>34</v>
      </c>
      <c r="AD229" s="26">
        <f t="shared" si="144"/>
        <v>37</v>
      </c>
      <c r="AE229" s="28">
        <f t="shared" si="145"/>
        <v>40</v>
      </c>
      <c r="AF229" s="26">
        <f>BB229+IF($F229="범선",IF($BG$1=TRUE,INDEX(Sheet2!$H$2:'Sheet2'!$H$45,MATCH(BB229,Sheet2!$G$2:'Sheet2'!$G$45,0),0)),IF($BH$1=TRUE,INDEX(Sheet2!$I$2:'Sheet2'!$I$45,MATCH(BB229,Sheet2!$G$2:'Sheet2'!$G$45,0)),IF($BI$1=TRUE,INDEX(Sheet2!$H$2:'Sheet2'!$H$45,MATCH(BB229,Sheet2!$G$2:'Sheet2'!$G$45,0)),0)))+IF($BE$1=TRUE,2,0)</f>
        <v>36</v>
      </c>
      <c r="AG229" s="26">
        <f t="shared" si="146"/>
        <v>39.5</v>
      </c>
      <c r="AH229" s="26">
        <f t="shared" si="147"/>
        <v>42.5</v>
      </c>
      <c r="AI229" s="28">
        <f t="shared" si="148"/>
        <v>45.5</v>
      </c>
      <c r="AJ229" s="95"/>
      <c r="AK229" s="97">
        <v>275</v>
      </c>
      <c r="AL229" s="97">
        <v>345</v>
      </c>
      <c r="AM229" s="97">
        <v>15</v>
      </c>
      <c r="AN229" s="83">
        <v>15</v>
      </c>
      <c r="AO229" s="83">
        <v>60</v>
      </c>
      <c r="AP229">
        <v>245</v>
      </c>
      <c r="AQ229">
        <v>100</v>
      </c>
      <c r="AR229">
        <v>110</v>
      </c>
      <c r="AS229">
        <v>395</v>
      </c>
      <c r="AT229">
        <v>3</v>
      </c>
      <c r="AU229" s="5">
        <f t="shared" si="149"/>
        <v>750</v>
      </c>
      <c r="AV229" s="5">
        <f t="shared" si="150"/>
        <v>562</v>
      </c>
      <c r="AW229" s="5">
        <f t="shared" si="151"/>
        <v>937</v>
      </c>
      <c r="AX229" s="5">
        <f t="shared" si="152"/>
        <v>8</v>
      </c>
      <c r="AY229" s="5">
        <f t="shared" si="153"/>
        <v>9</v>
      </c>
      <c r="AZ229" s="5">
        <f t="shared" si="154"/>
        <v>12</v>
      </c>
      <c r="BA229" s="5">
        <f t="shared" si="155"/>
        <v>16</v>
      </c>
      <c r="BB229" s="5">
        <f t="shared" si="156"/>
        <v>20</v>
      </c>
    </row>
    <row r="230" spans="1:54">
      <c r="A230" s="882">
        <v>20</v>
      </c>
      <c r="B230" s="89" t="s">
        <v>215</v>
      </c>
      <c r="C230" s="119" t="s">
        <v>206</v>
      </c>
      <c r="D230" s="26" t="s">
        <v>1</v>
      </c>
      <c r="E230" s="26" t="s">
        <v>36</v>
      </c>
      <c r="F230" s="27" t="s">
        <v>118</v>
      </c>
      <c r="G230" s="28" t="s">
        <v>12</v>
      </c>
      <c r="H230" s="91">
        <f>ROUNDDOWN(AK230*1.05,0)+INDEX(Sheet2!$B$2:'Sheet2'!$B$5,MATCH(G230,Sheet2!$A$2:'Sheet2'!$A$5,0),0)+34*AT230-ROUNDUP(IF($BC$1=TRUE,AV230,AW230)/10,0)+A230</f>
        <v>493</v>
      </c>
      <c r="I230" s="231">
        <f>ROUNDDOWN(AL230*1.05,0)+INDEX(Sheet2!$B$2:'Sheet2'!$B$5,MATCH(G230,Sheet2!$A$2:'Sheet2'!$A$5,0),0)+34*AT230-ROUNDUP(IF($BC$1=TRUE,AV230,AW230)/10,0)+A230</f>
        <v>462</v>
      </c>
      <c r="J230" s="30">
        <f t="shared" si="129"/>
        <v>955</v>
      </c>
      <c r="K230" s="234">
        <f>AW230-ROUNDDOWN(AR230/2,0)-ROUNDDOWN(MAX(AQ230*1.2,AP230*0.5),0)+INDEX(Sheet2!$C$2:'Sheet2'!$C$5,MATCH(G230,Sheet2!$A$2:'Sheet2'!$A$5,0),0)</f>
        <v>805</v>
      </c>
      <c r="L230" s="25">
        <f t="shared" si="130"/>
        <v>383</v>
      </c>
      <c r="M230" s="79">
        <v>14</v>
      </c>
      <c r="N230" s="79">
        <v>30</v>
      </c>
      <c r="O230" s="251">
        <f t="shared" si="133"/>
        <v>1941</v>
      </c>
      <c r="P230" s="31">
        <f>AX230+IF($F230="범선",IF($BG$1=TRUE,INDEX(Sheet2!$H$2:'Sheet2'!$H$45,MATCH(AX230,Sheet2!$G$2:'Sheet2'!$G$45,0),0)),IF($BH$1=TRUE,INDEX(Sheet2!$I$2:'Sheet2'!$I$45,MATCH(AX230,Sheet2!$G$2:'Sheet2'!$G$45,0)),IF($BI$1=TRUE,INDEX(Sheet2!$H$2:'Sheet2'!$H$45,MATCH(AX230,Sheet2!$G$2:'Sheet2'!$G$45,0)),0)))+IF($BE$1=TRUE,2,0)</f>
        <v>35</v>
      </c>
      <c r="Q230" s="26">
        <f t="shared" si="134"/>
        <v>38</v>
      </c>
      <c r="R230" s="26">
        <f t="shared" si="135"/>
        <v>41</v>
      </c>
      <c r="S230" s="28">
        <f t="shared" si="136"/>
        <v>44</v>
      </c>
      <c r="T230" s="26">
        <f>AY230+IF($F230="범선",IF($BG$1=TRUE,INDEX(Sheet2!$H$2:'Sheet2'!$H$45,MATCH(AY230,Sheet2!$G$2:'Sheet2'!$G$45,0),0)),IF($BH$1=TRUE,INDEX(Sheet2!$I$2:'Sheet2'!$I$45,MATCH(AY230,Sheet2!$G$2:'Sheet2'!$G$45,0)),IF($BI$1=TRUE,INDEX(Sheet2!$H$2:'Sheet2'!$H$45,MATCH(AY230,Sheet2!$G$2:'Sheet2'!$G$45,0)),0)))+IF($BE$1=TRUE,2,0)</f>
        <v>37</v>
      </c>
      <c r="U230" s="26">
        <f t="shared" si="137"/>
        <v>40.5</v>
      </c>
      <c r="V230" s="26">
        <f t="shared" si="138"/>
        <v>43.5</v>
      </c>
      <c r="W230" s="28">
        <f t="shared" si="139"/>
        <v>46.5</v>
      </c>
      <c r="X230" s="26">
        <f>AZ230+IF($F230="범선",IF($BG$1=TRUE,INDEX(Sheet2!$H$2:'Sheet2'!$H$45,MATCH(AZ230,Sheet2!$G$2:'Sheet2'!$G$45,0),0)),IF($BH$1=TRUE,INDEX(Sheet2!$I$2:'Sheet2'!$I$45,MATCH(AZ230,Sheet2!$G$2:'Sheet2'!$G$45,0)),IF($BI$1=TRUE,INDEX(Sheet2!$H$2:'Sheet2'!$H$45,MATCH(AZ230,Sheet2!$G$2:'Sheet2'!$G$45,0)),0)))+IF($BE$1=TRUE,2,0)</f>
        <v>45</v>
      </c>
      <c r="Y230" s="26">
        <f t="shared" si="140"/>
        <v>48.5</v>
      </c>
      <c r="Z230" s="26">
        <f t="shared" si="141"/>
        <v>51.5</v>
      </c>
      <c r="AA230" s="28">
        <f t="shared" si="142"/>
        <v>54.5</v>
      </c>
      <c r="AB230" s="26">
        <f>BA230+IF($F230="범선",IF($BG$1=TRUE,INDEX(Sheet2!$H$2:'Sheet2'!$H$45,MATCH(BA230,Sheet2!$G$2:'Sheet2'!$G$45,0),0)),IF($BH$1=TRUE,INDEX(Sheet2!$I$2:'Sheet2'!$I$45,MATCH(BA230,Sheet2!$G$2:'Sheet2'!$G$45,0)),IF($BI$1=TRUE,INDEX(Sheet2!$H$2:'Sheet2'!$H$45,MATCH(BA230,Sheet2!$G$2:'Sheet2'!$G$45,0)),0)))+IF($BE$1=TRUE,2,0)</f>
        <v>53</v>
      </c>
      <c r="AC230" s="26">
        <f t="shared" si="143"/>
        <v>56.5</v>
      </c>
      <c r="AD230" s="26">
        <f t="shared" si="144"/>
        <v>59.5</v>
      </c>
      <c r="AE230" s="28">
        <f t="shared" si="145"/>
        <v>62.5</v>
      </c>
      <c r="AF230" s="26">
        <f>BB230+IF($F230="범선",IF($BG$1=TRUE,INDEX(Sheet2!$H$2:'Sheet2'!$H$45,MATCH(BB230,Sheet2!$G$2:'Sheet2'!$G$45,0),0)),IF($BH$1=TRUE,INDEX(Sheet2!$I$2:'Sheet2'!$I$45,MATCH(BB230,Sheet2!$G$2:'Sheet2'!$G$45,0)),IF($BI$1=TRUE,INDEX(Sheet2!$H$2:'Sheet2'!$H$45,MATCH(BB230,Sheet2!$G$2:'Sheet2'!$G$45,0)),0)))+IF($BE$1=TRUE,2,0)</f>
        <v>59</v>
      </c>
      <c r="AG230" s="26">
        <f t="shared" si="146"/>
        <v>62.5</v>
      </c>
      <c r="AH230" s="26">
        <f t="shared" si="147"/>
        <v>65.5</v>
      </c>
      <c r="AI230" s="28">
        <f t="shared" si="148"/>
        <v>68.5</v>
      </c>
      <c r="AJ230" s="95"/>
      <c r="AK230" s="96">
        <v>310</v>
      </c>
      <c r="AL230" s="96">
        <v>280</v>
      </c>
      <c r="AM230" s="96">
        <v>14</v>
      </c>
      <c r="AN230" s="146">
        <v>13</v>
      </c>
      <c r="AO230" s="146">
        <v>53</v>
      </c>
      <c r="AP230" s="13">
        <v>220</v>
      </c>
      <c r="AQ230" s="13">
        <v>100</v>
      </c>
      <c r="AR230" s="13">
        <v>110</v>
      </c>
      <c r="AS230" s="13">
        <v>415</v>
      </c>
      <c r="AT230" s="13">
        <v>3</v>
      </c>
      <c r="AU230" s="13">
        <f t="shared" si="149"/>
        <v>745</v>
      </c>
      <c r="AV230" s="13">
        <f t="shared" si="150"/>
        <v>558</v>
      </c>
      <c r="AW230" s="13">
        <f t="shared" si="151"/>
        <v>931</v>
      </c>
      <c r="AX230" s="5">
        <f t="shared" si="152"/>
        <v>6</v>
      </c>
      <c r="AY230" s="5">
        <f t="shared" si="153"/>
        <v>7</v>
      </c>
      <c r="AZ230" s="5">
        <f t="shared" si="154"/>
        <v>11</v>
      </c>
      <c r="BA230" s="5">
        <f t="shared" si="155"/>
        <v>15</v>
      </c>
      <c r="BB230" s="5">
        <f t="shared" si="156"/>
        <v>18</v>
      </c>
    </row>
    <row r="231" spans="1:54">
      <c r="A231" s="882"/>
      <c r="B231" s="89" t="s">
        <v>192</v>
      </c>
      <c r="C231" s="119" t="s">
        <v>204</v>
      </c>
      <c r="D231" s="26" t="s">
        <v>1</v>
      </c>
      <c r="E231" s="26" t="s">
        <v>41</v>
      </c>
      <c r="F231" s="26" t="s">
        <v>162</v>
      </c>
      <c r="G231" s="28" t="s">
        <v>12</v>
      </c>
      <c r="H231" s="91">
        <f>ROUNDDOWN(AK231*1.05,0)+INDEX(Sheet2!$B$2:'Sheet2'!$B$5,MATCH(G231,Sheet2!$A$2:'Sheet2'!$A$5,0),0)+34*AT231-ROUNDUP(IF($BC$1=TRUE,AV231,AW231)/10,0)+A231</f>
        <v>381</v>
      </c>
      <c r="I231" s="231">
        <f>ROUNDDOWN(AL231*1.05,0)+INDEX(Sheet2!$B$2:'Sheet2'!$B$5,MATCH(G231,Sheet2!$A$2:'Sheet2'!$A$5,0),0)+34*AT231-ROUNDUP(IF($BC$1=TRUE,AV231,AW231)/10,0)+A231</f>
        <v>381</v>
      </c>
      <c r="J231" s="30">
        <f t="shared" si="129"/>
        <v>762</v>
      </c>
      <c r="K231" s="133">
        <f>AW231-ROUNDDOWN(AR231/2,0)-ROUNDDOWN(MAX(AQ231*1.2,AP231*0.5),0)+INDEX(Sheet2!$C$2:'Sheet2'!$C$5,MATCH(G231,Sheet2!$A$2:'Sheet2'!$A$5,0),0)</f>
        <v>802</v>
      </c>
      <c r="L231" s="25">
        <f t="shared" si="130"/>
        <v>403</v>
      </c>
      <c r="M231" s="83">
        <f t="shared" ref="M231:M272" si="157">AN231</f>
        <v>13</v>
      </c>
      <c r="N231" s="83">
        <f t="shared" ref="N231:N272" si="158">AO231</f>
        <v>45</v>
      </c>
      <c r="O231" s="92">
        <f t="shared" si="133"/>
        <v>1524</v>
      </c>
      <c r="P231" s="31">
        <f>AX231+IF($F231="범선",IF($BG$1=TRUE,INDEX(Sheet2!$H$2:'Sheet2'!$H$45,MATCH(AX231,Sheet2!$G$2:'Sheet2'!$G$45,0),0)),IF($BH$1=TRUE,INDEX(Sheet2!$I$2:'Sheet2'!$I$45,MATCH(AX231,Sheet2!$G$2:'Sheet2'!$G$45,0)),IF($BI$1=TRUE,INDEX(Sheet2!$H$2:'Sheet2'!$H$45,MATCH(AX231,Sheet2!$G$2:'Sheet2'!$G$45,0)),0)))+IF($BE$1=TRUE,2,0)</f>
        <v>17</v>
      </c>
      <c r="Q231" s="26">
        <f t="shared" si="134"/>
        <v>20</v>
      </c>
      <c r="R231" s="26">
        <f t="shared" si="135"/>
        <v>23</v>
      </c>
      <c r="S231" s="28">
        <f t="shared" si="136"/>
        <v>26</v>
      </c>
      <c r="T231" s="26">
        <f>AY231+IF($F231="범선",IF($BG$1=TRUE,INDEX(Sheet2!$H$2:'Sheet2'!$H$45,MATCH(AY231,Sheet2!$G$2:'Sheet2'!$G$45,0),0)),IF($BH$1=TRUE,INDEX(Sheet2!$I$2:'Sheet2'!$I$45,MATCH(AY231,Sheet2!$G$2:'Sheet2'!$G$45,0)),IF($BI$1=TRUE,INDEX(Sheet2!$H$2:'Sheet2'!$H$45,MATCH(AY231,Sheet2!$G$2:'Sheet2'!$G$45,0)),0)))+IF($BE$1=TRUE,2,0)</f>
        <v>18.5</v>
      </c>
      <c r="U231" s="26">
        <f t="shared" si="137"/>
        <v>22</v>
      </c>
      <c r="V231" s="26">
        <f t="shared" si="138"/>
        <v>25</v>
      </c>
      <c r="W231" s="28">
        <f t="shared" si="139"/>
        <v>28</v>
      </c>
      <c r="X231" s="26">
        <f>AZ231+IF($F231="범선",IF($BG$1=TRUE,INDEX(Sheet2!$H$2:'Sheet2'!$H$45,MATCH(AZ231,Sheet2!$G$2:'Sheet2'!$G$45,0),0)),IF($BH$1=TRUE,INDEX(Sheet2!$I$2:'Sheet2'!$I$45,MATCH(AZ231,Sheet2!$G$2:'Sheet2'!$G$45,0)),IF($BI$1=TRUE,INDEX(Sheet2!$H$2:'Sheet2'!$H$45,MATCH(AZ231,Sheet2!$G$2:'Sheet2'!$G$45,0)),0)))+IF($BE$1=TRUE,2,0)</f>
        <v>22.5</v>
      </c>
      <c r="Y231" s="26">
        <f t="shared" si="140"/>
        <v>26</v>
      </c>
      <c r="Z231" s="26">
        <f t="shared" si="141"/>
        <v>29</v>
      </c>
      <c r="AA231" s="28">
        <f t="shared" si="142"/>
        <v>32</v>
      </c>
      <c r="AB231" s="26">
        <f>BA231+IF($F231="범선",IF($BG$1=TRUE,INDEX(Sheet2!$H$2:'Sheet2'!$H$45,MATCH(BA231,Sheet2!$G$2:'Sheet2'!$G$45,0),0)),IF($BH$1=TRUE,INDEX(Sheet2!$I$2:'Sheet2'!$I$45,MATCH(BA231,Sheet2!$G$2:'Sheet2'!$G$45,0)),IF($BI$1=TRUE,INDEX(Sheet2!$H$2:'Sheet2'!$H$45,MATCH(BA231,Sheet2!$G$2:'Sheet2'!$G$45,0)),0)))+IF($BE$1=TRUE,2,0)</f>
        <v>28</v>
      </c>
      <c r="AC231" s="26">
        <f t="shared" si="143"/>
        <v>31.5</v>
      </c>
      <c r="AD231" s="26">
        <f t="shared" si="144"/>
        <v>34.5</v>
      </c>
      <c r="AE231" s="28">
        <f t="shared" si="145"/>
        <v>37.5</v>
      </c>
      <c r="AF231" s="26">
        <f>BB231+IF($F231="범선",IF($BG$1=TRUE,INDEX(Sheet2!$H$2:'Sheet2'!$H$45,MATCH(BB231,Sheet2!$G$2:'Sheet2'!$G$45,0),0)),IF($BH$1=TRUE,INDEX(Sheet2!$I$2:'Sheet2'!$I$45,MATCH(BB231,Sheet2!$G$2:'Sheet2'!$G$45,0)),IF($BI$1=TRUE,INDEX(Sheet2!$H$2:'Sheet2'!$H$45,MATCH(BB231,Sheet2!$G$2:'Sheet2'!$G$45,0)),0)))+IF($BE$1=TRUE,2,0)</f>
        <v>33</v>
      </c>
      <c r="AG231" s="26">
        <f t="shared" si="146"/>
        <v>36.5</v>
      </c>
      <c r="AH231" s="26">
        <f t="shared" si="147"/>
        <v>39.5</v>
      </c>
      <c r="AI231" s="28">
        <f t="shared" si="148"/>
        <v>42.5</v>
      </c>
      <c r="AJ231" s="95"/>
      <c r="AK231" s="97">
        <v>217</v>
      </c>
      <c r="AL231" s="97">
        <v>217</v>
      </c>
      <c r="AM231" s="97">
        <v>10</v>
      </c>
      <c r="AN231" s="83">
        <v>13</v>
      </c>
      <c r="AO231" s="83">
        <v>45</v>
      </c>
      <c r="AP231">
        <v>135</v>
      </c>
      <c r="AQ231">
        <v>55</v>
      </c>
      <c r="AR231">
        <v>110</v>
      </c>
      <c r="AS231">
        <v>455</v>
      </c>
      <c r="AT231">
        <v>3</v>
      </c>
      <c r="AU231" s="5">
        <f t="shared" si="149"/>
        <v>700</v>
      </c>
      <c r="AV231" s="5">
        <f t="shared" si="150"/>
        <v>525</v>
      </c>
      <c r="AW231" s="5">
        <f t="shared" si="151"/>
        <v>875</v>
      </c>
      <c r="AX231" s="5">
        <f t="shared" si="152"/>
        <v>6</v>
      </c>
      <c r="AY231" s="5">
        <f t="shared" si="153"/>
        <v>7</v>
      </c>
      <c r="AZ231" s="5">
        <f t="shared" si="154"/>
        <v>10</v>
      </c>
      <c r="BA231" s="5">
        <f t="shared" si="155"/>
        <v>14</v>
      </c>
      <c r="BB231" s="5">
        <f t="shared" si="156"/>
        <v>18</v>
      </c>
    </row>
    <row r="232" spans="1:54">
      <c r="A232" s="1371"/>
      <c r="B232" s="1092" t="s">
        <v>3</v>
      </c>
      <c r="C232" s="1093" t="s">
        <v>132</v>
      </c>
      <c r="D232" s="1094" t="s">
        <v>2</v>
      </c>
      <c r="E232" s="1094" t="s">
        <v>0</v>
      </c>
      <c r="F232" s="1095" t="s">
        <v>18</v>
      </c>
      <c r="G232" s="1096" t="s">
        <v>8</v>
      </c>
      <c r="H232" s="307">
        <f>ROUNDDOWN(AK232*1.05,0)+INDEX(Sheet2!$B$2:'Sheet2'!$B$5,MATCH(G232,Sheet2!$A$2:'Sheet2'!$A$5,0),0)+34*AT232-ROUNDUP(IF($BC$1=TRUE,AV232,AW232)/10,0)+A232</f>
        <v>705</v>
      </c>
      <c r="I232" s="310">
        <f>ROUNDDOWN(AL232*1.05,0)+INDEX(Sheet2!$B$2:'Sheet2'!$B$5,MATCH(G232,Sheet2!$A$2:'Sheet2'!$A$5,0),0)+34*AT232-ROUNDUP(IF($BC$1=TRUE,AV232,AW232)/10,0)+A232</f>
        <v>468</v>
      </c>
      <c r="J232" s="58">
        <f t="shared" si="129"/>
        <v>1173</v>
      </c>
      <c r="K232" s="145">
        <f>AW232-ROUNDDOWN(AR232/2,0)-ROUNDDOWN(MAX(AQ232*1.2,AP232*0.5),0)+INDEX(Sheet2!$C$2:'Sheet2'!$C$5,MATCH(G232,Sheet2!$A$2:'Sheet2'!$A$5,0),0)</f>
        <v>801</v>
      </c>
      <c r="L232" s="54">
        <f t="shared" si="130"/>
        <v>437</v>
      </c>
      <c r="M232" s="146">
        <f t="shared" si="157"/>
        <v>10</v>
      </c>
      <c r="N232" s="146">
        <f t="shared" si="158"/>
        <v>15</v>
      </c>
      <c r="O232" s="147">
        <f t="shared" si="133"/>
        <v>2583</v>
      </c>
      <c r="P232" s="24">
        <f>AX232+IF($F232="범선",IF($BG$1=TRUE,INDEX(Sheet2!$H$2:'Sheet2'!$H$45,MATCH(AX232,Sheet2!$G$2:'Sheet2'!$G$45,0),0)),IF($BH$1=TRUE,INDEX(Sheet2!$I$2:'Sheet2'!$I$45,MATCH(AX232,Sheet2!$G$2:'Sheet2'!$G$45,0)),IF($BI$1=TRUE,INDEX(Sheet2!$H$2:'Sheet2'!$H$45,MATCH(AX232,Sheet2!$G$2:'Sheet2'!$G$45,0)),0)))+IF($BE$1=TRUE,2,0)</f>
        <v>10.5</v>
      </c>
      <c r="Q232" s="20">
        <f t="shared" si="134"/>
        <v>13.5</v>
      </c>
      <c r="R232" s="20">
        <f t="shared" si="135"/>
        <v>16.5</v>
      </c>
      <c r="S232" s="22">
        <f t="shared" si="136"/>
        <v>19.5</v>
      </c>
      <c r="T232" s="20">
        <f>AY232+IF($F232="범선",IF($BG$1=TRUE,INDEX(Sheet2!$H$2:'Sheet2'!$H$45,MATCH(AY232,Sheet2!$G$2:'Sheet2'!$G$45,0),0)),IF($BH$1=TRUE,INDEX(Sheet2!$I$2:'Sheet2'!$I$45,MATCH(AY232,Sheet2!$G$2:'Sheet2'!$G$45,0)),IF($BI$1=TRUE,INDEX(Sheet2!$H$2:'Sheet2'!$H$45,MATCH(AY232,Sheet2!$G$2:'Sheet2'!$G$45,0)),0)))+IF($BE$1=TRUE,2,0)</f>
        <v>12</v>
      </c>
      <c r="U232" s="20">
        <f t="shared" si="137"/>
        <v>15.5</v>
      </c>
      <c r="V232" s="20">
        <f t="shared" si="138"/>
        <v>18.5</v>
      </c>
      <c r="W232" s="22">
        <f t="shared" si="139"/>
        <v>21.5</v>
      </c>
      <c r="X232" s="20">
        <f>AZ232+IF($F232="범선",IF($BG$1=TRUE,INDEX(Sheet2!$H$2:'Sheet2'!$H$45,MATCH(AZ232,Sheet2!$G$2:'Sheet2'!$G$45,0),0)),IF($BH$1=TRUE,INDEX(Sheet2!$I$2:'Sheet2'!$I$45,MATCH(AZ232,Sheet2!$G$2:'Sheet2'!$G$45,0)),IF($BI$1=TRUE,INDEX(Sheet2!$H$2:'Sheet2'!$H$45,MATCH(AZ232,Sheet2!$G$2:'Sheet2'!$G$45,0)),0)))+IF($BE$1=TRUE,2,0)</f>
        <v>16</v>
      </c>
      <c r="Y232" s="20">
        <f t="shared" si="140"/>
        <v>19.5</v>
      </c>
      <c r="Z232" s="20">
        <f t="shared" si="141"/>
        <v>22.5</v>
      </c>
      <c r="AA232" s="22">
        <f t="shared" si="142"/>
        <v>25.5</v>
      </c>
      <c r="AB232" s="20">
        <f>BA232+IF($F232="범선",IF($BG$1=TRUE,INDEX(Sheet2!$H$2:'Sheet2'!$H$45,MATCH(BA232,Sheet2!$G$2:'Sheet2'!$G$45,0),0)),IF($BH$1=TRUE,INDEX(Sheet2!$I$2:'Sheet2'!$I$45,MATCH(BA232,Sheet2!$G$2:'Sheet2'!$G$45,0)),IF($BI$1=TRUE,INDEX(Sheet2!$H$2:'Sheet2'!$H$45,MATCH(BA232,Sheet2!$G$2:'Sheet2'!$G$45,0)),0)))+IF($BE$1=TRUE,2,0)</f>
        <v>21</v>
      </c>
      <c r="AC232" s="20">
        <f t="shared" si="143"/>
        <v>24.5</v>
      </c>
      <c r="AD232" s="20">
        <f t="shared" si="144"/>
        <v>27.5</v>
      </c>
      <c r="AE232" s="22">
        <f t="shared" si="145"/>
        <v>30.5</v>
      </c>
      <c r="AF232" s="20">
        <f>BB232+IF($F232="범선",IF($BG$1=TRUE,INDEX(Sheet2!$H$2:'Sheet2'!$H$45,MATCH(BB232,Sheet2!$G$2:'Sheet2'!$G$45,0),0)),IF($BH$1=TRUE,INDEX(Sheet2!$I$2:'Sheet2'!$I$45,MATCH(BB232,Sheet2!$G$2:'Sheet2'!$G$45,0)),IF($BI$1=TRUE,INDEX(Sheet2!$H$2:'Sheet2'!$H$45,MATCH(BB232,Sheet2!$G$2:'Sheet2'!$G$45,0)),0)))+IF($BE$1=TRUE,2,0)</f>
        <v>26.5</v>
      </c>
      <c r="AG232" s="20">
        <f t="shared" si="146"/>
        <v>30</v>
      </c>
      <c r="AH232" s="20">
        <f t="shared" si="147"/>
        <v>33</v>
      </c>
      <c r="AI232" s="22">
        <f t="shared" si="148"/>
        <v>36</v>
      </c>
      <c r="AJ232" s="94"/>
      <c r="AK232" s="98">
        <v>400</v>
      </c>
      <c r="AL232" s="98">
        <v>175</v>
      </c>
      <c r="AM232" s="98">
        <v>5</v>
      </c>
      <c r="AN232" s="99">
        <v>10</v>
      </c>
      <c r="AO232" s="99">
        <v>15</v>
      </c>
      <c r="AP232" s="5">
        <v>46</v>
      </c>
      <c r="AQ232" s="5">
        <v>20</v>
      </c>
      <c r="AR232" s="5">
        <v>22</v>
      </c>
      <c r="AS232" s="5">
        <v>562</v>
      </c>
      <c r="AT232" s="5">
        <v>6</v>
      </c>
      <c r="AU232" s="5">
        <f t="shared" si="149"/>
        <v>630</v>
      </c>
      <c r="AV232" s="5">
        <f t="shared" si="150"/>
        <v>472</v>
      </c>
      <c r="AW232" s="5">
        <f t="shared" si="151"/>
        <v>787</v>
      </c>
      <c r="AX232" s="5">
        <f t="shared" si="152"/>
        <v>1</v>
      </c>
      <c r="AY232" s="5">
        <f t="shared" si="153"/>
        <v>2</v>
      </c>
      <c r="AZ232" s="5">
        <f t="shared" si="154"/>
        <v>5</v>
      </c>
      <c r="BA232" s="5">
        <f t="shared" si="155"/>
        <v>9</v>
      </c>
      <c r="BB232" s="5">
        <f t="shared" si="156"/>
        <v>13</v>
      </c>
    </row>
    <row r="233" spans="1:54">
      <c r="A233" s="334"/>
      <c r="B233" s="89"/>
      <c r="C233" s="119" t="s">
        <v>116</v>
      </c>
      <c r="D233" s="26" t="s">
        <v>25</v>
      </c>
      <c r="E233" s="26" t="s">
        <v>0</v>
      </c>
      <c r="F233" s="27" t="s">
        <v>18</v>
      </c>
      <c r="G233" s="28" t="s">
        <v>12</v>
      </c>
      <c r="H233" s="91">
        <f>ROUNDDOWN(AK233*1.05,0)+INDEX(Sheet2!$B$2:'Sheet2'!$B$5,MATCH(G233,Sheet2!$A$2:'Sheet2'!$A$5,0),0)+34*AT233-ROUNDUP(IF($BC$1=TRUE,AV233,AW233)/10,0)+A233</f>
        <v>427</v>
      </c>
      <c r="I233" s="231">
        <f>ROUNDDOWN(AL233*1.05,0)+INDEX(Sheet2!$B$2:'Sheet2'!$B$5,MATCH(G233,Sheet2!$A$2:'Sheet2'!$A$5,0),0)+34*AT233-ROUNDUP(IF($BC$1=TRUE,AV233,AW233)/10,0)+A233</f>
        <v>395</v>
      </c>
      <c r="J233" s="30">
        <f t="shared" si="129"/>
        <v>822</v>
      </c>
      <c r="K233" s="133">
        <f>AW233-ROUNDDOWN(AR233/2,0)-ROUNDDOWN(MAX(AQ233*1.2,AP233*0.5),0)+INDEX(Sheet2!$C$2:'Sheet2'!$C$5,MATCH(G233,Sheet2!$A$2:'Sheet2'!$A$5,0),0)</f>
        <v>800</v>
      </c>
      <c r="L233" s="25">
        <f t="shared" si="130"/>
        <v>401</v>
      </c>
      <c r="M233" s="83">
        <f t="shared" si="157"/>
        <v>11</v>
      </c>
      <c r="N233" s="83">
        <f t="shared" si="158"/>
        <v>48</v>
      </c>
      <c r="O233" s="92">
        <f t="shared" si="133"/>
        <v>1676</v>
      </c>
      <c r="P233" s="31">
        <f>AX233+IF($F233="범선",IF($BG$1=TRUE,INDEX(Sheet2!$H$2:'Sheet2'!$H$45,MATCH(AX233,Sheet2!$G$2:'Sheet2'!$G$45,0),0)),IF($BH$1=TRUE,INDEX(Sheet2!$I$2:'Sheet2'!$I$45,MATCH(AX233,Sheet2!$G$2:'Sheet2'!$G$45,0)),IF($BI$1=TRUE,INDEX(Sheet2!$H$2:'Sheet2'!$H$45,MATCH(AX233,Sheet2!$G$2:'Sheet2'!$G$45,0)),0)))+IF($BE$1=TRUE,2,0)</f>
        <v>17</v>
      </c>
      <c r="Q233" s="26">
        <f t="shared" si="134"/>
        <v>20</v>
      </c>
      <c r="R233" s="26">
        <f t="shared" si="135"/>
        <v>23</v>
      </c>
      <c r="S233" s="28">
        <f t="shared" si="136"/>
        <v>26</v>
      </c>
      <c r="T233" s="26">
        <f>AY233+IF($F233="범선",IF($BG$1=TRUE,INDEX(Sheet2!$H$2:'Sheet2'!$H$45,MATCH(AY233,Sheet2!$G$2:'Sheet2'!$G$45,0),0)),IF($BH$1=TRUE,INDEX(Sheet2!$I$2:'Sheet2'!$I$45,MATCH(AY233,Sheet2!$G$2:'Sheet2'!$G$45,0)),IF($BI$1=TRUE,INDEX(Sheet2!$H$2:'Sheet2'!$H$45,MATCH(AY233,Sheet2!$G$2:'Sheet2'!$G$45,0)),0)))+IF($BE$1=TRUE,2,0)</f>
        <v>18.5</v>
      </c>
      <c r="U233" s="26">
        <f t="shared" si="137"/>
        <v>22</v>
      </c>
      <c r="V233" s="26">
        <f t="shared" si="138"/>
        <v>25</v>
      </c>
      <c r="W233" s="28">
        <f t="shared" si="139"/>
        <v>28</v>
      </c>
      <c r="X233" s="26">
        <f>AZ233+IF($F233="범선",IF($BG$1=TRUE,INDEX(Sheet2!$H$2:'Sheet2'!$H$45,MATCH(AZ233,Sheet2!$G$2:'Sheet2'!$G$45,0),0)),IF($BH$1=TRUE,INDEX(Sheet2!$I$2:'Sheet2'!$I$45,MATCH(AZ233,Sheet2!$G$2:'Sheet2'!$G$45,0)),IF($BI$1=TRUE,INDEX(Sheet2!$H$2:'Sheet2'!$H$45,MATCH(AZ233,Sheet2!$G$2:'Sheet2'!$G$45,0)),0)))+IF($BE$1=TRUE,2,0)</f>
        <v>24</v>
      </c>
      <c r="Y233" s="26">
        <f t="shared" si="140"/>
        <v>27.5</v>
      </c>
      <c r="Z233" s="26">
        <f t="shared" si="141"/>
        <v>30.5</v>
      </c>
      <c r="AA233" s="28">
        <f t="shared" si="142"/>
        <v>33.5</v>
      </c>
      <c r="AB233" s="26">
        <f>BA233+IF($F233="범선",IF($BG$1=TRUE,INDEX(Sheet2!$H$2:'Sheet2'!$H$45,MATCH(BA233,Sheet2!$G$2:'Sheet2'!$G$45,0),0)),IF($BH$1=TRUE,INDEX(Sheet2!$I$2:'Sheet2'!$I$45,MATCH(BA233,Sheet2!$G$2:'Sheet2'!$G$45,0)),IF($BI$1=TRUE,INDEX(Sheet2!$H$2:'Sheet2'!$H$45,MATCH(BA233,Sheet2!$G$2:'Sheet2'!$G$45,0)),0)))+IF($BE$1=TRUE,2,0)</f>
        <v>29</v>
      </c>
      <c r="AC233" s="26">
        <f t="shared" si="143"/>
        <v>32.5</v>
      </c>
      <c r="AD233" s="26">
        <f t="shared" si="144"/>
        <v>35.5</v>
      </c>
      <c r="AE233" s="28">
        <f t="shared" si="145"/>
        <v>38.5</v>
      </c>
      <c r="AF233" s="26">
        <f>BB233+IF($F233="범선",IF($BG$1=TRUE,INDEX(Sheet2!$H$2:'Sheet2'!$H$45,MATCH(BB233,Sheet2!$G$2:'Sheet2'!$G$45,0),0)),IF($BH$1=TRUE,INDEX(Sheet2!$I$2:'Sheet2'!$I$45,MATCH(BB233,Sheet2!$G$2:'Sheet2'!$G$45,0)),IF($BI$1=TRUE,INDEX(Sheet2!$H$2:'Sheet2'!$H$45,MATCH(BB233,Sheet2!$G$2:'Sheet2'!$G$45,0)),0)))+IF($BE$1=TRUE,2,0)</f>
        <v>33</v>
      </c>
      <c r="AG233" s="26">
        <f t="shared" si="146"/>
        <v>36.5</v>
      </c>
      <c r="AH233" s="26">
        <f t="shared" si="147"/>
        <v>39.5</v>
      </c>
      <c r="AI233" s="28">
        <f t="shared" si="148"/>
        <v>42.5</v>
      </c>
      <c r="AJ233" s="95"/>
      <c r="AK233" s="97">
        <v>260</v>
      </c>
      <c r="AL233" s="97">
        <v>230</v>
      </c>
      <c r="AM233" s="97">
        <v>12</v>
      </c>
      <c r="AN233" s="83">
        <v>11</v>
      </c>
      <c r="AO233" s="83">
        <v>48</v>
      </c>
      <c r="AP233" s="5">
        <v>140</v>
      </c>
      <c r="AQ233" s="5">
        <v>50</v>
      </c>
      <c r="AR233" s="5">
        <v>108</v>
      </c>
      <c r="AS233" s="5">
        <v>452</v>
      </c>
      <c r="AT233" s="5">
        <v>3</v>
      </c>
      <c r="AU233" s="5">
        <f t="shared" si="149"/>
        <v>700</v>
      </c>
      <c r="AV233" s="5">
        <f t="shared" si="150"/>
        <v>525</v>
      </c>
      <c r="AW233" s="5">
        <f t="shared" si="151"/>
        <v>875</v>
      </c>
      <c r="AX233" s="5">
        <f t="shared" si="152"/>
        <v>6</v>
      </c>
      <c r="AY233" s="5">
        <f t="shared" si="153"/>
        <v>7</v>
      </c>
      <c r="AZ233" s="5">
        <f t="shared" si="154"/>
        <v>11</v>
      </c>
      <c r="BA233" s="5">
        <f t="shared" si="155"/>
        <v>15</v>
      </c>
      <c r="BB233" s="5">
        <f t="shared" si="156"/>
        <v>18</v>
      </c>
    </row>
    <row r="234" spans="1:54">
      <c r="A234" s="882"/>
      <c r="B234" s="89" t="s">
        <v>68</v>
      </c>
      <c r="C234" s="119" t="s">
        <v>66</v>
      </c>
      <c r="D234" s="26" t="s">
        <v>1</v>
      </c>
      <c r="E234" s="26" t="s">
        <v>0</v>
      </c>
      <c r="F234" s="27" t="s">
        <v>18</v>
      </c>
      <c r="G234" s="28" t="s">
        <v>8</v>
      </c>
      <c r="H234" s="91">
        <f>ROUNDDOWN(AK234*1.05,0)+INDEX(Sheet2!$B$2:'Sheet2'!$B$5,MATCH(G234,Sheet2!$A$2:'Sheet2'!$A$5,0),0)+34*AT234-ROUNDUP(IF($BC$1=TRUE,AV234,AW234)/10,0)+A234</f>
        <v>451</v>
      </c>
      <c r="I234" s="231">
        <f>ROUNDDOWN(AL234*1.05,0)+INDEX(Sheet2!$B$2:'Sheet2'!$B$5,MATCH(G234,Sheet2!$A$2:'Sheet2'!$A$5,0),0)+34*AT234-ROUNDUP(IF($BC$1=TRUE,AV234,AW234)/10,0)+A234</f>
        <v>472</v>
      </c>
      <c r="J234" s="30">
        <f t="shared" si="129"/>
        <v>923</v>
      </c>
      <c r="K234" s="143">
        <f>AW234-ROUNDDOWN(AR234/2,0)-ROUNDDOWN(MAX(AQ234*1.2,AP234*0.5),0)+INDEX(Sheet2!$C$2:'Sheet2'!$C$5,MATCH(G234,Sheet2!$A$2:'Sheet2'!$A$5,0),0)</f>
        <v>799</v>
      </c>
      <c r="L234" s="25">
        <f t="shared" si="130"/>
        <v>417</v>
      </c>
      <c r="M234" s="83">
        <f t="shared" si="157"/>
        <v>13</v>
      </c>
      <c r="N234" s="83">
        <f t="shared" si="158"/>
        <v>30</v>
      </c>
      <c r="O234" s="92">
        <f t="shared" si="133"/>
        <v>1825</v>
      </c>
      <c r="P234" s="31">
        <f>AX234+IF($F234="범선",IF($BG$1=TRUE,INDEX(Sheet2!$H$2:'Sheet2'!$H$45,MATCH(AX234,Sheet2!$G$2:'Sheet2'!$G$45,0),0)),IF($BH$1=TRUE,INDEX(Sheet2!$I$2:'Sheet2'!$I$45,MATCH(AX234,Sheet2!$G$2:'Sheet2'!$G$45,0)),IF($BI$1=TRUE,INDEX(Sheet2!$H$2:'Sheet2'!$H$45,MATCH(AX234,Sheet2!$G$2:'Sheet2'!$G$45,0)),0)))+IF($BE$1=TRUE,2,0)</f>
        <v>13</v>
      </c>
      <c r="Q234" s="26">
        <f t="shared" si="134"/>
        <v>16</v>
      </c>
      <c r="R234" s="26">
        <f t="shared" si="135"/>
        <v>19</v>
      </c>
      <c r="S234" s="28">
        <f t="shared" si="136"/>
        <v>22</v>
      </c>
      <c r="T234" s="26">
        <f>AY234+IF($F234="범선",IF($BG$1=TRUE,INDEX(Sheet2!$H$2:'Sheet2'!$H$45,MATCH(AY234,Sheet2!$G$2:'Sheet2'!$G$45,0),0)),IF($BH$1=TRUE,INDEX(Sheet2!$I$2:'Sheet2'!$I$45,MATCH(AY234,Sheet2!$G$2:'Sheet2'!$G$45,0)),IF($BI$1=TRUE,INDEX(Sheet2!$H$2:'Sheet2'!$H$45,MATCH(AY234,Sheet2!$G$2:'Sheet2'!$G$45,0)),0)))+IF($BE$1=TRUE,2,0)</f>
        <v>14.5</v>
      </c>
      <c r="U234" s="26">
        <f t="shared" si="137"/>
        <v>18</v>
      </c>
      <c r="V234" s="26">
        <f t="shared" si="138"/>
        <v>21</v>
      </c>
      <c r="W234" s="28">
        <f t="shared" si="139"/>
        <v>24</v>
      </c>
      <c r="X234" s="26">
        <f>AZ234+IF($F234="범선",IF($BG$1=TRUE,INDEX(Sheet2!$H$2:'Sheet2'!$H$45,MATCH(AZ234,Sheet2!$G$2:'Sheet2'!$G$45,0),0)),IF($BH$1=TRUE,INDEX(Sheet2!$I$2:'Sheet2'!$I$45,MATCH(AZ234,Sheet2!$G$2:'Sheet2'!$G$45,0)),IF($BI$1=TRUE,INDEX(Sheet2!$H$2:'Sheet2'!$H$45,MATCH(AZ234,Sheet2!$G$2:'Sheet2'!$G$45,0)),0)))+IF($BE$1=TRUE,2,0)</f>
        <v>18.5</v>
      </c>
      <c r="Y234" s="26">
        <f t="shared" si="140"/>
        <v>22</v>
      </c>
      <c r="Z234" s="26">
        <f t="shared" si="141"/>
        <v>25</v>
      </c>
      <c r="AA234" s="28">
        <f t="shared" si="142"/>
        <v>28</v>
      </c>
      <c r="AB234" s="26">
        <f>BA234+IF($F234="범선",IF($BG$1=TRUE,INDEX(Sheet2!$H$2:'Sheet2'!$H$45,MATCH(BA234,Sheet2!$G$2:'Sheet2'!$G$45,0),0)),IF($BH$1=TRUE,INDEX(Sheet2!$I$2:'Sheet2'!$I$45,MATCH(BA234,Sheet2!$G$2:'Sheet2'!$G$45,0)),IF($BI$1=TRUE,INDEX(Sheet2!$H$2:'Sheet2'!$H$45,MATCH(BA234,Sheet2!$G$2:'Sheet2'!$G$45,0)),0)))+IF($BE$1=TRUE,2,0)</f>
        <v>24</v>
      </c>
      <c r="AC234" s="26">
        <f t="shared" si="143"/>
        <v>27.5</v>
      </c>
      <c r="AD234" s="26">
        <f t="shared" si="144"/>
        <v>30.5</v>
      </c>
      <c r="AE234" s="28">
        <f t="shared" si="145"/>
        <v>33.5</v>
      </c>
      <c r="AF234" s="26">
        <f>BB234+IF($F234="범선",IF($BG$1=TRUE,INDEX(Sheet2!$H$2:'Sheet2'!$H$45,MATCH(BB234,Sheet2!$G$2:'Sheet2'!$G$45,0),0)),IF($BH$1=TRUE,INDEX(Sheet2!$I$2:'Sheet2'!$I$45,MATCH(BB234,Sheet2!$G$2:'Sheet2'!$G$45,0)),IF($BI$1=TRUE,INDEX(Sheet2!$H$2:'Sheet2'!$H$45,MATCH(BB234,Sheet2!$G$2:'Sheet2'!$G$45,0)),0)))+IF($BE$1=TRUE,2,0)</f>
        <v>29</v>
      </c>
      <c r="AG234" s="26">
        <f t="shared" si="146"/>
        <v>32.5</v>
      </c>
      <c r="AH234" s="26">
        <f t="shared" si="147"/>
        <v>35.5</v>
      </c>
      <c r="AI234" s="28">
        <f t="shared" si="148"/>
        <v>38.5</v>
      </c>
      <c r="AJ234" s="95"/>
      <c r="AK234" s="97">
        <v>260</v>
      </c>
      <c r="AL234" s="97">
        <v>280</v>
      </c>
      <c r="AM234" s="97">
        <v>12</v>
      </c>
      <c r="AN234" s="83">
        <v>13</v>
      </c>
      <c r="AO234" s="83">
        <v>30</v>
      </c>
      <c r="AP234" s="5">
        <v>99</v>
      </c>
      <c r="AQ234" s="5">
        <v>30</v>
      </c>
      <c r="AR234" s="5">
        <v>64</v>
      </c>
      <c r="AS234" s="5">
        <v>502</v>
      </c>
      <c r="AT234" s="5">
        <v>3</v>
      </c>
      <c r="AU234" s="5">
        <f t="shared" si="149"/>
        <v>665</v>
      </c>
      <c r="AV234" s="5">
        <f t="shared" si="150"/>
        <v>498</v>
      </c>
      <c r="AW234" s="5">
        <f t="shared" si="151"/>
        <v>831</v>
      </c>
      <c r="AX234" s="5">
        <f t="shared" si="152"/>
        <v>3</v>
      </c>
      <c r="AY234" s="5">
        <f t="shared" si="153"/>
        <v>4</v>
      </c>
      <c r="AZ234" s="5">
        <f t="shared" si="154"/>
        <v>7</v>
      </c>
      <c r="BA234" s="5">
        <f t="shared" si="155"/>
        <v>11</v>
      </c>
      <c r="BB234" s="5">
        <f t="shared" si="156"/>
        <v>15</v>
      </c>
    </row>
    <row r="235" spans="1:54">
      <c r="A235" s="882"/>
      <c r="B235" s="89" t="s">
        <v>40</v>
      </c>
      <c r="C235" s="119" t="s">
        <v>204</v>
      </c>
      <c r="D235" s="26" t="s">
        <v>1</v>
      </c>
      <c r="E235" s="26" t="s">
        <v>41</v>
      </c>
      <c r="F235" s="26" t="s">
        <v>162</v>
      </c>
      <c r="G235" s="28" t="s">
        <v>12</v>
      </c>
      <c r="H235" s="91">
        <f>ROUNDDOWN(AK235*1.05,0)+INDEX(Sheet2!$B$2:'Sheet2'!$B$5,MATCH(G235,Sheet2!$A$2:'Sheet2'!$A$5,0),0)+34*AT235-ROUNDUP(IF($BC$1=TRUE,AV235,AW235)/10,0)+A235</f>
        <v>402</v>
      </c>
      <c r="I235" s="231">
        <f>ROUNDDOWN(AL235*1.05,0)+INDEX(Sheet2!$B$2:'Sheet2'!$B$5,MATCH(G235,Sheet2!$A$2:'Sheet2'!$A$5,0),0)+34*AT235-ROUNDUP(IF($BC$1=TRUE,AV235,AW235)/10,0)+A235</f>
        <v>387</v>
      </c>
      <c r="J235" s="30">
        <f t="shared" si="129"/>
        <v>789</v>
      </c>
      <c r="K235" s="88">
        <f>AW235-ROUNDDOWN(AR235/2,0)-ROUNDDOWN(MAX(AQ235*1.2,AP235*0.5),0)+INDEX(Sheet2!$C$2:'Sheet2'!$C$5,MATCH(G235,Sheet2!$A$2:'Sheet2'!$A$5,0),0)</f>
        <v>799</v>
      </c>
      <c r="L235" s="25">
        <f t="shared" si="130"/>
        <v>400</v>
      </c>
      <c r="M235" s="83">
        <f t="shared" si="157"/>
        <v>14</v>
      </c>
      <c r="N235" s="83">
        <f t="shared" si="158"/>
        <v>40</v>
      </c>
      <c r="O235" s="92">
        <f t="shared" si="133"/>
        <v>1593</v>
      </c>
      <c r="P235" s="31">
        <f>AX235+IF($F235="범선",IF($BG$1=TRUE,INDEX(Sheet2!$H$2:'Sheet2'!$H$45,MATCH(AX235,Sheet2!$G$2:'Sheet2'!$G$45,0),0)),IF($BH$1=TRUE,INDEX(Sheet2!$I$2:'Sheet2'!$I$45,MATCH(AX235,Sheet2!$G$2:'Sheet2'!$G$45,0)),IF($BI$1=TRUE,INDEX(Sheet2!$H$2:'Sheet2'!$H$45,MATCH(AX235,Sheet2!$G$2:'Sheet2'!$G$45,0)),0)))+IF($BE$1=TRUE,2,0)</f>
        <v>16</v>
      </c>
      <c r="Q235" s="26">
        <f t="shared" si="134"/>
        <v>19</v>
      </c>
      <c r="R235" s="26">
        <f t="shared" si="135"/>
        <v>22</v>
      </c>
      <c r="S235" s="28">
        <f t="shared" si="136"/>
        <v>25</v>
      </c>
      <c r="T235" s="26">
        <f>AY235+IF($F235="범선",IF($BG$1=TRUE,INDEX(Sheet2!$H$2:'Sheet2'!$H$45,MATCH(AY235,Sheet2!$G$2:'Sheet2'!$G$45,0),0)),IF($BH$1=TRUE,INDEX(Sheet2!$I$2:'Sheet2'!$I$45,MATCH(AY235,Sheet2!$G$2:'Sheet2'!$G$45,0)),IF($BI$1=TRUE,INDEX(Sheet2!$H$2:'Sheet2'!$H$45,MATCH(AY235,Sheet2!$G$2:'Sheet2'!$G$45,0)),0)))+IF($BE$1=TRUE,2,0)</f>
        <v>17</v>
      </c>
      <c r="U235" s="26">
        <f t="shared" si="137"/>
        <v>20.5</v>
      </c>
      <c r="V235" s="26">
        <f t="shared" si="138"/>
        <v>23.5</v>
      </c>
      <c r="W235" s="28">
        <f t="shared" si="139"/>
        <v>26.5</v>
      </c>
      <c r="X235" s="26">
        <f>AZ235+IF($F235="범선",IF($BG$1=TRUE,INDEX(Sheet2!$H$2:'Sheet2'!$H$45,MATCH(AZ235,Sheet2!$G$2:'Sheet2'!$G$45,0),0)),IF($BH$1=TRUE,INDEX(Sheet2!$I$2:'Sheet2'!$I$45,MATCH(AZ235,Sheet2!$G$2:'Sheet2'!$G$45,0)),IF($BI$1=TRUE,INDEX(Sheet2!$H$2:'Sheet2'!$H$45,MATCH(AZ235,Sheet2!$G$2:'Sheet2'!$G$45,0)),0)))+IF($BE$1=TRUE,2,0)</f>
        <v>21</v>
      </c>
      <c r="Y235" s="26">
        <f t="shared" si="140"/>
        <v>24.5</v>
      </c>
      <c r="Z235" s="26">
        <f t="shared" si="141"/>
        <v>27.5</v>
      </c>
      <c r="AA235" s="28">
        <f t="shared" si="142"/>
        <v>30.5</v>
      </c>
      <c r="AB235" s="26">
        <f>BA235+IF($F235="범선",IF($BG$1=TRUE,INDEX(Sheet2!$H$2:'Sheet2'!$H$45,MATCH(BA235,Sheet2!$G$2:'Sheet2'!$G$45,0),0)),IF($BH$1=TRUE,INDEX(Sheet2!$I$2:'Sheet2'!$I$45,MATCH(BA235,Sheet2!$G$2:'Sheet2'!$G$45,0)),IF($BI$1=TRUE,INDEX(Sheet2!$H$2:'Sheet2'!$H$45,MATCH(BA235,Sheet2!$G$2:'Sheet2'!$G$45,0)),0)))+IF($BE$1=TRUE,2,0)</f>
        <v>26.5</v>
      </c>
      <c r="AC235" s="26">
        <f t="shared" si="143"/>
        <v>30</v>
      </c>
      <c r="AD235" s="26">
        <f t="shared" si="144"/>
        <v>33</v>
      </c>
      <c r="AE235" s="28">
        <f t="shared" si="145"/>
        <v>36</v>
      </c>
      <c r="AF235" s="26">
        <f>BB235+IF($F235="범선",IF($BG$1=TRUE,INDEX(Sheet2!$H$2:'Sheet2'!$H$45,MATCH(BB235,Sheet2!$G$2:'Sheet2'!$G$45,0),0)),IF($BH$1=TRUE,INDEX(Sheet2!$I$2:'Sheet2'!$I$45,MATCH(BB235,Sheet2!$G$2:'Sheet2'!$G$45,0)),IF($BI$1=TRUE,INDEX(Sheet2!$H$2:'Sheet2'!$H$45,MATCH(BB235,Sheet2!$G$2:'Sheet2'!$G$45,0)),0)))+IF($BE$1=TRUE,2,0)</f>
        <v>32</v>
      </c>
      <c r="AG235" s="26">
        <f t="shared" si="146"/>
        <v>35.5</v>
      </c>
      <c r="AH235" s="26">
        <f t="shared" si="147"/>
        <v>38.5</v>
      </c>
      <c r="AI235" s="28">
        <f t="shared" si="148"/>
        <v>41.5</v>
      </c>
      <c r="AJ235" s="95"/>
      <c r="AK235" s="97">
        <v>237</v>
      </c>
      <c r="AL235" s="97">
        <v>222</v>
      </c>
      <c r="AM235" s="97">
        <v>10</v>
      </c>
      <c r="AN235" s="83">
        <v>14</v>
      </c>
      <c r="AO235" s="83">
        <v>40</v>
      </c>
      <c r="AP235">
        <v>150</v>
      </c>
      <c r="AQ235">
        <v>50</v>
      </c>
      <c r="AR235">
        <v>100</v>
      </c>
      <c r="AS235">
        <v>450</v>
      </c>
      <c r="AT235">
        <v>3</v>
      </c>
      <c r="AU235" s="5">
        <f t="shared" si="149"/>
        <v>700</v>
      </c>
      <c r="AV235" s="5">
        <f t="shared" si="150"/>
        <v>525</v>
      </c>
      <c r="AW235" s="5">
        <f t="shared" si="151"/>
        <v>875</v>
      </c>
      <c r="AX235" s="5">
        <f t="shared" si="152"/>
        <v>5</v>
      </c>
      <c r="AY235" s="5">
        <f t="shared" si="153"/>
        <v>6</v>
      </c>
      <c r="AZ235" s="5">
        <f t="shared" si="154"/>
        <v>9</v>
      </c>
      <c r="BA235" s="5">
        <f t="shared" si="155"/>
        <v>13</v>
      </c>
      <c r="BB235" s="5">
        <f t="shared" si="156"/>
        <v>17</v>
      </c>
    </row>
    <row r="236" spans="1:54">
      <c r="A236" s="334"/>
      <c r="B236" s="89" t="s">
        <v>43</v>
      </c>
      <c r="C236" s="119" t="s">
        <v>116</v>
      </c>
      <c r="D236" s="26" t="s">
        <v>1</v>
      </c>
      <c r="E236" s="26" t="s">
        <v>41</v>
      </c>
      <c r="F236" s="27" t="s">
        <v>18</v>
      </c>
      <c r="G236" s="28" t="s">
        <v>12</v>
      </c>
      <c r="H236" s="91">
        <f>ROUNDDOWN(AK236*1.05,0)+INDEX(Sheet2!$B$2:'Sheet2'!$B$5,MATCH(G236,Sheet2!$A$2:'Sheet2'!$A$5,0),0)+34*AT236-ROUNDUP(IF($BC$1=TRUE,AV236,AW236)/10,0)+A236</f>
        <v>442</v>
      </c>
      <c r="I236" s="231">
        <f>ROUNDDOWN(AL236*1.05,0)+INDEX(Sheet2!$B$2:'Sheet2'!$B$5,MATCH(G236,Sheet2!$A$2:'Sheet2'!$A$5,0),0)+34*AT236-ROUNDUP(IF($BC$1=TRUE,AV236,AW236)/10,0)+A236</f>
        <v>400</v>
      </c>
      <c r="J236" s="30">
        <f t="shared" si="129"/>
        <v>842</v>
      </c>
      <c r="K236" s="88">
        <f>AW236-ROUNDDOWN(AR236/2,0)-ROUNDDOWN(MAX(AQ236*1.2,AP236*0.5),0)+INDEX(Sheet2!$C$2:'Sheet2'!$C$5,MATCH(G236,Sheet2!$A$2:'Sheet2'!$A$5,0),0)</f>
        <v>798</v>
      </c>
      <c r="L236" s="25">
        <f t="shared" si="130"/>
        <v>399</v>
      </c>
      <c r="M236" s="83">
        <f t="shared" si="157"/>
        <v>13</v>
      </c>
      <c r="N236" s="83">
        <f t="shared" si="158"/>
        <v>50</v>
      </c>
      <c r="O236" s="92">
        <f t="shared" si="133"/>
        <v>1726</v>
      </c>
      <c r="P236" s="31">
        <f>AX236+IF($F236="범선",IF($BG$1=TRUE,INDEX(Sheet2!$H$2:'Sheet2'!$H$45,MATCH(AX236,Sheet2!$G$2:'Sheet2'!$G$45,0),0)),IF($BH$1=TRUE,INDEX(Sheet2!$I$2:'Sheet2'!$I$45,MATCH(AX236,Sheet2!$G$2:'Sheet2'!$G$45,0)),IF($BI$1=TRUE,INDEX(Sheet2!$H$2:'Sheet2'!$H$45,MATCH(AX236,Sheet2!$G$2:'Sheet2'!$G$45,0)),0)))+IF($BE$1=TRUE,2,0)</f>
        <v>18.5</v>
      </c>
      <c r="Q236" s="26">
        <f t="shared" si="134"/>
        <v>21.5</v>
      </c>
      <c r="R236" s="26">
        <f t="shared" si="135"/>
        <v>24.5</v>
      </c>
      <c r="S236" s="28">
        <f t="shared" si="136"/>
        <v>27.5</v>
      </c>
      <c r="T236" s="26">
        <f>AY236+IF($F236="범선",IF($BG$1=TRUE,INDEX(Sheet2!$H$2:'Sheet2'!$H$45,MATCH(AY236,Sheet2!$G$2:'Sheet2'!$G$45,0),0)),IF($BH$1=TRUE,INDEX(Sheet2!$I$2:'Sheet2'!$I$45,MATCH(AY236,Sheet2!$G$2:'Sheet2'!$G$45,0)),IF($BI$1=TRUE,INDEX(Sheet2!$H$2:'Sheet2'!$H$45,MATCH(AY236,Sheet2!$G$2:'Sheet2'!$G$45,0)),0)))+IF($BE$1=TRUE,2,0)</f>
        <v>20</v>
      </c>
      <c r="U236" s="26">
        <f t="shared" si="137"/>
        <v>23.5</v>
      </c>
      <c r="V236" s="26">
        <f t="shared" si="138"/>
        <v>26.5</v>
      </c>
      <c r="W236" s="28">
        <f t="shared" si="139"/>
        <v>29.5</v>
      </c>
      <c r="X236" s="26">
        <f>AZ236+IF($F236="범선",IF($BG$1=TRUE,INDEX(Sheet2!$H$2:'Sheet2'!$H$45,MATCH(AZ236,Sheet2!$G$2:'Sheet2'!$G$45,0),0)),IF($BH$1=TRUE,INDEX(Sheet2!$I$2:'Sheet2'!$I$45,MATCH(AZ236,Sheet2!$G$2:'Sheet2'!$G$45,0)),IF($BI$1=TRUE,INDEX(Sheet2!$H$2:'Sheet2'!$H$45,MATCH(AZ236,Sheet2!$G$2:'Sheet2'!$G$45,0)),0)))+IF($BE$1=TRUE,2,0)</f>
        <v>24</v>
      </c>
      <c r="Y236" s="26">
        <f t="shared" si="140"/>
        <v>27.5</v>
      </c>
      <c r="Z236" s="26">
        <f t="shared" si="141"/>
        <v>30.5</v>
      </c>
      <c r="AA236" s="28">
        <f t="shared" si="142"/>
        <v>33.5</v>
      </c>
      <c r="AB236" s="26">
        <f>BA236+IF($F236="범선",IF($BG$1=TRUE,INDEX(Sheet2!$H$2:'Sheet2'!$H$45,MATCH(BA236,Sheet2!$G$2:'Sheet2'!$G$45,0),0)),IF($BH$1=TRUE,INDEX(Sheet2!$I$2:'Sheet2'!$I$45,MATCH(BA236,Sheet2!$G$2:'Sheet2'!$G$45,0)),IF($BI$1=TRUE,INDEX(Sheet2!$H$2:'Sheet2'!$H$45,MATCH(BA236,Sheet2!$G$2:'Sheet2'!$G$45,0)),0)))+IF($BE$1=TRUE,2,0)</f>
        <v>29</v>
      </c>
      <c r="AC236" s="26">
        <f t="shared" si="143"/>
        <v>32.5</v>
      </c>
      <c r="AD236" s="26">
        <f t="shared" si="144"/>
        <v>35.5</v>
      </c>
      <c r="AE236" s="28">
        <f t="shared" si="145"/>
        <v>38.5</v>
      </c>
      <c r="AF236" s="26">
        <f>BB236+IF($F236="범선",IF($BG$1=TRUE,INDEX(Sheet2!$H$2:'Sheet2'!$H$45,MATCH(BB236,Sheet2!$G$2:'Sheet2'!$G$45,0),0)),IF($BH$1=TRUE,INDEX(Sheet2!$I$2:'Sheet2'!$I$45,MATCH(BB236,Sheet2!$G$2:'Sheet2'!$G$45,0)),IF($BI$1=TRUE,INDEX(Sheet2!$H$2:'Sheet2'!$H$45,MATCH(BB236,Sheet2!$G$2:'Sheet2'!$G$45,0)),0)))+IF($BE$1=TRUE,2,0)</f>
        <v>34.5</v>
      </c>
      <c r="AG236" s="26">
        <f t="shared" si="146"/>
        <v>38</v>
      </c>
      <c r="AH236" s="26">
        <f t="shared" si="147"/>
        <v>41</v>
      </c>
      <c r="AI236" s="28">
        <f t="shared" si="148"/>
        <v>44</v>
      </c>
      <c r="AJ236" s="95"/>
      <c r="AK236" s="97">
        <v>275</v>
      </c>
      <c r="AL236" s="97">
        <v>235</v>
      </c>
      <c r="AM236" s="97">
        <v>14</v>
      </c>
      <c r="AN236" s="83">
        <v>13</v>
      </c>
      <c r="AO236" s="83">
        <v>50</v>
      </c>
      <c r="AP236" s="5">
        <v>145</v>
      </c>
      <c r="AQ236" s="5">
        <v>50</v>
      </c>
      <c r="AR236" s="5">
        <v>108</v>
      </c>
      <c r="AS236" s="5">
        <v>447</v>
      </c>
      <c r="AT236" s="5">
        <v>3</v>
      </c>
      <c r="AU236" s="5">
        <f t="shared" si="149"/>
        <v>700</v>
      </c>
      <c r="AV236" s="5">
        <f t="shared" si="150"/>
        <v>525</v>
      </c>
      <c r="AW236" s="5">
        <f t="shared" si="151"/>
        <v>875</v>
      </c>
      <c r="AX236" s="5">
        <f t="shared" si="152"/>
        <v>7</v>
      </c>
      <c r="AY236" s="5">
        <f t="shared" si="153"/>
        <v>8</v>
      </c>
      <c r="AZ236" s="5">
        <f t="shared" si="154"/>
        <v>11</v>
      </c>
      <c r="BA236" s="5">
        <f t="shared" si="155"/>
        <v>15</v>
      </c>
      <c r="BB236" s="5">
        <f t="shared" si="156"/>
        <v>19</v>
      </c>
    </row>
    <row r="237" spans="1:54">
      <c r="A237" s="334"/>
      <c r="B237" s="89" t="s">
        <v>45</v>
      </c>
      <c r="C237" s="119" t="s">
        <v>116</v>
      </c>
      <c r="D237" s="26" t="s">
        <v>1</v>
      </c>
      <c r="E237" s="26" t="s">
        <v>0</v>
      </c>
      <c r="F237" s="27" t="s">
        <v>18</v>
      </c>
      <c r="G237" s="28" t="s">
        <v>12</v>
      </c>
      <c r="H237" s="91">
        <f>ROUNDDOWN(AK237*1.05,0)+INDEX(Sheet2!$B$2:'Sheet2'!$B$5,MATCH(G237,Sheet2!$A$2:'Sheet2'!$A$5,0),0)+34*AT237-ROUNDUP(IF($BC$1=TRUE,AV237,AW237)/10,0)+A237</f>
        <v>432</v>
      </c>
      <c r="I237" s="231">
        <f>ROUNDDOWN(AL237*1.05,0)+INDEX(Sheet2!$B$2:'Sheet2'!$B$5,MATCH(G237,Sheet2!$A$2:'Sheet2'!$A$5,0),0)+34*AT237-ROUNDUP(IF($BC$1=TRUE,AV237,AW237)/10,0)+A237</f>
        <v>395</v>
      </c>
      <c r="J237" s="30">
        <f t="shared" si="129"/>
        <v>827</v>
      </c>
      <c r="K237" s="88">
        <f>AW237-ROUNDDOWN(AR237/2,0)-ROUNDDOWN(MAX(AQ237*1.2,AP237*0.5),0)+INDEX(Sheet2!$C$2:'Sheet2'!$C$5,MATCH(G237,Sheet2!$A$2:'Sheet2'!$A$5,0),0)</f>
        <v>795</v>
      </c>
      <c r="L237" s="25">
        <f t="shared" si="130"/>
        <v>396</v>
      </c>
      <c r="M237" s="83">
        <f t="shared" si="157"/>
        <v>11</v>
      </c>
      <c r="N237" s="83">
        <f t="shared" si="158"/>
        <v>53</v>
      </c>
      <c r="O237" s="92">
        <f t="shared" si="133"/>
        <v>1691</v>
      </c>
      <c r="P237" s="31">
        <f>AX237+IF($F237="범선",IF($BG$1=TRUE,INDEX(Sheet2!$H$2:'Sheet2'!$H$45,MATCH(AX237,Sheet2!$G$2:'Sheet2'!$G$45,0),0)),IF($BH$1=TRUE,INDEX(Sheet2!$I$2:'Sheet2'!$I$45,MATCH(AX237,Sheet2!$G$2:'Sheet2'!$G$45,0)),IF($BI$1=TRUE,INDEX(Sheet2!$H$2:'Sheet2'!$H$45,MATCH(AX237,Sheet2!$G$2:'Sheet2'!$G$45,0)),0)))+IF($BE$1=TRUE,2,0)</f>
        <v>18.5</v>
      </c>
      <c r="Q237" s="26">
        <f t="shared" si="134"/>
        <v>21.5</v>
      </c>
      <c r="R237" s="26">
        <f t="shared" si="135"/>
        <v>24.5</v>
      </c>
      <c r="S237" s="28">
        <f t="shared" si="136"/>
        <v>27.5</v>
      </c>
      <c r="T237" s="26">
        <f>AY237+IF($F237="범선",IF($BG$1=TRUE,INDEX(Sheet2!$H$2:'Sheet2'!$H$45,MATCH(AY237,Sheet2!$G$2:'Sheet2'!$G$45,0),0)),IF($BH$1=TRUE,INDEX(Sheet2!$I$2:'Sheet2'!$I$45,MATCH(AY237,Sheet2!$G$2:'Sheet2'!$G$45,0)),IF($BI$1=TRUE,INDEX(Sheet2!$H$2:'Sheet2'!$H$45,MATCH(AY237,Sheet2!$G$2:'Sheet2'!$G$45,0)),0)))+IF($BE$1=TRUE,2,0)</f>
        <v>20</v>
      </c>
      <c r="U237" s="26">
        <f t="shared" si="137"/>
        <v>23.5</v>
      </c>
      <c r="V237" s="26">
        <f t="shared" si="138"/>
        <v>26.5</v>
      </c>
      <c r="W237" s="28">
        <f t="shared" si="139"/>
        <v>29.5</v>
      </c>
      <c r="X237" s="26">
        <f>AZ237+IF($F237="범선",IF($BG$1=TRUE,INDEX(Sheet2!$H$2:'Sheet2'!$H$45,MATCH(AZ237,Sheet2!$G$2:'Sheet2'!$G$45,0),0)),IF($BH$1=TRUE,INDEX(Sheet2!$I$2:'Sheet2'!$I$45,MATCH(AZ237,Sheet2!$G$2:'Sheet2'!$G$45,0)),IF($BI$1=TRUE,INDEX(Sheet2!$H$2:'Sheet2'!$H$45,MATCH(AZ237,Sheet2!$G$2:'Sheet2'!$G$45,0)),0)))+IF($BE$1=TRUE,2,0)</f>
        <v>25</v>
      </c>
      <c r="Y237" s="26">
        <f t="shared" si="140"/>
        <v>28.5</v>
      </c>
      <c r="Z237" s="26">
        <f t="shared" si="141"/>
        <v>31.5</v>
      </c>
      <c r="AA237" s="28">
        <f t="shared" si="142"/>
        <v>34.5</v>
      </c>
      <c r="AB237" s="26">
        <f>BA237+IF($F237="범선",IF($BG$1=TRUE,INDEX(Sheet2!$H$2:'Sheet2'!$H$45,MATCH(BA237,Sheet2!$G$2:'Sheet2'!$G$45,0),0)),IF($BH$1=TRUE,INDEX(Sheet2!$I$2:'Sheet2'!$I$45,MATCH(BA237,Sheet2!$G$2:'Sheet2'!$G$45,0)),IF($BI$1=TRUE,INDEX(Sheet2!$H$2:'Sheet2'!$H$45,MATCH(BA237,Sheet2!$G$2:'Sheet2'!$G$45,0)),0)))+IF($BE$1=TRUE,2,0)</f>
        <v>30.5</v>
      </c>
      <c r="AC237" s="26">
        <f t="shared" si="143"/>
        <v>34</v>
      </c>
      <c r="AD237" s="26">
        <f t="shared" si="144"/>
        <v>37</v>
      </c>
      <c r="AE237" s="28">
        <f t="shared" si="145"/>
        <v>40</v>
      </c>
      <c r="AF237" s="26">
        <f>BB237+IF($F237="범선",IF($BG$1=TRUE,INDEX(Sheet2!$H$2:'Sheet2'!$H$45,MATCH(BB237,Sheet2!$G$2:'Sheet2'!$G$45,0),0)),IF($BH$1=TRUE,INDEX(Sheet2!$I$2:'Sheet2'!$I$45,MATCH(BB237,Sheet2!$G$2:'Sheet2'!$G$45,0)),IF($BI$1=TRUE,INDEX(Sheet2!$H$2:'Sheet2'!$H$45,MATCH(BB237,Sheet2!$G$2:'Sheet2'!$G$45,0)),0)))+IF($BE$1=TRUE,2,0)</f>
        <v>34.5</v>
      </c>
      <c r="AG237" s="26">
        <f t="shared" si="146"/>
        <v>38</v>
      </c>
      <c r="AH237" s="26">
        <f t="shared" si="147"/>
        <v>41</v>
      </c>
      <c r="AI237" s="28">
        <f t="shared" si="148"/>
        <v>44</v>
      </c>
      <c r="AJ237" s="95"/>
      <c r="AK237" s="97">
        <v>265</v>
      </c>
      <c r="AL237" s="97">
        <v>230</v>
      </c>
      <c r="AM237" s="97">
        <v>13</v>
      </c>
      <c r="AN237" s="83">
        <v>11</v>
      </c>
      <c r="AO237" s="83">
        <v>53</v>
      </c>
      <c r="AP237" s="5">
        <v>150</v>
      </c>
      <c r="AQ237" s="5">
        <v>50</v>
      </c>
      <c r="AR237" s="5">
        <v>108</v>
      </c>
      <c r="AS237" s="5">
        <v>442</v>
      </c>
      <c r="AT237" s="5">
        <v>3</v>
      </c>
      <c r="AU237" s="5">
        <f t="shared" si="149"/>
        <v>700</v>
      </c>
      <c r="AV237" s="5">
        <f t="shared" si="150"/>
        <v>525</v>
      </c>
      <c r="AW237" s="5">
        <f t="shared" si="151"/>
        <v>875</v>
      </c>
      <c r="AX237" s="5">
        <f t="shared" si="152"/>
        <v>7</v>
      </c>
      <c r="AY237" s="5">
        <f t="shared" si="153"/>
        <v>8</v>
      </c>
      <c r="AZ237" s="5">
        <f t="shared" si="154"/>
        <v>12</v>
      </c>
      <c r="BA237" s="5">
        <f t="shared" si="155"/>
        <v>16</v>
      </c>
      <c r="BB237" s="5">
        <f t="shared" si="156"/>
        <v>19</v>
      </c>
    </row>
    <row r="238" spans="1:54">
      <c r="A238" s="882"/>
      <c r="B238" s="89" t="s">
        <v>34</v>
      </c>
      <c r="C238" s="119" t="s">
        <v>32</v>
      </c>
      <c r="D238" s="26" t="s">
        <v>1</v>
      </c>
      <c r="E238" s="26" t="s">
        <v>41</v>
      </c>
      <c r="F238" s="27" t="s">
        <v>18</v>
      </c>
      <c r="G238" s="28" t="s">
        <v>12</v>
      </c>
      <c r="H238" s="91">
        <f>ROUNDDOWN(AK238*1.05,0)+INDEX(Sheet2!$B$2:'Sheet2'!$B$5,MATCH(G238,Sheet2!$A$2:'Sheet2'!$A$5,0),0)+34*AT238-ROUNDUP(IF($BC$1=TRUE,AV238,AW238)/10,0)+A238</f>
        <v>410</v>
      </c>
      <c r="I238" s="231">
        <f>ROUNDDOWN(AL238*1.05,0)+INDEX(Sheet2!$B$2:'Sheet2'!$B$5,MATCH(G238,Sheet2!$A$2:'Sheet2'!$A$5,0),0)+34*AT238-ROUNDUP(IF($BC$1=TRUE,AV238,AW238)/10,0)+A238</f>
        <v>516</v>
      </c>
      <c r="J238" s="30">
        <f t="shared" si="129"/>
        <v>926</v>
      </c>
      <c r="K238" s="88">
        <f>AW238-ROUNDDOWN(AR238/2,0)-ROUNDDOWN(MAX(AQ238*1.2,AP238*0.5),0)+INDEX(Sheet2!$C$2:'Sheet2'!$C$5,MATCH(G238,Sheet2!$A$2:'Sheet2'!$A$5,0),0)</f>
        <v>794</v>
      </c>
      <c r="L238" s="25">
        <f t="shared" si="130"/>
        <v>385</v>
      </c>
      <c r="M238" s="83">
        <f t="shared" si="157"/>
        <v>13</v>
      </c>
      <c r="N238" s="83">
        <f t="shared" si="158"/>
        <v>50</v>
      </c>
      <c r="O238" s="92">
        <f t="shared" si="133"/>
        <v>1746</v>
      </c>
      <c r="P238" s="31">
        <f>AX238+IF($F238="범선",IF($BG$1=TRUE,INDEX(Sheet2!$H$2:'Sheet2'!$H$45,MATCH(AX238,Sheet2!$G$2:'Sheet2'!$G$45,0),0)),IF($BH$1=TRUE,INDEX(Sheet2!$I$2:'Sheet2'!$I$45,MATCH(AX238,Sheet2!$G$2:'Sheet2'!$G$45,0)),IF($BI$1=TRUE,INDEX(Sheet2!$H$2:'Sheet2'!$H$45,MATCH(AX238,Sheet2!$G$2:'Sheet2'!$G$45,0)),0)))+IF($BE$1=TRUE,2,0)</f>
        <v>17</v>
      </c>
      <c r="Q238" s="26">
        <f t="shared" si="134"/>
        <v>20</v>
      </c>
      <c r="R238" s="26">
        <f t="shared" si="135"/>
        <v>23</v>
      </c>
      <c r="S238" s="28">
        <f t="shared" si="136"/>
        <v>26</v>
      </c>
      <c r="T238" s="26">
        <f>AY238+IF($F238="범선",IF($BG$1=TRUE,INDEX(Sheet2!$H$2:'Sheet2'!$H$45,MATCH(AY238,Sheet2!$G$2:'Sheet2'!$G$45,0),0)),IF($BH$1=TRUE,INDEX(Sheet2!$I$2:'Sheet2'!$I$45,MATCH(AY238,Sheet2!$G$2:'Sheet2'!$G$45,0)),IF($BI$1=TRUE,INDEX(Sheet2!$H$2:'Sheet2'!$H$45,MATCH(AY238,Sheet2!$G$2:'Sheet2'!$G$45,0)),0)))+IF($BE$1=TRUE,2,0)</f>
        <v>18.5</v>
      </c>
      <c r="U238" s="26">
        <f t="shared" si="137"/>
        <v>22</v>
      </c>
      <c r="V238" s="26">
        <f t="shared" si="138"/>
        <v>25</v>
      </c>
      <c r="W238" s="28">
        <f t="shared" si="139"/>
        <v>28</v>
      </c>
      <c r="X238" s="26">
        <f>AZ238+IF($F238="범선",IF($BG$1=TRUE,INDEX(Sheet2!$H$2:'Sheet2'!$H$45,MATCH(AZ238,Sheet2!$G$2:'Sheet2'!$G$45,0),0)),IF($BH$1=TRUE,INDEX(Sheet2!$I$2:'Sheet2'!$I$45,MATCH(AZ238,Sheet2!$G$2:'Sheet2'!$G$45,0)),IF($BI$1=TRUE,INDEX(Sheet2!$H$2:'Sheet2'!$H$45,MATCH(AZ238,Sheet2!$G$2:'Sheet2'!$G$45,0)),0)))+IF($BE$1=TRUE,2,0)</f>
        <v>22.5</v>
      </c>
      <c r="Y238" s="26">
        <f t="shared" si="140"/>
        <v>26</v>
      </c>
      <c r="Z238" s="26">
        <f t="shared" si="141"/>
        <v>29</v>
      </c>
      <c r="AA238" s="28">
        <f t="shared" si="142"/>
        <v>32</v>
      </c>
      <c r="AB238" s="26">
        <f>BA238+IF($F238="범선",IF($BG$1=TRUE,INDEX(Sheet2!$H$2:'Sheet2'!$H$45,MATCH(BA238,Sheet2!$G$2:'Sheet2'!$G$45,0),0)),IF($BH$1=TRUE,INDEX(Sheet2!$I$2:'Sheet2'!$I$45,MATCH(BA238,Sheet2!$G$2:'Sheet2'!$G$45,0)),IF($BI$1=TRUE,INDEX(Sheet2!$H$2:'Sheet2'!$H$45,MATCH(BA238,Sheet2!$G$2:'Sheet2'!$G$45,0)),0)))+IF($BE$1=TRUE,2,0)</f>
        <v>28</v>
      </c>
      <c r="AC238" s="26">
        <f t="shared" si="143"/>
        <v>31.5</v>
      </c>
      <c r="AD238" s="26">
        <f t="shared" si="144"/>
        <v>34.5</v>
      </c>
      <c r="AE238" s="28">
        <f t="shared" si="145"/>
        <v>37.5</v>
      </c>
      <c r="AF238" s="26">
        <f>BB238+IF($F238="범선",IF($BG$1=TRUE,INDEX(Sheet2!$H$2:'Sheet2'!$H$45,MATCH(BB238,Sheet2!$G$2:'Sheet2'!$G$45,0),0)),IF($BH$1=TRUE,INDEX(Sheet2!$I$2:'Sheet2'!$I$45,MATCH(BB238,Sheet2!$G$2:'Sheet2'!$G$45,0)),IF($BI$1=TRUE,INDEX(Sheet2!$H$2:'Sheet2'!$H$45,MATCH(BB238,Sheet2!$G$2:'Sheet2'!$G$45,0)),0)))+IF($BE$1=TRUE,2,0)</f>
        <v>33</v>
      </c>
      <c r="AG238" s="26">
        <f t="shared" si="146"/>
        <v>36.5</v>
      </c>
      <c r="AH238" s="26">
        <f t="shared" si="147"/>
        <v>39.5</v>
      </c>
      <c r="AI238" s="28">
        <f t="shared" si="148"/>
        <v>42.5</v>
      </c>
      <c r="AJ238" s="95"/>
      <c r="AK238" s="97">
        <v>214</v>
      </c>
      <c r="AL238" s="97">
        <v>315</v>
      </c>
      <c r="AM238" s="97">
        <v>12</v>
      </c>
      <c r="AN238" s="83">
        <v>13</v>
      </c>
      <c r="AO238" s="83">
        <v>50</v>
      </c>
      <c r="AP238" s="5">
        <v>200</v>
      </c>
      <c r="AQ238" s="5">
        <v>55</v>
      </c>
      <c r="AR238" s="5">
        <v>110</v>
      </c>
      <c r="AS238" s="5">
        <v>410</v>
      </c>
      <c r="AT238" s="5">
        <v>4</v>
      </c>
      <c r="AU238" s="5">
        <f t="shared" si="149"/>
        <v>720</v>
      </c>
      <c r="AV238" s="5">
        <f t="shared" si="150"/>
        <v>540</v>
      </c>
      <c r="AW238" s="5">
        <f t="shared" si="151"/>
        <v>900</v>
      </c>
      <c r="AX238" s="5">
        <f t="shared" si="152"/>
        <v>6</v>
      </c>
      <c r="AY238" s="5">
        <f t="shared" si="153"/>
        <v>7</v>
      </c>
      <c r="AZ238" s="5">
        <f t="shared" si="154"/>
        <v>10</v>
      </c>
      <c r="BA238" s="5">
        <f t="shared" si="155"/>
        <v>14</v>
      </c>
      <c r="BB238" s="5">
        <f t="shared" si="156"/>
        <v>18</v>
      </c>
    </row>
    <row r="239" spans="1:54">
      <c r="A239" s="334"/>
      <c r="B239" s="89"/>
      <c r="C239" s="131" t="s">
        <v>261</v>
      </c>
      <c r="D239" s="26" t="s">
        <v>25</v>
      </c>
      <c r="E239" s="26" t="s">
        <v>41</v>
      </c>
      <c r="F239" s="27" t="s">
        <v>18</v>
      </c>
      <c r="G239" s="28" t="s">
        <v>8</v>
      </c>
      <c r="H239" s="91">
        <f>ROUNDDOWN(AK239*1.05,0)+INDEX(Sheet2!$B$2:'Sheet2'!$B$5,MATCH(G239,Sheet2!$A$2:'Sheet2'!$A$5,0),0)+34*AT239-ROUNDUP(IF($BC$1=TRUE,AV239,AW239)/10,0)+A239</f>
        <v>337</v>
      </c>
      <c r="I239" s="231">
        <f>ROUNDDOWN(AL239*1.05,0)+INDEX(Sheet2!$B$2:'Sheet2'!$B$5,MATCH(G239,Sheet2!$A$2:'Sheet2'!$A$5,0),0)+34*AT239-ROUNDUP(IF($BC$1=TRUE,AV239,AW239)/10,0)+A239</f>
        <v>495</v>
      </c>
      <c r="J239" s="30">
        <f t="shared" si="129"/>
        <v>832</v>
      </c>
      <c r="K239" s="143">
        <f>AW239-ROUNDDOWN(AR239/2,0)-ROUNDDOWN(MAX(AQ239*1.2,AP239*0.5),0)+INDEX(Sheet2!$C$2:'Sheet2'!$C$5,MATCH(G239,Sheet2!$A$2:'Sheet2'!$A$5,0),0)</f>
        <v>794</v>
      </c>
      <c r="L239" s="25">
        <f t="shared" si="130"/>
        <v>420</v>
      </c>
      <c r="M239" s="83">
        <f t="shared" si="157"/>
        <v>13</v>
      </c>
      <c r="N239" s="83">
        <f t="shared" si="158"/>
        <v>26</v>
      </c>
      <c r="O239" s="92">
        <f t="shared" si="133"/>
        <v>1506</v>
      </c>
      <c r="P239" s="31">
        <f>AX239+IF($F239="범선",IF($BG$1=TRUE,INDEX(Sheet2!$H$2:'Sheet2'!$H$45,MATCH(AX239,Sheet2!$G$2:'Sheet2'!$G$45,0),0)),IF($BH$1=TRUE,INDEX(Sheet2!$I$2:'Sheet2'!$I$45,MATCH(AX239,Sheet2!$G$2:'Sheet2'!$G$45,0)),IF($BI$1=TRUE,INDEX(Sheet2!$H$2:'Sheet2'!$H$45,MATCH(AX239,Sheet2!$G$2:'Sheet2'!$G$45,0)),0)))+IF($BE$1=TRUE,2,0)</f>
        <v>12</v>
      </c>
      <c r="Q239" s="26">
        <f t="shared" si="134"/>
        <v>15</v>
      </c>
      <c r="R239" s="26">
        <f t="shared" si="135"/>
        <v>18</v>
      </c>
      <c r="S239" s="28">
        <f t="shared" si="136"/>
        <v>21</v>
      </c>
      <c r="T239" s="26">
        <f>AY239+IF($F239="범선",IF($BG$1=TRUE,INDEX(Sheet2!$H$2:'Sheet2'!$H$45,MATCH(AY239,Sheet2!$G$2:'Sheet2'!$G$45,0),0)),IF($BH$1=TRUE,INDEX(Sheet2!$I$2:'Sheet2'!$I$45,MATCH(AY239,Sheet2!$G$2:'Sheet2'!$G$45,0)),IF($BI$1=TRUE,INDEX(Sheet2!$H$2:'Sheet2'!$H$45,MATCH(AY239,Sheet2!$G$2:'Sheet2'!$G$45,0)),0)))+IF($BE$1=TRUE,2,0)</f>
        <v>13</v>
      </c>
      <c r="U239" s="26">
        <f t="shared" si="137"/>
        <v>16.5</v>
      </c>
      <c r="V239" s="26">
        <f t="shared" si="138"/>
        <v>19.5</v>
      </c>
      <c r="W239" s="28">
        <f t="shared" si="139"/>
        <v>22.5</v>
      </c>
      <c r="X239" s="26">
        <f>AZ239+IF($F239="범선",IF($BG$1=TRUE,INDEX(Sheet2!$H$2:'Sheet2'!$H$45,MATCH(AZ239,Sheet2!$G$2:'Sheet2'!$G$45,0),0)),IF($BH$1=TRUE,INDEX(Sheet2!$I$2:'Sheet2'!$I$45,MATCH(AZ239,Sheet2!$G$2:'Sheet2'!$G$45,0)),IF($BI$1=TRUE,INDEX(Sheet2!$H$2:'Sheet2'!$H$45,MATCH(AZ239,Sheet2!$G$2:'Sheet2'!$G$45,0)),0)))+IF($BE$1=TRUE,2,0)</f>
        <v>18.5</v>
      </c>
      <c r="Y239" s="26">
        <f t="shared" si="140"/>
        <v>22</v>
      </c>
      <c r="Z239" s="26">
        <f t="shared" si="141"/>
        <v>25</v>
      </c>
      <c r="AA239" s="28">
        <f t="shared" si="142"/>
        <v>28</v>
      </c>
      <c r="AB239" s="26">
        <f>BA239+IF($F239="범선",IF($BG$1=TRUE,INDEX(Sheet2!$H$2:'Sheet2'!$H$45,MATCH(BA239,Sheet2!$G$2:'Sheet2'!$G$45,0),0)),IF($BH$1=TRUE,INDEX(Sheet2!$I$2:'Sheet2'!$I$45,MATCH(BA239,Sheet2!$G$2:'Sheet2'!$G$45,0)),IF($BI$1=TRUE,INDEX(Sheet2!$H$2:'Sheet2'!$H$45,MATCH(BA239,Sheet2!$G$2:'Sheet2'!$G$45,0)),0)))+IF($BE$1=TRUE,2,0)</f>
        <v>22.5</v>
      </c>
      <c r="AC239" s="26">
        <f t="shared" si="143"/>
        <v>26</v>
      </c>
      <c r="AD239" s="26">
        <f t="shared" si="144"/>
        <v>29</v>
      </c>
      <c r="AE239" s="28">
        <f t="shared" si="145"/>
        <v>32</v>
      </c>
      <c r="AF239" s="26">
        <f>BB239+IF($F239="범선",IF($BG$1=TRUE,INDEX(Sheet2!$H$2:'Sheet2'!$H$45,MATCH(BB239,Sheet2!$G$2:'Sheet2'!$G$45,0),0)),IF($BH$1=TRUE,INDEX(Sheet2!$I$2:'Sheet2'!$I$45,MATCH(BB239,Sheet2!$G$2:'Sheet2'!$G$45,0)),IF($BI$1=TRUE,INDEX(Sheet2!$H$2:'Sheet2'!$H$45,MATCH(BB239,Sheet2!$G$2:'Sheet2'!$G$45,0)),0)))+IF($BE$1=TRUE,2,0)</f>
        <v>28</v>
      </c>
      <c r="AG239" s="26">
        <f t="shared" si="146"/>
        <v>31.5</v>
      </c>
      <c r="AH239" s="26">
        <f t="shared" si="147"/>
        <v>34.5</v>
      </c>
      <c r="AI239" s="28">
        <f t="shared" si="148"/>
        <v>37.5</v>
      </c>
      <c r="AJ239" s="95"/>
      <c r="AK239" s="97">
        <v>150</v>
      </c>
      <c r="AL239" s="97">
        <v>300</v>
      </c>
      <c r="AM239" s="97">
        <v>11</v>
      </c>
      <c r="AN239" s="83">
        <v>13</v>
      </c>
      <c r="AO239" s="83">
        <v>26</v>
      </c>
      <c r="AP239" s="5">
        <v>95</v>
      </c>
      <c r="AQ239" s="5">
        <v>35</v>
      </c>
      <c r="AR239" s="5">
        <v>40</v>
      </c>
      <c r="AS239" s="5">
        <v>515</v>
      </c>
      <c r="AT239" s="5">
        <v>3</v>
      </c>
      <c r="AU239" s="5">
        <f t="shared" si="149"/>
        <v>650</v>
      </c>
      <c r="AV239" s="5">
        <f t="shared" si="150"/>
        <v>487</v>
      </c>
      <c r="AW239" s="5">
        <f t="shared" si="151"/>
        <v>812</v>
      </c>
      <c r="AX239" s="5">
        <f t="shared" si="152"/>
        <v>2</v>
      </c>
      <c r="AY239" s="5">
        <f t="shared" si="153"/>
        <v>3</v>
      </c>
      <c r="AZ239" s="5">
        <f t="shared" si="154"/>
        <v>7</v>
      </c>
      <c r="BA239" s="5">
        <f t="shared" si="155"/>
        <v>10</v>
      </c>
      <c r="BB239" s="5">
        <f t="shared" si="156"/>
        <v>14</v>
      </c>
    </row>
    <row r="240" spans="1:54">
      <c r="A240" s="363"/>
      <c r="B240" s="211" t="s">
        <v>212</v>
      </c>
      <c r="C240" s="144" t="s">
        <v>117</v>
      </c>
      <c r="D240" s="55" t="s">
        <v>1</v>
      </c>
      <c r="E240" s="55" t="s">
        <v>41</v>
      </c>
      <c r="F240" s="56" t="s">
        <v>118</v>
      </c>
      <c r="G240" s="57" t="s">
        <v>12</v>
      </c>
      <c r="H240" s="307">
        <f>ROUNDDOWN(AK240*1.05,0)+INDEX(Sheet2!$B$2:'Sheet2'!$B$5,MATCH(G240,Sheet2!$A$2:'Sheet2'!$A$5,0),0)+34*AT240-ROUNDUP(IF($BC$1=TRUE,AV240,AW240)/10,0)+A240</f>
        <v>428</v>
      </c>
      <c r="I240" s="310">
        <f>ROUNDDOWN(AL240*1.05,0)+INDEX(Sheet2!$B$2:'Sheet2'!$B$5,MATCH(G240,Sheet2!$A$2:'Sheet2'!$A$5,0),0)+34*AT240-ROUNDUP(IF($BC$1=TRUE,AV240,AW240)/10,0)+A240</f>
        <v>323</v>
      </c>
      <c r="J240" s="58">
        <f t="shared" si="129"/>
        <v>751</v>
      </c>
      <c r="K240" s="238">
        <f>AW240-ROUNDDOWN(AR240/2,0)-ROUNDDOWN(MAX(AQ240*1.2,AP240*0.5),0)+INDEX(Sheet2!$C$2:'Sheet2'!$C$5,MATCH(G240,Sheet2!$A$2:'Sheet2'!$A$5,0),0)</f>
        <v>793</v>
      </c>
      <c r="L240" s="54">
        <f t="shared" si="130"/>
        <v>367</v>
      </c>
      <c r="M240" s="146">
        <f t="shared" si="157"/>
        <v>15</v>
      </c>
      <c r="N240" s="146">
        <f t="shared" si="158"/>
        <v>60</v>
      </c>
      <c r="O240" s="255">
        <f t="shared" si="133"/>
        <v>1607</v>
      </c>
      <c r="P240" s="31">
        <f>AX240+IF($F240="범선",IF($BG$1=TRUE,INDEX(Sheet2!$H$2:'Sheet2'!$H$45,MATCH(AX240,Sheet2!$G$2:'Sheet2'!$G$45,0),0)),IF($BH$1=TRUE,INDEX(Sheet2!$I$2:'Sheet2'!$I$45,MATCH(AX240,Sheet2!$G$2:'Sheet2'!$G$45,0)),IF($BI$1=TRUE,INDEX(Sheet2!$H$2:'Sheet2'!$H$45,MATCH(AX240,Sheet2!$G$2:'Sheet2'!$G$45,0)),0)))+IF($BE$1=TRUE,2,0)</f>
        <v>39</v>
      </c>
      <c r="Q240" s="26">
        <f t="shared" si="134"/>
        <v>42</v>
      </c>
      <c r="R240" s="26">
        <f t="shared" si="135"/>
        <v>45</v>
      </c>
      <c r="S240" s="28">
        <f t="shared" si="136"/>
        <v>48</v>
      </c>
      <c r="T240" s="26">
        <f>AY240+IF($F240="범선",IF($BG$1=TRUE,INDEX(Sheet2!$H$2:'Sheet2'!$H$45,MATCH(AY240,Sheet2!$G$2:'Sheet2'!$G$45,0),0)),IF($BH$1=TRUE,INDEX(Sheet2!$I$2:'Sheet2'!$I$45,MATCH(AY240,Sheet2!$G$2:'Sheet2'!$G$45,0)),IF($BI$1=TRUE,INDEX(Sheet2!$H$2:'Sheet2'!$H$45,MATCH(AY240,Sheet2!$G$2:'Sheet2'!$G$45,0)),0)))+IF($BE$1=TRUE,2,0)</f>
        <v>41</v>
      </c>
      <c r="U240" s="26">
        <f t="shared" si="137"/>
        <v>44.5</v>
      </c>
      <c r="V240" s="26">
        <f t="shared" si="138"/>
        <v>47.5</v>
      </c>
      <c r="W240" s="28">
        <f t="shared" si="139"/>
        <v>50.5</v>
      </c>
      <c r="X240" s="26">
        <f>AZ240+IF($F240="범선",IF($BG$1=TRUE,INDEX(Sheet2!$H$2:'Sheet2'!$H$45,MATCH(AZ240,Sheet2!$G$2:'Sheet2'!$G$45,0),0)),IF($BH$1=TRUE,INDEX(Sheet2!$I$2:'Sheet2'!$I$45,MATCH(AZ240,Sheet2!$G$2:'Sheet2'!$G$45,0)),IF($BI$1=TRUE,INDEX(Sheet2!$H$2:'Sheet2'!$H$45,MATCH(AZ240,Sheet2!$G$2:'Sheet2'!$G$45,0)),0)))+IF($BE$1=TRUE,2,0)</f>
        <v>47</v>
      </c>
      <c r="Y240" s="26">
        <f t="shared" si="140"/>
        <v>50.5</v>
      </c>
      <c r="Z240" s="26">
        <f t="shared" si="141"/>
        <v>53.5</v>
      </c>
      <c r="AA240" s="28">
        <f t="shared" si="142"/>
        <v>56.5</v>
      </c>
      <c r="AB240" s="26">
        <f>BA240+IF($F240="범선",IF($BG$1=TRUE,INDEX(Sheet2!$H$2:'Sheet2'!$H$45,MATCH(BA240,Sheet2!$G$2:'Sheet2'!$G$45,0),0)),IF($BH$1=TRUE,INDEX(Sheet2!$I$2:'Sheet2'!$I$45,MATCH(BA240,Sheet2!$G$2:'Sheet2'!$G$45,0)),IF($BI$1=TRUE,INDEX(Sheet2!$H$2:'Sheet2'!$H$45,MATCH(BA240,Sheet2!$G$2:'Sheet2'!$G$45,0)),0)))+IF($BE$1=TRUE,2,0)</f>
        <v>55</v>
      </c>
      <c r="AC240" s="26">
        <f t="shared" si="143"/>
        <v>58.5</v>
      </c>
      <c r="AD240" s="26">
        <f t="shared" si="144"/>
        <v>61.5</v>
      </c>
      <c r="AE240" s="28">
        <f t="shared" si="145"/>
        <v>64.5</v>
      </c>
      <c r="AF240" s="26">
        <f>BB240+IF($F240="범선",IF($BG$1=TRUE,INDEX(Sheet2!$H$2:'Sheet2'!$H$45,MATCH(BB240,Sheet2!$G$2:'Sheet2'!$G$45,0),0)),IF($BH$1=TRUE,INDEX(Sheet2!$I$2:'Sheet2'!$I$45,MATCH(BB240,Sheet2!$G$2:'Sheet2'!$G$45,0)),IF($BI$1=TRUE,INDEX(Sheet2!$H$2:'Sheet2'!$H$45,MATCH(BB240,Sheet2!$G$2:'Sheet2'!$G$45,0)),0)))+IF($BE$1=TRUE,2,0)</f>
        <v>63</v>
      </c>
      <c r="AG240" s="26">
        <f t="shared" si="146"/>
        <v>66.5</v>
      </c>
      <c r="AH240" s="26">
        <f t="shared" si="147"/>
        <v>69.5</v>
      </c>
      <c r="AI240" s="28">
        <f t="shared" si="148"/>
        <v>72.5</v>
      </c>
      <c r="AJ240" s="95"/>
      <c r="AK240" s="97">
        <v>300</v>
      </c>
      <c r="AL240" s="97">
        <v>200</v>
      </c>
      <c r="AM240" s="97">
        <v>15</v>
      </c>
      <c r="AN240" s="146">
        <v>15</v>
      </c>
      <c r="AO240" s="146">
        <v>60</v>
      </c>
      <c r="AP240" s="5">
        <v>245</v>
      </c>
      <c r="AQ240" s="5">
        <v>120</v>
      </c>
      <c r="AR240" s="5">
        <v>110</v>
      </c>
      <c r="AS240" s="5">
        <v>400</v>
      </c>
      <c r="AT240" s="5">
        <v>2</v>
      </c>
      <c r="AU240" s="5">
        <f t="shared" si="149"/>
        <v>755</v>
      </c>
      <c r="AV240" s="5">
        <f t="shared" si="150"/>
        <v>566</v>
      </c>
      <c r="AW240" s="5">
        <f t="shared" si="151"/>
        <v>943</v>
      </c>
      <c r="AX240" s="5">
        <f t="shared" si="152"/>
        <v>8</v>
      </c>
      <c r="AY240" s="5">
        <f t="shared" si="153"/>
        <v>9</v>
      </c>
      <c r="AZ240" s="5">
        <f t="shared" si="154"/>
        <v>12</v>
      </c>
      <c r="BA240" s="5">
        <f t="shared" si="155"/>
        <v>16</v>
      </c>
      <c r="BB240" s="5">
        <f t="shared" si="156"/>
        <v>20</v>
      </c>
    </row>
    <row r="241" spans="1:54">
      <c r="A241" s="365"/>
      <c r="B241" s="167" t="s">
        <v>113</v>
      </c>
      <c r="C241" s="150" t="s">
        <v>290</v>
      </c>
      <c r="D241" s="151" t="s">
        <v>26</v>
      </c>
      <c r="E241" s="151" t="s">
        <v>0</v>
      </c>
      <c r="F241" s="152" t="s">
        <v>118</v>
      </c>
      <c r="G241" s="153" t="s">
        <v>12</v>
      </c>
      <c r="H241" s="169">
        <f>ROUNDDOWN(AK241*1.05,0)+INDEX(Sheet2!$B$2:'Sheet2'!$B$5,MATCH(G241,Sheet2!$A$2:'Sheet2'!$A$5,0),0)+34*AT241-ROUNDUP(IF($BC$1=TRUE,AV241,AW241)/10,0)+A241</f>
        <v>265</v>
      </c>
      <c r="I241" s="297">
        <f>ROUNDDOWN(AL241*1.05,0)+INDEX(Sheet2!$B$2:'Sheet2'!$B$5,MATCH(G241,Sheet2!$A$2:'Sheet2'!$A$5,0),0)+34*AT241-ROUNDUP(IF($BC$1=TRUE,AV241,AW241)/10,0)+A241</f>
        <v>328</v>
      </c>
      <c r="J241" s="154">
        <f t="shared" si="129"/>
        <v>593</v>
      </c>
      <c r="K241" s="244">
        <f>AW241-ROUNDDOWN(AR241/2,0)-ROUNDDOWN(MAX(AQ241*1.2,AP241*0.5),0)+INDEX(Sheet2!$C$2:'Sheet2'!$C$5,MATCH(G241,Sheet2!$A$2:'Sheet2'!$A$5,0),0)</f>
        <v>791</v>
      </c>
      <c r="L241" s="156">
        <f t="shared" si="130"/>
        <v>382</v>
      </c>
      <c r="M241" s="157">
        <f t="shared" si="157"/>
        <v>9</v>
      </c>
      <c r="N241" s="157">
        <f t="shared" si="158"/>
        <v>45</v>
      </c>
      <c r="O241" s="258">
        <f t="shared" si="133"/>
        <v>1123</v>
      </c>
      <c r="P241" s="31">
        <f>AX241+IF($F241="범선",IF($BG$1=TRUE,INDEX(Sheet2!$H$2:'Sheet2'!$H$45,MATCH(AX241,Sheet2!$G$2:'Sheet2'!$G$45,0),0)),IF($BH$1=TRUE,INDEX(Sheet2!$I$2:'Sheet2'!$I$45,MATCH(AX241,Sheet2!$G$2:'Sheet2'!$G$45,0)),IF($BI$1=TRUE,INDEX(Sheet2!$H$2:'Sheet2'!$H$45,MATCH(AX241,Sheet2!$G$2:'Sheet2'!$G$45,0)),0)))+IF($BE$1=TRUE,2,0)</f>
        <v>33</v>
      </c>
      <c r="Q241" s="26">
        <f t="shared" si="134"/>
        <v>36</v>
      </c>
      <c r="R241" s="26">
        <f t="shared" si="135"/>
        <v>39</v>
      </c>
      <c r="S241" s="28">
        <f t="shared" si="136"/>
        <v>42</v>
      </c>
      <c r="T241" s="26">
        <f>AY241+IF($F241="범선",IF($BG$1=TRUE,INDEX(Sheet2!$H$2:'Sheet2'!$H$45,MATCH(AY241,Sheet2!$G$2:'Sheet2'!$G$45,0),0)),IF($BH$1=TRUE,INDEX(Sheet2!$I$2:'Sheet2'!$I$45,MATCH(AY241,Sheet2!$G$2:'Sheet2'!$G$45,0)),IF($BI$1=TRUE,INDEX(Sheet2!$H$2:'Sheet2'!$H$45,MATCH(AY241,Sheet2!$G$2:'Sheet2'!$G$45,0)),0)))+IF($BE$1=TRUE,2,0)</f>
        <v>35</v>
      </c>
      <c r="U241" s="26">
        <f t="shared" si="137"/>
        <v>38.5</v>
      </c>
      <c r="V241" s="26">
        <f t="shared" si="138"/>
        <v>41.5</v>
      </c>
      <c r="W241" s="28">
        <f t="shared" si="139"/>
        <v>44.5</v>
      </c>
      <c r="X241" s="26">
        <f>AZ241+IF($F241="범선",IF($BG$1=TRUE,INDEX(Sheet2!$H$2:'Sheet2'!$H$45,MATCH(AZ241,Sheet2!$G$2:'Sheet2'!$G$45,0),0)),IF($BH$1=TRUE,INDEX(Sheet2!$I$2:'Sheet2'!$I$45,MATCH(AZ241,Sheet2!$G$2:'Sheet2'!$G$45,0)),IF($BI$1=TRUE,INDEX(Sheet2!$H$2:'Sheet2'!$H$45,MATCH(AZ241,Sheet2!$G$2:'Sheet2'!$G$45,0)),0)))+IF($BE$1=TRUE,2,0)</f>
        <v>41</v>
      </c>
      <c r="Y241" s="26">
        <f t="shared" si="140"/>
        <v>44.5</v>
      </c>
      <c r="Z241" s="26">
        <f t="shared" si="141"/>
        <v>47.5</v>
      </c>
      <c r="AA241" s="28">
        <f t="shared" si="142"/>
        <v>50.5</v>
      </c>
      <c r="AB241" s="26">
        <f>BA241+IF($F241="범선",IF($BG$1=TRUE,INDEX(Sheet2!$H$2:'Sheet2'!$H$45,MATCH(BA241,Sheet2!$G$2:'Sheet2'!$G$45,0),0)),IF($BH$1=TRUE,INDEX(Sheet2!$I$2:'Sheet2'!$I$45,MATCH(BA241,Sheet2!$G$2:'Sheet2'!$G$45,0)),IF($BI$1=TRUE,INDEX(Sheet2!$H$2:'Sheet2'!$H$45,MATCH(BA241,Sheet2!$G$2:'Sheet2'!$G$45,0)),0)))+IF($BE$1=TRUE,2,0)</f>
        <v>49</v>
      </c>
      <c r="AC241" s="26">
        <f t="shared" si="143"/>
        <v>52.5</v>
      </c>
      <c r="AD241" s="26">
        <f t="shared" si="144"/>
        <v>55.5</v>
      </c>
      <c r="AE241" s="28">
        <f t="shared" si="145"/>
        <v>58.5</v>
      </c>
      <c r="AF241" s="26">
        <f>BB241+IF($F241="범선",IF($BG$1=TRUE,INDEX(Sheet2!$H$2:'Sheet2'!$H$45,MATCH(BB241,Sheet2!$G$2:'Sheet2'!$G$45,0),0)),IF($BH$1=TRUE,INDEX(Sheet2!$I$2:'Sheet2'!$I$45,MATCH(BB241,Sheet2!$G$2:'Sheet2'!$G$45,0)),IF($BI$1=TRUE,INDEX(Sheet2!$H$2:'Sheet2'!$H$45,MATCH(BB241,Sheet2!$G$2:'Sheet2'!$G$45,0)),0)))+IF($BE$1=TRUE,2,0)</f>
        <v>57</v>
      </c>
      <c r="AG241" s="26">
        <f t="shared" si="146"/>
        <v>60.5</v>
      </c>
      <c r="AH241" s="26">
        <f t="shared" si="147"/>
        <v>63.5</v>
      </c>
      <c r="AI241" s="28">
        <f t="shared" si="148"/>
        <v>66.5</v>
      </c>
      <c r="AJ241" s="95"/>
      <c r="AK241" s="97">
        <v>140</v>
      </c>
      <c r="AL241" s="97">
        <v>200</v>
      </c>
      <c r="AM241" s="97">
        <v>17</v>
      </c>
      <c r="AN241" s="157">
        <v>9</v>
      </c>
      <c r="AO241" s="157">
        <v>45</v>
      </c>
      <c r="AP241" s="5">
        <v>200</v>
      </c>
      <c r="AQ241" s="5">
        <v>90</v>
      </c>
      <c r="AR241" s="5">
        <v>100</v>
      </c>
      <c r="AS241" s="5">
        <v>420</v>
      </c>
      <c r="AT241" s="5">
        <v>2</v>
      </c>
      <c r="AU241" s="5">
        <f t="shared" si="149"/>
        <v>720</v>
      </c>
      <c r="AV241" s="5">
        <f t="shared" si="150"/>
        <v>540</v>
      </c>
      <c r="AW241" s="5">
        <f t="shared" si="151"/>
        <v>900</v>
      </c>
      <c r="AX241" s="5">
        <f t="shared" si="152"/>
        <v>5</v>
      </c>
      <c r="AY241" s="5">
        <f t="shared" si="153"/>
        <v>6</v>
      </c>
      <c r="AZ241" s="5">
        <f t="shared" si="154"/>
        <v>9</v>
      </c>
      <c r="BA241" s="5">
        <f t="shared" si="155"/>
        <v>13</v>
      </c>
      <c r="BB241" s="5">
        <f t="shared" si="156"/>
        <v>17</v>
      </c>
    </row>
    <row r="242" spans="1:54">
      <c r="A242" s="1333"/>
      <c r="B242" s="679" t="s">
        <v>121</v>
      </c>
      <c r="C242" s="683" t="s">
        <v>120</v>
      </c>
      <c r="D242" s="533" t="s">
        <v>1</v>
      </c>
      <c r="E242" s="533" t="s">
        <v>41</v>
      </c>
      <c r="F242" s="1062" t="s">
        <v>118</v>
      </c>
      <c r="G242" s="85" t="s">
        <v>12</v>
      </c>
      <c r="H242" s="226">
        <f>ROUNDDOWN(AK242*1.05,0)+INDEX(Sheet2!$B$2:'Sheet2'!$B$5,MATCH(G242,Sheet2!$A$2:'Sheet2'!$A$5,0),0)+34*AT242-ROUNDUP(IF($BC$1=TRUE,AV242,AW242)/10,0)+A242</f>
        <v>468</v>
      </c>
      <c r="I242" s="229">
        <f>ROUNDDOWN(AL242*1.05,0)+INDEX(Sheet2!$B$2:'Sheet2'!$B$5,MATCH(G242,Sheet2!$A$2:'Sheet2'!$A$5,0),0)+34*AT242-ROUNDUP(IF($BC$1=TRUE,AV242,AW242)/10,0)+A242</f>
        <v>594</v>
      </c>
      <c r="J242" s="86">
        <f t="shared" si="129"/>
        <v>1062</v>
      </c>
      <c r="K242" s="689">
        <f>AW242-ROUNDDOWN(AR242/2,0)-ROUNDDOWN(MAX(AQ242*1.2,AP242*0.5),0)+INDEX(Sheet2!$C$2:'Sheet2'!$C$5,MATCH(G242,Sheet2!$A$2:'Sheet2'!$A$5,0),0)</f>
        <v>788</v>
      </c>
      <c r="L242" s="84">
        <f t="shared" si="130"/>
        <v>376</v>
      </c>
      <c r="M242" s="78">
        <f t="shared" si="157"/>
        <v>15</v>
      </c>
      <c r="N242" s="78">
        <f t="shared" si="158"/>
        <v>60</v>
      </c>
      <c r="O242" s="783">
        <f t="shared" si="133"/>
        <v>1998</v>
      </c>
      <c r="P242" s="31">
        <f>AX242+IF($F242="범선",IF($BG$1=TRUE,INDEX(Sheet2!$H$2:'Sheet2'!$H$45,MATCH(AX242,Sheet2!$G$2:'Sheet2'!$G$45,0),0)),IF($BH$1=TRUE,INDEX(Sheet2!$I$2:'Sheet2'!$I$45,MATCH(AX242,Sheet2!$G$2:'Sheet2'!$G$45,0)),IF($BI$1=TRUE,INDEX(Sheet2!$H$2:'Sheet2'!$H$45,MATCH(AX242,Sheet2!$G$2:'Sheet2'!$G$45,0)),0)))+IF($BE$1=TRUE,2,0)</f>
        <v>39</v>
      </c>
      <c r="Q242" s="26">
        <f t="shared" si="134"/>
        <v>42</v>
      </c>
      <c r="R242" s="26">
        <f t="shared" si="135"/>
        <v>45</v>
      </c>
      <c r="S242" s="28">
        <f t="shared" si="136"/>
        <v>48</v>
      </c>
      <c r="T242" s="26">
        <f>AY242+IF($F242="범선",IF($BG$1=TRUE,INDEX(Sheet2!$H$2:'Sheet2'!$H$45,MATCH(AY242,Sheet2!$G$2:'Sheet2'!$G$45,0),0)),IF($BH$1=TRUE,INDEX(Sheet2!$I$2:'Sheet2'!$I$45,MATCH(AY242,Sheet2!$G$2:'Sheet2'!$G$45,0)),IF($BI$1=TRUE,INDEX(Sheet2!$H$2:'Sheet2'!$H$45,MATCH(AY242,Sheet2!$G$2:'Sheet2'!$G$45,0)),0)))+IF($BE$1=TRUE,2,0)</f>
        <v>41</v>
      </c>
      <c r="U242" s="26">
        <f t="shared" si="137"/>
        <v>44.5</v>
      </c>
      <c r="V242" s="26">
        <f t="shared" si="138"/>
        <v>47.5</v>
      </c>
      <c r="W242" s="28">
        <f t="shared" si="139"/>
        <v>50.5</v>
      </c>
      <c r="X242" s="26">
        <f>AZ242+IF($F242="범선",IF($BG$1=TRUE,INDEX(Sheet2!$H$2:'Sheet2'!$H$45,MATCH(AZ242,Sheet2!$G$2:'Sheet2'!$G$45,0),0)),IF($BH$1=TRUE,INDEX(Sheet2!$I$2:'Sheet2'!$I$45,MATCH(AZ242,Sheet2!$G$2:'Sheet2'!$G$45,0)),IF($BI$1=TRUE,INDEX(Sheet2!$H$2:'Sheet2'!$H$45,MATCH(AZ242,Sheet2!$G$2:'Sheet2'!$G$45,0)),0)))+IF($BE$1=TRUE,2,0)</f>
        <v>47</v>
      </c>
      <c r="Y242" s="26">
        <f t="shared" si="140"/>
        <v>50.5</v>
      </c>
      <c r="Z242" s="26">
        <f t="shared" si="141"/>
        <v>53.5</v>
      </c>
      <c r="AA242" s="28">
        <f t="shared" si="142"/>
        <v>56.5</v>
      </c>
      <c r="AB242" s="26">
        <f>BA242+IF($F242="범선",IF($BG$1=TRUE,INDEX(Sheet2!$H$2:'Sheet2'!$H$45,MATCH(BA242,Sheet2!$G$2:'Sheet2'!$G$45,0),0)),IF($BH$1=TRUE,INDEX(Sheet2!$I$2:'Sheet2'!$I$45,MATCH(BA242,Sheet2!$G$2:'Sheet2'!$G$45,0)),IF($BI$1=TRUE,INDEX(Sheet2!$H$2:'Sheet2'!$H$45,MATCH(BA242,Sheet2!$G$2:'Sheet2'!$G$45,0)),0)))+IF($BE$1=TRUE,2,0)</f>
        <v>55</v>
      </c>
      <c r="AC242" s="26">
        <f t="shared" si="143"/>
        <v>58.5</v>
      </c>
      <c r="AD242" s="26">
        <f t="shared" si="144"/>
        <v>61.5</v>
      </c>
      <c r="AE242" s="28">
        <f t="shared" si="145"/>
        <v>64.5</v>
      </c>
      <c r="AF242" s="26">
        <f>BB242+IF($F242="범선",IF($BG$1=TRUE,INDEX(Sheet2!$H$2:'Sheet2'!$H$45,MATCH(BB242,Sheet2!$G$2:'Sheet2'!$G$45,0),0)),IF($BH$1=TRUE,INDEX(Sheet2!$I$2:'Sheet2'!$I$45,MATCH(BB242,Sheet2!$G$2:'Sheet2'!$G$45,0)),IF($BI$1=TRUE,INDEX(Sheet2!$H$2:'Sheet2'!$H$45,MATCH(BB242,Sheet2!$G$2:'Sheet2'!$G$45,0)),0)))+IF($BE$1=TRUE,2,0)</f>
        <v>63</v>
      </c>
      <c r="AG242" s="26">
        <f t="shared" si="146"/>
        <v>66.5</v>
      </c>
      <c r="AH242" s="26">
        <f t="shared" si="147"/>
        <v>69.5</v>
      </c>
      <c r="AI242" s="28">
        <f t="shared" si="148"/>
        <v>72.5</v>
      </c>
      <c r="AJ242" s="95"/>
      <c r="AK242" s="97">
        <v>270</v>
      </c>
      <c r="AL242" s="97">
        <v>390</v>
      </c>
      <c r="AM242" s="97">
        <v>13</v>
      </c>
      <c r="AN242" s="261">
        <v>15</v>
      </c>
      <c r="AO242" s="261">
        <v>60</v>
      </c>
      <c r="AP242" s="5">
        <v>245</v>
      </c>
      <c r="AQ242" s="5">
        <v>100</v>
      </c>
      <c r="AR242" s="5">
        <v>90</v>
      </c>
      <c r="AS242" s="5">
        <v>390</v>
      </c>
      <c r="AT242" s="5">
        <v>4</v>
      </c>
      <c r="AU242" s="5">
        <f t="shared" si="149"/>
        <v>725</v>
      </c>
      <c r="AV242" s="5">
        <f t="shared" si="150"/>
        <v>543</v>
      </c>
      <c r="AW242" s="5">
        <f t="shared" si="151"/>
        <v>906</v>
      </c>
      <c r="AX242" s="5">
        <f t="shared" si="152"/>
        <v>8</v>
      </c>
      <c r="AY242" s="5">
        <f t="shared" si="153"/>
        <v>9</v>
      </c>
      <c r="AZ242" s="5">
        <f t="shared" si="154"/>
        <v>12</v>
      </c>
      <c r="BA242" s="5">
        <f t="shared" si="155"/>
        <v>16</v>
      </c>
      <c r="BB242" s="5">
        <f t="shared" si="156"/>
        <v>20</v>
      </c>
    </row>
    <row r="243" spans="1:54">
      <c r="A243" s="882"/>
      <c r="B243" s="89" t="s">
        <v>44</v>
      </c>
      <c r="C243" s="119" t="s">
        <v>52</v>
      </c>
      <c r="D243" s="26" t="s">
        <v>1</v>
      </c>
      <c r="E243" s="26" t="s">
        <v>0</v>
      </c>
      <c r="F243" s="27" t="s">
        <v>18</v>
      </c>
      <c r="G243" s="28" t="s">
        <v>10</v>
      </c>
      <c r="H243" s="91">
        <f>ROUNDDOWN(AK243*1.05,0)+INDEX(Sheet2!$B$2:'Sheet2'!$B$5,MATCH(G243,Sheet2!$A$2:'Sheet2'!$A$5,0),0)+34*AT243-ROUNDUP(IF($BC$1=TRUE,AV243,AW243)/10,0)+A243</f>
        <v>443</v>
      </c>
      <c r="I243" s="231">
        <f>ROUNDDOWN(AL243*1.05,0)+INDEX(Sheet2!$B$2:'Sheet2'!$B$5,MATCH(G243,Sheet2!$A$2:'Sheet2'!$A$5,0),0)+34*AT243-ROUNDUP(IF($BC$1=TRUE,AV243,AW243)/10,0)+A243</f>
        <v>496</v>
      </c>
      <c r="J243" s="30">
        <f t="shared" si="129"/>
        <v>939</v>
      </c>
      <c r="K243" s="88">
        <f>AW243-ROUNDDOWN(AR243/2,0)-ROUNDDOWN(MAX(AQ243*1.2,AP243*0.5),0)+INDEX(Sheet2!$C$2:'Sheet2'!$C$5,MATCH(G243,Sheet2!$A$2:'Sheet2'!$A$5,0),0)</f>
        <v>783</v>
      </c>
      <c r="L243" s="25">
        <f t="shared" si="130"/>
        <v>407</v>
      </c>
      <c r="M243" s="83">
        <f t="shared" si="157"/>
        <v>14</v>
      </c>
      <c r="N243" s="83">
        <f t="shared" si="158"/>
        <v>40</v>
      </c>
      <c r="O243" s="92">
        <f t="shared" si="133"/>
        <v>1825</v>
      </c>
      <c r="P243" s="31">
        <f>AX243+IF($F243="범선",IF($BG$1=TRUE,INDEX(Sheet2!$H$2:'Sheet2'!$H$45,MATCH(AX243,Sheet2!$G$2:'Sheet2'!$G$45,0),0)),IF($BH$1=TRUE,INDEX(Sheet2!$I$2:'Sheet2'!$I$45,MATCH(AX243,Sheet2!$G$2:'Sheet2'!$G$45,0)),IF($BI$1=TRUE,INDEX(Sheet2!$H$2:'Sheet2'!$H$45,MATCH(AX243,Sheet2!$G$2:'Sheet2'!$G$45,0)),0)))+IF($BE$1=TRUE,2,0)</f>
        <v>16</v>
      </c>
      <c r="Q243" s="26">
        <f t="shared" si="134"/>
        <v>19</v>
      </c>
      <c r="R243" s="26">
        <f t="shared" si="135"/>
        <v>22</v>
      </c>
      <c r="S243" s="28">
        <f t="shared" si="136"/>
        <v>25</v>
      </c>
      <c r="T243" s="26">
        <f>AY243+IF($F243="범선",IF($BG$1=TRUE,INDEX(Sheet2!$H$2:'Sheet2'!$H$45,MATCH(AY243,Sheet2!$G$2:'Sheet2'!$G$45,0),0)),IF($BH$1=TRUE,INDEX(Sheet2!$I$2:'Sheet2'!$I$45,MATCH(AY243,Sheet2!$G$2:'Sheet2'!$G$45,0)),IF($BI$1=TRUE,INDEX(Sheet2!$H$2:'Sheet2'!$H$45,MATCH(AY243,Sheet2!$G$2:'Sheet2'!$G$45,0)),0)))+IF($BE$1=TRUE,2,0)</f>
        <v>17</v>
      </c>
      <c r="U243" s="26">
        <f t="shared" si="137"/>
        <v>20.5</v>
      </c>
      <c r="V243" s="26">
        <f t="shared" si="138"/>
        <v>23.5</v>
      </c>
      <c r="W243" s="28">
        <f t="shared" si="139"/>
        <v>26.5</v>
      </c>
      <c r="X243" s="26">
        <f>AZ243+IF($F243="범선",IF($BG$1=TRUE,INDEX(Sheet2!$H$2:'Sheet2'!$H$45,MATCH(AZ243,Sheet2!$G$2:'Sheet2'!$G$45,0),0)),IF($BH$1=TRUE,INDEX(Sheet2!$I$2:'Sheet2'!$I$45,MATCH(AZ243,Sheet2!$G$2:'Sheet2'!$G$45,0)),IF($BI$1=TRUE,INDEX(Sheet2!$H$2:'Sheet2'!$H$45,MATCH(AZ243,Sheet2!$G$2:'Sheet2'!$G$45,0)),0)))+IF($BE$1=TRUE,2,0)</f>
        <v>21</v>
      </c>
      <c r="Y243" s="26">
        <f t="shared" si="140"/>
        <v>24.5</v>
      </c>
      <c r="Z243" s="26">
        <f t="shared" si="141"/>
        <v>27.5</v>
      </c>
      <c r="AA243" s="28">
        <f t="shared" si="142"/>
        <v>30.5</v>
      </c>
      <c r="AB243" s="26">
        <f>BA243+IF($F243="범선",IF($BG$1=TRUE,INDEX(Sheet2!$H$2:'Sheet2'!$H$45,MATCH(BA243,Sheet2!$G$2:'Sheet2'!$G$45,0),0)),IF($BH$1=TRUE,INDEX(Sheet2!$I$2:'Sheet2'!$I$45,MATCH(BA243,Sheet2!$G$2:'Sheet2'!$G$45,0)),IF($BI$1=TRUE,INDEX(Sheet2!$H$2:'Sheet2'!$H$45,MATCH(BA243,Sheet2!$G$2:'Sheet2'!$G$45,0)),0)))+IF($BE$1=TRUE,2,0)</f>
        <v>26.5</v>
      </c>
      <c r="AC243" s="26">
        <f t="shared" si="143"/>
        <v>30</v>
      </c>
      <c r="AD243" s="26">
        <f t="shared" si="144"/>
        <v>33</v>
      </c>
      <c r="AE243" s="28">
        <f t="shared" si="145"/>
        <v>36</v>
      </c>
      <c r="AF243" s="26">
        <f>BB243+IF($F243="범선",IF($BG$1=TRUE,INDEX(Sheet2!$H$2:'Sheet2'!$H$45,MATCH(BB243,Sheet2!$G$2:'Sheet2'!$G$45,0),0)),IF($BH$1=TRUE,INDEX(Sheet2!$I$2:'Sheet2'!$I$45,MATCH(BB243,Sheet2!$G$2:'Sheet2'!$G$45,0)),IF($BI$1=TRUE,INDEX(Sheet2!$H$2:'Sheet2'!$H$45,MATCH(BB243,Sheet2!$G$2:'Sheet2'!$G$45,0)),0)))+IF($BE$1=TRUE,2,0)</f>
        <v>32</v>
      </c>
      <c r="AG243" s="26">
        <f t="shared" si="146"/>
        <v>35.5</v>
      </c>
      <c r="AH243" s="26">
        <f t="shared" si="147"/>
        <v>38.5</v>
      </c>
      <c r="AI243" s="28">
        <f t="shared" si="148"/>
        <v>41.5</v>
      </c>
      <c r="AJ243" s="95"/>
      <c r="AK243" s="97">
        <v>270</v>
      </c>
      <c r="AL243" s="97">
        <v>320</v>
      </c>
      <c r="AM243" s="97">
        <v>13</v>
      </c>
      <c r="AN243" s="83">
        <v>14</v>
      </c>
      <c r="AO243" s="83">
        <v>40</v>
      </c>
      <c r="AP243" s="5">
        <v>100</v>
      </c>
      <c r="AQ243" s="5">
        <v>35</v>
      </c>
      <c r="AR243" s="5">
        <v>60</v>
      </c>
      <c r="AS243" s="5">
        <v>490</v>
      </c>
      <c r="AT243" s="5">
        <v>3</v>
      </c>
      <c r="AU243" s="5">
        <f t="shared" si="149"/>
        <v>650</v>
      </c>
      <c r="AV243" s="5">
        <f t="shared" si="150"/>
        <v>487</v>
      </c>
      <c r="AW243" s="5">
        <f t="shared" si="151"/>
        <v>812</v>
      </c>
      <c r="AX243" s="5">
        <f t="shared" si="152"/>
        <v>5</v>
      </c>
      <c r="AY243" s="5">
        <f t="shared" si="153"/>
        <v>6</v>
      </c>
      <c r="AZ243" s="5">
        <f t="shared" si="154"/>
        <v>9</v>
      </c>
      <c r="BA243" s="5">
        <f t="shared" si="155"/>
        <v>13</v>
      </c>
      <c r="BB243" s="5">
        <f t="shared" si="156"/>
        <v>17</v>
      </c>
    </row>
    <row r="244" spans="1:54">
      <c r="A244" s="885"/>
      <c r="B244" s="168" t="s">
        <v>43</v>
      </c>
      <c r="C244" s="148" t="s">
        <v>117</v>
      </c>
      <c r="D244" s="33" t="s">
        <v>1</v>
      </c>
      <c r="E244" s="33" t="s">
        <v>0</v>
      </c>
      <c r="F244" s="34" t="s">
        <v>118</v>
      </c>
      <c r="G244" s="35" t="s">
        <v>12</v>
      </c>
      <c r="H244" s="337">
        <f>ROUNDDOWN(AK244*1.05,0)+INDEX(Sheet2!$B$2:'Sheet2'!$B$5,MATCH(G244,Sheet2!$A$2:'Sheet2'!$A$5,0),0)+34*AT244-ROUNDUP(IF($BC$1=TRUE,AV244,AW244)/10,0)+A244</f>
        <v>361</v>
      </c>
      <c r="I244" s="339">
        <f>ROUNDDOWN(AL244*1.05,0)+INDEX(Sheet2!$B$2:'Sheet2'!$B$5,MATCH(G244,Sheet2!$A$2:'Sheet2'!$A$5,0),0)+34*AT244-ROUNDUP(IF($BC$1=TRUE,AV244,AW244)/10,0)+A244</f>
        <v>340</v>
      </c>
      <c r="J244" s="36">
        <f t="shared" si="129"/>
        <v>701</v>
      </c>
      <c r="K244" s="240">
        <f>AW244-ROUNDDOWN(AR244/2,0)-ROUNDDOWN(MAX(AQ244*1.2,AP244*0.5),0)+INDEX(Sheet2!$C$2:'Sheet2'!$C$5,MATCH(G244,Sheet2!$A$2:'Sheet2'!$A$5,0),0)</f>
        <v>782</v>
      </c>
      <c r="L244" s="32">
        <f t="shared" si="130"/>
        <v>383</v>
      </c>
      <c r="M244" s="149">
        <f t="shared" si="157"/>
        <v>13</v>
      </c>
      <c r="N244" s="149">
        <f t="shared" si="158"/>
        <v>45</v>
      </c>
      <c r="O244" s="256">
        <f t="shared" si="133"/>
        <v>1423</v>
      </c>
      <c r="P244" s="31">
        <f>AX244+IF($F244="범선",IF($BG$1=TRUE,INDEX(Sheet2!$H$2:'Sheet2'!$H$45,MATCH(AX244,Sheet2!$G$2:'Sheet2'!$G$45,0),0)),IF($BH$1=TRUE,INDEX(Sheet2!$I$2:'Sheet2'!$I$45,MATCH(AX244,Sheet2!$G$2:'Sheet2'!$G$45,0)),IF($BI$1=TRUE,INDEX(Sheet2!$H$2:'Sheet2'!$H$45,MATCH(AX244,Sheet2!$G$2:'Sheet2'!$G$45,0)),0)))+IF($BE$1=TRUE,2,0)</f>
        <v>35</v>
      </c>
      <c r="Q244" s="26">
        <f t="shared" si="134"/>
        <v>38</v>
      </c>
      <c r="R244" s="26">
        <f t="shared" si="135"/>
        <v>41</v>
      </c>
      <c r="S244" s="28">
        <f t="shared" si="136"/>
        <v>44</v>
      </c>
      <c r="T244" s="26">
        <f>AY244+IF($F244="범선",IF($BG$1=TRUE,INDEX(Sheet2!$H$2:'Sheet2'!$H$45,MATCH(AY244,Sheet2!$G$2:'Sheet2'!$G$45,0),0)),IF($BH$1=TRUE,INDEX(Sheet2!$I$2:'Sheet2'!$I$45,MATCH(AY244,Sheet2!$G$2:'Sheet2'!$G$45,0)),IF($BI$1=TRUE,INDEX(Sheet2!$H$2:'Sheet2'!$H$45,MATCH(AY244,Sheet2!$G$2:'Sheet2'!$G$45,0)),0)))+IF($BE$1=TRUE,2,0)</f>
        <v>37</v>
      </c>
      <c r="U244" s="26">
        <f t="shared" si="137"/>
        <v>40.5</v>
      </c>
      <c r="V244" s="26">
        <f t="shared" si="138"/>
        <v>43.5</v>
      </c>
      <c r="W244" s="28">
        <f t="shared" si="139"/>
        <v>46.5</v>
      </c>
      <c r="X244" s="26">
        <f>AZ244+IF($F244="범선",IF($BG$1=TRUE,INDEX(Sheet2!$H$2:'Sheet2'!$H$45,MATCH(AZ244,Sheet2!$G$2:'Sheet2'!$G$45,0),0)),IF($BH$1=TRUE,INDEX(Sheet2!$I$2:'Sheet2'!$I$45,MATCH(AZ244,Sheet2!$G$2:'Sheet2'!$G$45,0)),IF($BI$1=TRUE,INDEX(Sheet2!$H$2:'Sheet2'!$H$45,MATCH(AZ244,Sheet2!$G$2:'Sheet2'!$G$45,0)),0)))+IF($BE$1=TRUE,2,0)</f>
        <v>43</v>
      </c>
      <c r="Y244" s="26">
        <f t="shared" si="140"/>
        <v>46.5</v>
      </c>
      <c r="Z244" s="26">
        <f t="shared" si="141"/>
        <v>49.5</v>
      </c>
      <c r="AA244" s="28">
        <f t="shared" si="142"/>
        <v>52.5</v>
      </c>
      <c r="AB244" s="26">
        <f>BA244+IF($F244="범선",IF($BG$1=TRUE,INDEX(Sheet2!$H$2:'Sheet2'!$H$45,MATCH(BA244,Sheet2!$G$2:'Sheet2'!$G$45,0),0)),IF($BH$1=TRUE,INDEX(Sheet2!$I$2:'Sheet2'!$I$45,MATCH(BA244,Sheet2!$G$2:'Sheet2'!$G$45,0)),IF($BI$1=TRUE,INDEX(Sheet2!$H$2:'Sheet2'!$H$45,MATCH(BA244,Sheet2!$G$2:'Sheet2'!$G$45,0)),0)))+IF($BE$1=TRUE,2,0)</f>
        <v>51</v>
      </c>
      <c r="AC244" s="26">
        <f t="shared" si="143"/>
        <v>54.5</v>
      </c>
      <c r="AD244" s="26">
        <f t="shared" si="144"/>
        <v>57.5</v>
      </c>
      <c r="AE244" s="28">
        <f t="shared" si="145"/>
        <v>60.5</v>
      </c>
      <c r="AF244" s="26">
        <f>BB244+IF($F244="범선",IF($BG$1=TRUE,INDEX(Sheet2!$H$2:'Sheet2'!$H$45,MATCH(BB244,Sheet2!$G$2:'Sheet2'!$G$45,0),0)),IF($BH$1=TRUE,INDEX(Sheet2!$I$2:'Sheet2'!$I$45,MATCH(BB244,Sheet2!$G$2:'Sheet2'!$G$45,0)),IF($BI$1=TRUE,INDEX(Sheet2!$H$2:'Sheet2'!$H$45,MATCH(BB244,Sheet2!$G$2:'Sheet2'!$G$45,0)),0)))+IF($BE$1=TRUE,2,0)</f>
        <v>59</v>
      </c>
      <c r="AG244" s="26">
        <f t="shared" si="146"/>
        <v>62.5</v>
      </c>
      <c r="AH244" s="26">
        <f t="shared" si="147"/>
        <v>65.5</v>
      </c>
      <c r="AI244" s="28">
        <f t="shared" si="148"/>
        <v>68.5</v>
      </c>
      <c r="AJ244" s="95"/>
      <c r="AK244" s="97">
        <v>230</v>
      </c>
      <c r="AL244" s="97">
        <v>210</v>
      </c>
      <c r="AM244" s="97">
        <v>12</v>
      </c>
      <c r="AN244" s="82">
        <v>13</v>
      </c>
      <c r="AO244" s="82">
        <v>45</v>
      </c>
      <c r="AP244" s="5">
        <v>190</v>
      </c>
      <c r="AQ244" s="5">
        <v>85</v>
      </c>
      <c r="AR244" s="5">
        <v>80</v>
      </c>
      <c r="AS244" s="5">
        <v>430</v>
      </c>
      <c r="AT244" s="5">
        <v>2</v>
      </c>
      <c r="AU244" s="5">
        <f t="shared" si="149"/>
        <v>700</v>
      </c>
      <c r="AV244" s="5">
        <f t="shared" si="150"/>
        <v>525</v>
      </c>
      <c r="AW244" s="5">
        <f t="shared" si="151"/>
        <v>875</v>
      </c>
      <c r="AX244" s="5">
        <f t="shared" si="152"/>
        <v>6</v>
      </c>
      <c r="AY244" s="5">
        <f t="shared" si="153"/>
        <v>7</v>
      </c>
      <c r="AZ244" s="5">
        <f t="shared" si="154"/>
        <v>10</v>
      </c>
      <c r="BA244" s="5">
        <f t="shared" si="155"/>
        <v>14</v>
      </c>
      <c r="BB244" s="5">
        <f t="shared" si="156"/>
        <v>18</v>
      </c>
    </row>
    <row r="245" spans="1:54">
      <c r="A245" s="365"/>
      <c r="B245" s="167" t="s">
        <v>45</v>
      </c>
      <c r="C245" s="150" t="s">
        <v>117</v>
      </c>
      <c r="D245" s="151" t="s">
        <v>1</v>
      </c>
      <c r="E245" s="151" t="s">
        <v>0</v>
      </c>
      <c r="F245" s="152" t="s">
        <v>118</v>
      </c>
      <c r="G245" s="153" t="s">
        <v>12</v>
      </c>
      <c r="H245" s="169">
        <f>ROUNDDOWN(AK245*1.05,0)+INDEX(Sheet2!$B$2:'Sheet2'!$B$5,MATCH(G245,Sheet2!$A$2:'Sheet2'!$A$5,0),0)+34*AT245-ROUNDUP(IF($BC$1=TRUE,AV245,AW245)/10,0)+A245</f>
        <v>351</v>
      </c>
      <c r="I245" s="297">
        <f>ROUNDDOWN(AL245*1.05,0)+INDEX(Sheet2!$B$2:'Sheet2'!$B$5,MATCH(G245,Sheet2!$A$2:'Sheet2'!$A$5,0),0)+34*AT245-ROUNDUP(IF($BC$1=TRUE,AV245,AW245)/10,0)+A245</f>
        <v>277</v>
      </c>
      <c r="J245" s="154">
        <f t="shared" si="129"/>
        <v>628</v>
      </c>
      <c r="K245" s="244">
        <f>AW245-ROUNDDOWN(AR245/2,0)-ROUNDDOWN(MAX(AQ245*1.2,AP245*0.5),0)+INDEX(Sheet2!$C$2:'Sheet2'!$C$5,MATCH(G245,Sheet2!$A$2:'Sheet2'!$A$5,0),0)</f>
        <v>782</v>
      </c>
      <c r="L245" s="156">
        <f t="shared" si="130"/>
        <v>383</v>
      </c>
      <c r="M245" s="157">
        <f t="shared" si="157"/>
        <v>10</v>
      </c>
      <c r="N245" s="157">
        <f t="shared" si="158"/>
        <v>50</v>
      </c>
      <c r="O245" s="258">
        <f t="shared" si="133"/>
        <v>1330</v>
      </c>
      <c r="P245" s="31">
        <f>AX245+IF($F245="범선",IF($BG$1=TRUE,INDEX(Sheet2!$H$2:'Sheet2'!$H$45,MATCH(AX245,Sheet2!$G$2:'Sheet2'!$G$45,0),0)),IF($BH$1=TRUE,INDEX(Sheet2!$I$2:'Sheet2'!$I$45,MATCH(AX245,Sheet2!$G$2:'Sheet2'!$G$45,0)),IF($BI$1=TRUE,INDEX(Sheet2!$H$2:'Sheet2'!$H$45,MATCH(AX245,Sheet2!$G$2:'Sheet2'!$G$45,0)),0)))+IF($BE$1=TRUE,2,0)</f>
        <v>37</v>
      </c>
      <c r="Q245" s="26">
        <f t="shared" si="134"/>
        <v>40</v>
      </c>
      <c r="R245" s="26">
        <f t="shared" si="135"/>
        <v>43</v>
      </c>
      <c r="S245" s="28">
        <f t="shared" si="136"/>
        <v>46</v>
      </c>
      <c r="T245" s="26">
        <f>AY245+IF($F245="범선",IF($BG$1=TRUE,INDEX(Sheet2!$H$2:'Sheet2'!$H$45,MATCH(AY245,Sheet2!$G$2:'Sheet2'!$G$45,0),0)),IF($BH$1=TRUE,INDEX(Sheet2!$I$2:'Sheet2'!$I$45,MATCH(AY245,Sheet2!$G$2:'Sheet2'!$G$45,0)),IF($BI$1=TRUE,INDEX(Sheet2!$H$2:'Sheet2'!$H$45,MATCH(AY245,Sheet2!$G$2:'Sheet2'!$G$45,0)),0)))+IF($BE$1=TRUE,2,0)</f>
        <v>39</v>
      </c>
      <c r="U245" s="26">
        <f t="shared" si="137"/>
        <v>42.5</v>
      </c>
      <c r="V245" s="26">
        <f t="shared" si="138"/>
        <v>45.5</v>
      </c>
      <c r="W245" s="28">
        <f t="shared" si="139"/>
        <v>48.5</v>
      </c>
      <c r="X245" s="26">
        <f>AZ245+IF($F245="범선",IF($BG$1=TRUE,INDEX(Sheet2!$H$2:'Sheet2'!$H$45,MATCH(AZ245,Sheet2!$G$2:'Sheet2'!$G$45,0),0)),IF($BH$1=TRUE,INDEX(Sheet2!$I$2:'Sheet2'!$I$45,MATCH(AZ245,Sheet2!$G$2:'Sheet2'!$G$45,0)),IF($BI$1=TRUE,INDEX(Sheet2!$H$2:'Sheet2'!$H$45,MATCH(AZ245,Sheet2!$G$2:'Sheet2'!$G$45,0)),0)))+IF($BE$1=TRUE,2,0)</f>
        <v>45</v>
      </c>
      <c r="Y245" s="26">
        <f t="shared" si="140"/>
        <v>48.5</v>
      </c>
      <c r="Z245" s="26">
        <f t="shared" si="141"/>
        <v>51.5</v>
      </c>
      <c r="AA245" s="28">
        <f t="shared" si="142"/>
        <v>54.5</v>
      </c>
      <c r="AB245" s="26">
        <f>BA245+IF($F245="범선",IF($BG$1=TRUE,INDEX(Sheet2!$H$2:'Sheet2'!$H$45,MATCH(BA245,Sheet2!$G$2:'Sheet2'!$G$45,0),0)),IF($BH$1=TRUE,INDEX(Sheet2!$I$2:'Sheet2'!$I$45,MATCH(BA245,Sheet2!$G$2:'Sheet2'!$G$45,0)),IF($BI$1=TRUE,INDEX(Sheet2!$H$2:'Sheet2'!$H$45,MATCH(BA245,Sheet2!$G$2:'Sheet2'!$G$45,0)),0)))+IF($BE$1=TRUE,2,0)</f>
        <v>53</v>
      </c>
      <c r="AC245" s="26">
        <f t="shared" si="143"/>
        <v>56.5</v>
      </c>
      <c r="AD245" s="26">
        <f t="shared" si="144"/>
        <v>59.5</v>
      </c>
      <c r="AE245" s="28">
        <f t="shared" si="145"/>
        <v>62.5</v>
      </c>
      <c r="AF245" s="26">
        <f>BB245+IF($F245="범선",IF($BG$1=TRUE,INDEX(Sheet2!$H$2:'Sheet2'!$H$45,MATCH(BB245,Sheet2!$G$2:'Sheet2'!$G$45,0),0)),IF($BH$1=TRUE,INDEX(Sheet2!$I$2:'Sheet2'!$I$45,MATCH(BB245,Sheet2!$G$2:'Sheet2'!$G$45,0)),IF($BI$1=TRUE,INDEX(Sheet2!$H$2:'Sheet2'!$H$45,MATCH(BB245,Sheet2!$G$2:'Sheet2'!$G$45,0)),0)))+IF($BE$1=TRUE,2,0)</f>
        <v>61</v>
      </c>
      <c r="AG245" s="26">
        <f t="shared" si="146"/>
        <v>64.5</v>
      </c>
      <c r="AH245" s="26">
        <f t="shared" si="147"/>
        <v>67.5</v>
      </c>
      <c r="AI245" s="28">
        <f t="shared" si="148"/>
        <v>70.5</v>
      </c>
      <c r="AJ245" s="95"/>
      <c r="AK245" s="97">
        <v>220</v>
      </c>
      <c r="AL245" s="97">
        <v>150</v>
      </c>
      <c r="AM245" s="97">
        <v>11</v>
      </c>
      <c r="AN245" s="79">
        <v>10</v>
      </c>
      <c r="AO245" s="79">
        <v>50</v>
      </c>
      <c r="AP245" s="5">
        <v>200</v>
      </c>
      <c r="AQ245" s="5">
        <v>85</v>
      </c>
      <c r="AR245" s="5">
        <v>80</v>
      </c>
      <c r="AS245" s="5">
        <v>420</v>
      </c>
      <c r="AT245" s="5">
        <v>2</v>
      </c>
      <c r="AU245" s="5">
        <f t="shared" si="149"/>
        <v>700</v>
      </c>
      <c r="AV245" s="5">
        <f t="shared" si="150"/>
        <v>525</v>
      </c>
      <c r="AW245" s="5">
        <f t="shared" si="151"/>
        <v>875</v>
      </c>
      <c r="AX245" s="5">
        <f t="shared" si="152"/>
        <v>7</v>
      </c>
      <c r="AY245" s="5">
        <f t="shared" si="153"/>
        <v>8</v>
      </c>
      <c r="AZ245" s="5">
        <f t="shared" si="154"/>
        <v>11</v>
      </c>
      <c r="BA245" s="5">
        <f t="shared" si="155"/>
        <v>15</v>
      </c>
      <c r="BB245" s="5">
        <f t="shared" si="156"/>
        <v>19</v>
      </c>
    </row>
    <row r="246" spans="1:54">
      <c r="A246" s="1250"/>
      <c r="B246" s="1252" t="s">
        <v>28</v>
      </c>
      <c r="C246" s="1254" t="s">
        <v>117</v>
      </c>
      <c r="D246" s="1256" t="s">
        <v>1</v>
      </c>
      <c r="E246" s="1256" t="s">
        <v>41</v>
      </c>
      <c r="F246" s="1260" t="s">
        <v>118</v>
      </c>
      <c r="G246" s="1262" t="s">
        <v>12</v>
      </c>
      <c r="H246" s="169">
        <f>ROUNDDOWN(AK246*1.05,0)+INDEX(Sheet2!$B$2:'Sheet2'!$B$5,MATCH(G246,Sheet2!$A$2:'Sheet2'!$A$5,0),0)+34*AT246-ROUNDUP(IF($BC$1=TRUE,AV246,AW246)/10,0)+A246</f>
        <v>351</v>
      </c>
      <c r="I246" s="297">
        <f>ROUNDDOWN(AL246*1.05,0)+INDEX(Sheet2!$B$2:'Sheet2'!$B$5,MATCH(G246,Sheet2!$A$2:'Sheet2'!$A$5,0),0)+34*AT246-ROUNDUP(IF($BC$1=TRUE,AV246,AW246)/10,0)+A246</f>
        <v>277</v>
      </c>
      <c r="J246" s="1266">
        <f t="shared" si="129"/>
        <v>628</v>
      </c>
      <c r="K246" s="1269">
        <f>AW246-ROUNDDOWN(AR246/2,0)-ROUNDDOWN(MAX(AQ246*1.2,AP246*0.5),0)+INDEX(Sheet2!$C$2:'Sheet2'!$C$5,MATCH(G246,Sheet2!$A$2:'Sheet2'!$A$5,0),0)</f>
        <v>782</v>
      </c>
      <c r="L246" s="1275">
        <f t="shared" si="130"/>
        <v>383</v>
      </c>
      <c r="M246" s="1255">
        <f t="shared" si="157"/>
        <v>12</v>
      </c>
      <c r="N246" s="1255">
        <f t="shared" si="158"/>
        <v>40</v>
      </c>
      <c r="O246" s="258">
        <f t="shared" si="133"/>
        <v>1330</v>
      </c>
      <c r="P246" s="31">
        <f>AX246+IF($F246="범선",IF($BG$1=TRUE,INDEX(Sheet2!$H$2:'Sheet2'!$H$45,MATCH(AX246,Sheet2!$G$2:'Sheet2'!$G$45,0),0)),IF($BH$1=TRUE,INDEX(Sheet2!$I$2:'Sheet2'!$I$45,MATCH(AX246,Sheet2!$G$2:'Sheet2'!$G$45,0)),IF($BI$1=TRUE,INDEX(Sheet2!$H$2:'Sheet2'!$H$45,MATCH(AX246,Sheet2!$G$2:'Sheet2'!$G$45,0)),0)))+IF($BE$1=TRUE,2,0)</f>
        <v>33</v>
      </c>
      <c r="Q246" s="26">
        <f t="shared" si="134"/>
        <v>36</v>
      </c>
      <c r="R246" s="26">
        <f t="shared" si="135"/>
        <v>39</v>
      </c>
      <c r="S246" s="28">
        <f t="shared" si="136"/>
        <v>42</v>
      </c>
      <c r="T246" s="26">
        <f>AY246+IF($F246="범선",IF($BG$1=TRUE,INDEX(Sheet2!$H$2:'Sheet2'!$H$45,MATCH(AY246,Sheet2!$G$2:'Sheet2'!$G$45,0),0)),IF($BH$1=TRUE,INDEX(Sheet2!$I$2:'Sheet2'!$I$45,MATCH(AY246,Sheet2!$G$2:'Sheet2'!$G$45,0)),IF($BI$1=TRUE,INDEX(Sheet2!$H$2:'Sheet2'!$H$45,MATCH(AY246,Sheet2!$G$2:'Sheet2'!$G$45,0)),0)))+IF($BE$1=TRUE,2,0)</f>
        <v>35</v>
      </c>
      <c r="U246" s="26">
        <f t="shared" si="137"/>
        <v>38.5</v>
      </c>
      <c r="V246" s="26">
        <f t="shared" si="138"/>
        <v>41.5</v>
      </c>
      <c r="W246" s="28">
        <f t="shared" si="139"/>
        <v>44.5</v>
      </c>
      <c r="X246" s="26">
        <f>AZ246+IF($F246="범선",IF($BG$1=TRUE,INDEX(Sheet2!$H$2:'Sheet2'!$H$45,MATCH(AZ246,Sheet2!$G$2:'Sheet2'!$G$45,0),0)),IF($BH$1=TRUE,INDEX(Sheet2!$I$2:'Sheet2'!$I$45,MATCH(AZ246,Sheet2!$G$2:'Sheet2'!$G$45,0)),IF($BI$1=TRUE,INDEX(Sheet2!$H$2:'Sheet2'!$H$45,MATCH(AZ246,Sheet2!$G$2:'Sheet2'!$G$45,0)),0)))+IF($BE$1=TRUE,2,0)</f>
        <v>41</v>
      </c>
      <c r="Y246" s="26">
        <f t="shared" si="140"/>
        <v>44.5</v>
      </c>
      <c r="Z246" s="26">
        <f t="shared" si="141"/>
        <v>47.5</v>
      </c>
      <c r="AA246" s="28">
        <f t="shared" si="142"/>
        <v>50.5</v>
      </c>
      <c r="AB246" s="26">
        <f>BA246+IF($F246="범선",IF($BG$1=TRUE,INDEX(Sheet2!$H$2:'Sheet2'!$H$45,MATCH(BA246,Sheet2!$G$2:'Sheet2'!$G$45,0),0)),IF($BH$1=TRUE,INDEX(Sheet2!$I$2:'Sheet2'!$I$45,MATCH(BA246,Sheet2!$G$2:'Sheet2'!$G$45,0)),IF($BI$1=TRUE,INDEX(Sheet2!$H$2:'Sheet2'!$H$45,MATCH(BA246,Sheet2!$G$2:'Sheet2'!$G$45,0)),0)))+IF($BE$1=TRUE,2,0)</f>
        <v>49</v>
      </c>
      <c r="AC246" s="26">
        <f t="shared" si="143"/>
        <v>52.5</v>
      </c>
      <c r="AD246" s="26">
        <f t="shared" si="144"/>
        <v>55.5</v>
      </c>
      <c r="AE246" s="28">
        <f t="shared" si="145"/>
        <v>58.5</v>
      </c>
      <c r="AF246" s="26">
        <f>BB246+IF($F246="범선",IF($BG$1=TRUE,INDEX(Sheet2!$H$2:'Sheet2'!$H$45,MATCH(BB246,Sheet2!$G$2:'Sheet2'!$G$45,0),0)),IF($BH$1=TRUE,INDEX(Sheet2!$I$2:'Sheet2'!$I$45,MATCH(BB246,Sheet2!$G$2:'Sheet2'!$G$45,0)),IF($BI$1=TRUE,INDEX(Sheet2!$H$2:'Sheet2'!$H$45,MATCH(BB246,Sheet2!$G$2:'Sheet2'!$G$45,0)),0)))+IF($BE$1=TRUE,2,0)</f>
        <v>57</v>
      </c>
      <c r="AG246" s="26">
        <f t="shared" si="146"/>
        <v>60.5</v>
      </c>
      <c r="AH246" s="26">
        <f t="shared" si="147"/>
        <v>63.5</v>
      </c>
      <c r="AI246" s="28">
        <f t="shared" si="148"/>
        <v>66.5</v>
      </c>
      <c r="AJ246" s="6"/>
      <c r="AK246" s="5">
        <v>220</v>
      </c>
      <c r="AL246" s="5">
        <v>150</v>
      </c>
      <c r="AM246" s="5">
        <v>11</v>
      </c>
      <c r="AN246" s="1282">
        <v>12</v>
      </c>
      <c r="AO246" s="1282">
        <v>40</v>
      </c>
      <c r="AP246" s="5">
        <v>190</v>
      </c>
      <c r="AQ246" s="5">
        <v>85</v>
      </c>
      <c r="AR246" s="5">
        <v>80</v>
      </c>
      <c r="AS246" s="5">
        <v>430</v>
      </c>
      <c r="AT246" s="5">
        <v>2</v>
      </c>
      <c r="AU246" s="5">
        <f t="shared" si="149"/>
        <v>700</v>
      </c>
      <c r="AV246" s="5">
        <f t="shared" si="150"/>
        <v>525</v>
      </c>
      <c r="AW246" s="5">
        <f t="shared" si="151"/>
        <v>875</v>
      </c>
      <c r="AX246" s="5">
        <f t="shared" si="152"/>
        <v>5</v>
      </c>
      <c r="AY246" s="5">
        <f t="shared" si="153"/>
        <v>6</v>
      </c>
      <c r="AZ246" s="5">
        <f t="shared" si="154"/>
        <v>9</v>
      </c>
      <c r="BA246" s="5">
        <f t="shared" si="155"/>
        <v>13</v>
      </c>
      <c r="BB246" s="5">
        <f t="shared" si="156"/>
        <v>17</v>
      </c>
    </row>
    <row r="247" spans="1:54">
      <c r="A247" s="487"/>
      <c r="B247" s="511"/>
      <c r="C247" s="488" t="s">
        <v>117</v>
      </c>
      <c r="D247" s="489" t="s">
        <v>25</v>
      </c>
      <c r="E247" s="489" t="s">
        <v>0</v>
      </c>
      <c r="F247" s="490" t="s">
        <v>118</v>
      </c>
      <c r="G247" s="491" t="s">
        <v>12</v>
      </c>
      <c r="H247" s="169">
        <f>ROUNDDOWN(AK247*1.05,0)+INDEX(Sheet2!$B$2:'Sheet2'!$B$5,MATCH(G247,Sheet2!$A$2:'Sheet2'!$A$5,0),0)+34*AT247-ROUNDUP(IF($BC$1=TRUE,AV247,AW247)/10,0)+A247</f>
        <v>351</v>
      </c>
      <c r="I247" s="297">
        <f>ROUNDDOWN(AL247*1.05,0)+INDEX(Sheet2!$B$2:'Sheet2'!$B$5,MATCH(G247,Sheet2!$A$2:'Sheet2'!$A$5,0),0)+34*AT247-ROUNDUP(IF($BC$1=TRUE,AV247,AW247)/10,0)+A247</f>
        <v>277</v>
      </c>
      <c r="J247" s="154">
        <f t="shared" si="129"/>
        <v>628</v>
      </c>
      <c r="K247" s="244">
        <f>AW247-ROUNDDOWN(AR247/2,0)-ROUNDDOWN(MAX(AQ247*1.2,AP247*0.5),0)+INDEX(Sheet2!$C$2:'Sheet2'!$C$5,MATCH(G247,Sheet2!$A$2:'Sheet2'!$A$5,0),0)</f>
        <v>782</v>
      </c>
      <c r="L247" s="156">
        <f t="shared" si="130"/>
        <v>383</v>
      </c>
      <c r="M247" s="157">
        <f t="shared" si="157"/>
        <v>10</v>
      </c>
      <c r="N247" s="157">
        <f t="shared" si="158"/>
        <v>40</v>
      </c>
      <c r="O247" s="258">
        <f t="shared" si="133"/>
        <v>1330</v>
      </c>
      <c r="P247" s="31">
        <f>AX247+IF($F247="범선",IF($BG$1=TRUE,INDEX(Sheet2!$H$2:'Sheet2'!$H$45,MATCH(AX247,Sheet2!$G$2:'Sheet2'!$G$45,0),0)),IF($BH$1=TRUE,INDEX(Sheet2!$I$2:'Sheet2'!$I$45,MATCH(AX247,Sheet2!$G$2:'Sheet2'!$G$45,0)),IF($BI$1=TRUE,INDEX(Sheet2!$H$2:'Sheet2'!$H$45,MATCH(AX247,Sheet2!$G$2:'Sheet2'!$G$45,0)),0)))+IF($BE$1=TRUE,2,0)</f>
        <v>33</v>
      </c>
      <c r="Q247" s="26">
        <f t="shared" si="134"/>
        <v>36</v>
      </c>
      <c r="R247" s="26">
        <f t="shared" si="135"/>
        <v>39</v>
      </c>
      <c r="S247" s="28">
        <f t="shared" si="136"/>
        <v>42</v>
      </c>
      <c r="T247" s="26">
        <f>AY247+IF($F247="범선",IF($BG$1=TRUE,INDEX(Sheet2!$H$2:'Sheet2'!$H$45,MATCH(AY247,Sheet2!$G$2:'Sheet2'!$G$45,0),0)),IF($BH$1=TRUE,INDEX(Sheet2!$I$2:'Sheet2'!$I$45,MATCH(AY247,Sheet2!$G$2:'Sheet2'!$G$45,0)),IF($BI$1=TRUE,INDEX(Sheet2!$H$2:'Sheet2'!$H$45,MATCH(AY247,Sheet2!$G$2:'Sheet2'!$G$45,0)),0)))+IF($BE$1=TRUE,2,0)</f>
        <v>35</v>
      </c>
      <c r="U247" s="26">
        <f t="shared" si="137"/>
        <v>38.5</v>
      </c>
      <c r="V247" s="26">
        <f t="shared" si="138"/>
        <v>41.5</v>
      </c>
      <c r="W247" s="28">
        <f t="shared" si="139"/>
        <v>44.5</v>
      </c>
      <c r="X247" s="26">
        <f>AZ247+IF($F247="범선",IF($BG$1=TRUE,INDEX(Sheet2!$H$2:'Sheet2'!$H$45,MATCH(AZ247,Sheet2!$G$2:'Sheet2'!$G$45,0),0)),IF($BH$1=TRUE,INDEX(Sheet2!$I$2:'Sheet2'!$I$45,MATCH(AZ247,Sheet2!$G$2:'Sheet2'!$G$45,0)),IF($BI$1=TRUE,INDEX(Sheet2!$H$2:'Sheet2'!$H$45,MATCH(AZ247,Sheet2!$G$2:'Sheet2'!$G$45,0)),0)))+IF($BE$1=TRUE,2,0)</f>
        <v>41</v>
      </c>
      <c r="Y247" s="26">
        <f t="shared" si="140"/>
        <v>44.5</v>
      </c>
      <c r="Z247" s="26">
        <f t="shared" si="141"/>
        <v>47.5</v>
      </c>
      <c r="AA247" s="28">
        <f t="shared" si="142"/>
        <v>50.5</v>
      </c>
      <c r="AB247" s="26">
        <f>BA247+IF($F247="범선",IF($BG$1=TRUE,INDEX(Sheet2!$H$2:'Sheet2'!$H$45,MATCH(BA247,Sheet2!$G$2:'Sheet2'!$G$45,0),0)),IF($BH$1=TRUE,INDEX(Sheet2!$I$2:'Sheet2'!$I$45,MATCH(BA247,Sheet2!$G$2:'Sheet2'!$G$45,0)),IF($BI$1=TRUE,INDEX(Sheet2!$H$2:'Sheet2'!$H$45,MATCH(BA247,Sheet2!$G$2:'Sheet2'!$G$45,0)),0)))+IF($BE$1=TRUE,2,0)</f>
        <v>49</v>
      </c>
      <c r="AC247" s="26">
        <f t="shared" si="143"/>
        <v>52.5</v>
      </c>
      <c r="AD247" s="26">
        <f t="shared" si="144"/>
        <v>55.5</v>
      </c>
      <c r="AE247" s="28">
        <f t="shared" si="145"/>
        <v>58.5</v>
      </c>
      <c r="AF247" s="26">
        <f>BB247+IF($F247="범선",IF($BG$1=TRUE,INDEX(Sheet2!$H$2:'Sheet2'!$H$45,MATCH(BB247,Sheet2!$G$2:'Sheet2'!$G$45,0),0)),IF($BH$1=TRUE,INDEX(Sheet2!$I$2:'Sheet2'!$I$45,MATCH(BB247,Sheet2!$G$2:'Sheet2'!$G$45,0)),IF($BI$1=TRUE,INDEX(Sheet2!$H$2:'Sheet2'!$H$45,MATCH(BB247,Sheet2!$G$2:'Sheet2'!$G$45,0)),0)))+IF($BE$1=TRUE,2,0)</f>
        <v>57</v>
      </c>
      <c r="AG247" s="26">
        <f t="shared" si="146"/>
        <v>60.5</v>
      </c>
      <c r="AH247" s="26">
        <f t="shared" si="147"/>
        <v>63.5</v>
      </c>
      <c r="AI247" s="28">
        <f t="shared" si="148"/>
        <v>66.5</v>
      </c>
      <c r="AJ247" s="94"/>
      <c r="AK247" s="98">
        <v>220</v>
      </c>
      <c r="AL247" s="98">
        <v>150</v>
      </c>
      <c r="AM247" s="98">
        <v>11</v>
      </c>
      <c r="AN247" s="773">
        <v>10</v>
      </c>
      <c r="AO247" s="773">
        <v>40</v>
      </c>
      <c r="AP247" s="5">
        <v>190</v>
      </c>
      <c r="AQ247" s="5">
        <v>85</v>
      </c>
      <c r="AR247" s="5">
        <v>80</v>
      </c>
      <c r="AS247" s="5">
        <v>430</v>
      </c>
      <c r="AT247" s="5">
        <v>2</v>
      </c>
      <c r="AU247" s="5">
        <f t="shared" si="149"/>
        <v>700</v>
      </c>
      <c r="AV247" s="5">
        <f t="shared" si="150"/>
        <v>525</v>
      </c>
      <c r="AW247" s="5">
        <f t="shared" si="151"/>
        <v>875</v>
      </c>
      <c r="AX247" s="5">
        <f t="shared" si="152"/>
        <v>5</v>
      </c>
      <c r="AY247" s="5">
        <f t="shared" si="153"/>
        <v>6</v>
      </c>
      <c r="AZ247" s="5">
        <f t="shared" si="154"/>
        <v>9</v>
      </c>
      <c r="BA247" s="5">
        <f t="shared" si="155"/>
        <v>13</v>
      </c>
      <c r="BB247" s="5">
        <f t="shared" si="156"/>
        <v>17</v>
      </c>
    </row>
    <row r="248" spans="1:54">
      <c r="A248" s="882"/>
      <c r="B248" s="89" t="s">
        <v>184</v>
      </c>
      <c r="C248" s="119" t="s">
        <v>183</v>
      </c>
      <c r="D248" s="26" t="s">
        <v>1</v>
      </c>
      <c r="E248" s="26" t="s">
        <v>0</v>
      </c>
      <c r="F248" s="26" t="s">
        <v>162</v>
      </c>
      <c r="G248" s="28" t="s">
        <v>12</v>
      </c>
      <c r="H248" s="91">
        <f>ROUNDDOWN(AK248*1.05,0)+INDEX(Sheet2!$B$2:'Sheet2'!$B$5,MATCH(G248,Sheet2!$A$2:'Sheet2'!$A$5,0),0)+34*AT248-ROUNDUP(IF($BC$1=TRUE,AV248,AW248)/10,0)+A248</f>
        <v>421</v>
      </c>
      <c r="I248" s="231">
        <f>ROUNDDOWN(AL248*1.05,0)+INDEX(Sheet2!$B$2:'Sheet2'!$B$5,MATCH(G248,Sheet2!$A$2:'Sheet2'!$A$5,0),0)+34*AT248-ROUNDUP(IF($BC$1=TRUE,AV248,AW248)/10,0)+A248</f>
        <v>373</v>
      </c>
      <c r="J248" s="30">
        <f t="shared" si="129"/>
        <v>794</v>
      </c>
      <c r="K248" s="88">
        <f>AW248-ROUNDDOWN(AR248/2,0)-ROUNDDOWN(MAX(AQ248*1.2,AP248*0.5),0)+INDEX(Sheet2!$C$2:'Sheet2'!$C$5,MATCH(G248,Sheet2!$A$2:'Sheet2'!$A$5,0),0)</f>
        <v>780</v>
      </c>
      <c r="L248" s="25">
        <f t="shared" si="130"/>
        <v>381</v>
      </c>
      <c r="M248" s="83">
        <f t="shared" si="157"/>
        <v>11</v>
      </c>
      <c r="N248" s="83">
        <f t="shared" si="158"/>
        <v>52</v>
      </c>
      <c r="O248" s="92">
        <f t="shared" si="133"/>
        <v>1636</v>
      </c>
      <c r="P248" s="31">
        <f>AX248+IF($F248="범선",IF($BG$1=TRUE,INDEX(Sheet2!$H$2:'Sheet2'!$H$45,MATCH(AX248,Sheet2!$G$2:'Sheet2'!$G$45,0),0)),IF($BH$1=TRUE,INDEX(Sheet2!$I$2:'Sheet2'!$I$45,MATCH(AX248,Sheet2!$G$2:'Sheet2'!$G$45,0)),IF($BI$1=TRUE,INDEX(Sheet2!$H$2:'Sheet2'!$H$45,MATCH(AX248,Sheet2!$G$2:'Sheet2'!$G$45,0)),0)))+IF($BE$1=TRUE,2,0)</f>
        <v>18.5</v>
      </c>
      <c r="Q248" s="26">
        <f t="shared" si="134"/>
        <v>21.5</v>
      </c>
      <c r="R248" s="26">
        <f t="shared" si="135"/>
        <v>24.5</v>
      </c>
      <c r="S248" s="28">
        <f t="shared" si="136"/>
        <v>27.5</v>
      </c>
      <c r="T248" s="26">
        <f>AY248+IF($F248="범선",IF($BG$1=TRUE,INDEX(Sheet2!$H$2:'Sheet2'!$H$45,MATCH(AY248,Sheet2!$G$2:'Sheet2'!$G$45,0),0)),IF($BH$1=TRUE,INDEX(Sheet2!$I$2:'Sheet2'!$I$45,MATCH(AY248,Sheet2!$G$2:'Sheet2'!$G$45,0)),IF($BI$1=TRUE,INDEX(Sheet2!$H$2:'Sheet2'!$H$45,MATCH(AY248,Sheet2!$G$2:'Sheet2'!$G$45,0)),0)))+IF($BE$1=TRUE,2,0)</f>
        <v>20</v>
      </c>
      <c r="U248" s="26">
        <f t="shared" si="137"/>
        <v>23.5</v>
      </c>
      <c r="V248" s="26">
        <f t="shared" si="138"/>
        <v>26.5</v>
      </c>
      <c r="W248" s="28">
        <f t="shared" si="139"/>
        <v>29.5</v>
      </c>
      <c r="X248" s="26">
        <f>AZ248+IF($F248="범선",IF($BG$1=TRUE,INDEX(Sheet2!$H$2:'Sheet2'!$H$45,MATCH(AZ248,Sheet2!$G$2:'Sheet2'!$G$45,0),0)),IF($BH$1=TRUE,INDEX(Sheet2!$I$2:'Sheet2'!$I$45,MATCH(AZ248,Sheet2!$G$2:'Sheet2'!$G$45,0)),IF($BI$1=TRUE,INDEX(Sheet2!$H$2:'Sheet2'!$H$45,MATCH(AZ248,Sheet2!$G$2:'Sheet2'!$G$45,0)),0)))+IF($BE$1=TRUE,2,0)</f>
        <v>25</v>
      </c>
      <c r="Y248" s="26">
        <f t="shared" si="140"/>
        <v>28.5</v>
      </c>
      <c r="Z248" s="26">
        <f t="shared" si="141"/>
        <v>31.5</v>
      </c>
      <c r="AA248" s="28">
        <f t="shared" si="142"/>
        <v>34.5</v>
      </c>
      <c r="AB248" s="26">
        <f>BA248+IF($F248="범선",IF($BG$1=TRUE,INDEX(Sheet2!$H$2:'Sheet2'!$H$45,MATCH(BA248,Sheet2!$G$2:'Sheet2'!$G$45,0),0)),IF($BH$1=TRUE,INDEX(Sheet2!$I$2:'Sheet2'!$I$45,MATCH(BA248,Sheet2!$G$2:'Sheet2'!$G$45,0)),IF($BI$1=TRUE,INDEX(Sheet2!$H$2:'Sheet2'!$H$45,MATCH(BA248,Sheet2!$G$2:'Sheet2'!$G$45,0)),0)))+IF($BE$1=TRUE,2,0)</f>
        <v>29</v>
      </c>
      <c r="AC248" s="26">
        <f t="shared" si="143"/>
        <v>32.5</v>
      </c>
      <c r="AD248" s="26">
        <f t="shared" si="144"/>
        <v>35.5</v>
      </c>
      <c r="AE248" s="28">
        <f t="shared" si="145"/>
        <v>38.5</v>
      </c>
      <c r="AF248" s="26">
        <f>BB248+IF($F248="범선",IF($BG$1=TRUE,INDEX(Sheet2!$H$2:'Sheet2'!$H$45,MATCH(BB248,Sheet2!$G$2:'Sheet2'!$G$45,0),0)),IF($BH$1=TRUE,INDEX(Sheet2!$I$2:'Sheet2'!$I$45,MATCH(BB248,Sheet2!$G$2:'Sheet2'!$G$45,0)),IF($BI$1=TRUE,INDEX(Sheet2!$H$2:'Sheet2'!$H$45,MATCH(BB248,Sheet2!$G$2:'Sheet2'!$G$45,0)),0)))+IF($BE$1=TRUE,2,0)</f>
        <v>34.5</v>
      </c>
      <c r="AG248" s="26">
        <f t="shared" si="146"/>
        <v>38</v>
      </c>
      <c r="AH248" s="26">
        <f t="shared" si="147"/>
        <v>41</v>
      </c>
      <c r="AI248" s="28">
        <f t="shared" si="148"/>
        <v>44</v>
      </c>
      <c r="AJ248" s="95"/>
      <c r="AK248" s="96">
        <v>255</v>
      </c>
      <c r="AL248" s="96">
        <v>209</v>
      </c>
      <c r="AM248" s="96">
        <v>11</v>
      </c>
      <c r="AN248" s="83">
        <v>11</v>
      </c>
      <c r="AO248" s="83">
        <v>52</v>
      </c>
      <c r="AP248" s="13">
        <v>180</v>
      </c>
      <c r="AQ248" s="13">
        <v>65</v>
      </c>
      <c r="AR248" s="13">
        <v>108</v>
      </c>
      <c r="AS248" s="13">
        <v>412</v>
      </c>
      <c r="AT248" s="13">
        <v>3</v>
      </c>
      <c r="AU248" s="5">
        <f t="shared" si="149"/>
        <v>700</v>
      </c>
      <c r="AV248" s="5">
        <f t="shared" si="150"/>
        <v>525</v>
      </c>
      <c r="AW248" s="5">
        <f t="shared" si="151"/>
        <v>875</v>
      </c>
      <c r="AX248" s="5">
        <f t="shared" si="152"/>
        <v>7</v>
      </c>
      <c r="AY248" s="5">
        <f t="shared" si="153"/>
        <v>8</v>
      </c>
      <c r="AZ248" s="5">
        <f t="shared" si="154"/>
        <v>12</v>
      </c>
      <c r="BA248" s="5">
        <f t="shared" si="155"/>
        <v>15</v>
      </c>
      <c r="BB248" s="5">
        <f t="shared" si="156"/>
        <v>19</v>
      </c>
    </row>
    <row r="249" spans="1:54">
      <c r="A249" s="345"/>
      <c r="B249" s="317" t="s">
        <v>280</v>
      </c>
      <c r="C249" s="213" t="s">
        <v>281</v>
      </c>
      <c r="D249" s="62" t="s">
        <v>1</v>
      </c>
      <c r="E249" s="62" t="s">
        <v>50</v>
      </c>
      <c r="F249" s="729" t="s">
        <v>118</v>
      </c>
      <c r="G249" s="63" t="s">
        <v>12</v>
      </c>
      <c r="H249" s="91">
        <f>ROUNDDOWN(AK249*1.05,0)+INDEX(Sheet2!$B$2:'Sheet2'!$B$5,MATCH(G249,Sheet2!$A$2:'Sheet2'!$A$5,0),0)+34*AT249-ROUNDUP(IF($BC$1=TRUE,AV249,AW249)/10,0)+A249</f>
        <v>443</v>
      </c>
      <c r="I249" s="231">
        <f>ROUNDDOWN(AL249*1.05,0)+INDEX(Sheet2!$B$2:'Sheet2'!$B$5,MATCH(G249,Sheet2!$A$2:'Sheet2'!$A$5,0),0)+34*AT249-ROUNDUP(IF($BC$1=TRUE,AV249,AW249)/10,0)+A249</f>
        <v>317</v>
      </c>
      <c r="J249" s="64">
        <f t="shared" si="129"/>
        <v>760</v>
      </c>
      <c r="K249" s="236">
        <f>AW249-ROUNDDOWN(AR249/2,0)-ROUNDDOWN(MAX(AQ249*1.2,AP249*0.5),0)+INDEX(Sheet2!$C$2:'Sheet2'!$C$5,MATCH(G249,Sheet2!$A$2:'Sheet2'!$A$5,0),0)</f>
        <v>779</v>
      </c>
      <c r="L249" s="61">
        <f t="shared" si="130"/>
        <v>370</v>
      </c>
      <c r="M249" s="335">
        <f t="shared" si="157"/>
        <v>15</v>
      </c>
      <c r="N249" s="335">
        <f t="shared" si="158"/>
        <v>55</v>
      </c>
      <c r="O249" s="251">
        <f t="shared" si="133"/>
        <v>1646</v>
      </c>
      <c r="P249" s="31">
        <f>AX249+IF($F249="범선",IF($BG$1=TRUE,INDEX(Sheet2!$H$2:'Sheet2'!$H$45,MATCH(AX249,Sheet2!$G$2:'Sheet2'!$G$45,0),0)),IF($BH$1=TRUE,INDEX(Sheet2!$I$2:'Sheet2'!$I$45,MATCH(AX249,Sheet2!$G$2:'Sheet2'!$G$45,0)),IF($BI$1=TRUE,INDEX(Sheet2!$H$2:'Sheet2'!$H$45,MATCH(AX249,Sheet2!$G$2:'Sheet2'!$G$45,0)),0)))+IF($BE$1=TRUE,2,0)</f>
        <v>37</v>
      </c>
      <c r="Q249" s="26">
        <f t="shared" si="134"/>
        <v>40</v>
      </c>
      <c r="R249" s="26">
        <f t="shared" si="135"/>
        <v>43</v>
      </c>
      <c r="S249" s="28">
        <f t="shared" si="136"/>
        <v>46</v>
      </c>
      <c r="T249" s="26">
        <f>AY249+IF($F249="범선",IF($BG$1=TRUE,INDEX(Sheet2!$H$2:'Sheet2'!$H$45,MATCH(AY249,Sheet2!$G$2:'Sheet2'!$G$45,0),0)),IF($BH$1=TRUE,INDEX(Sheet2!$I$2:'Sheet2'!$I$45,MATCH(AY249,Sheet2!$G$2:'Sheet2'!$G$45,0)),IF($BI$1=TRUE,INDEX(Sheet2!$H$2:'Sheet2'!$H$45,MATCH(AY249,Sheet2!$G$2:'Sheet2'!$G$45,0)),0)))+IF($BE$1=TRUE,2,0)</f>
        <v>39</v>
      </c>
      <c r="U249" s="26">
        <f t="shared" si="137"/>
        <v>42.5</v>
      </c>
      <c r="V249" s="26">
        <f t="shared" si="138"/>
        <v>45.5</v>
      </c>
      <c r="W249" s="28">
        <f t="shared" si="139"/>
        <v>48.5</v>
      </c>
      <c r="X249" s="26">
        <f>AZ249+IF($F249="범선",IF($BG$1=TRUE,INDEX(Sheet2!$H$2:'Sheet2'!$H$45,MATCH(AZ249,Sheet2!$G$2:'Sheet2'!$G$45,0),0)),IF($BH$1=TRUE,INDEX(Sheet2!$I$2:'Sheet2'!$I$45,MATCH(AZ249,Sheet2!$G$2:'Sheet2'!$G$45,0)),IF($BI$1=TRUE,INDEX(Sheet2!$H$2:'Sheet2'!$H$45,MATCH(AZ249,Sheet2!$G$2:'Sheet2'!$G$45,0)),0)))+IF($BE$1=TRUE,2,0)</f>
        <v>45</v>
      </c>
      <c r="Y249" s="26">
        <f t="shared" si="140"/>
        <v>48.5</v>
      </c>
      <c r="Z249" s="26">
        <f t="shared" si="141"/>
        <v>51.5</v>
      </c>
      <c r="AA249" s="28">
        <f t="shared" si="142"/>
        <v>54.5</v>
      </c>
      <c r="AB249" s="26">
        <f>BA249+IF($F249="범선",IF($BG$1=TRUE,INDEX(Sheet2!$H$2:'Sheet2'!$H$45,MATCH(BA249,Sheet2!$G$2:'Sheet2'!$G$45,0),0)),IF($BH$1=TRUE,INDEX(Sheet2!$I$2:'Sheet2'!$I$45,MATCH(BA249,Sheet2!$G$2:'Sheet2'!$G$45,0)),IF($BI$1=TRUE,INDEX(Sheet2!$H$2:'Sheet2'!$H$45,MATCH(BA249,Sheet2!$G$2:'Sheet2'!$G$45,0)),0)))+IF($BE$1=TRUE,2,0)</f>
        <v>53</v>
      </c>
      <c r="AC249" s="26">
        <f t="shared" si="143"/>
        <v>56.5</v>
      </c>
      <c r="AD249" s="26">
        <f t="shared" si="144"/>
        <v>59.5</v>
      </c>
      <c r="AE249" s="28">
        <f t="shared" si="145"/>
        <v>62.5</v>
      </c>
      <c r="AF249" s="26">
        <f>BB249+IF($F249="범선",IF($BG$1=TRUE,INDEX(Sheet2!$H$2:'Sheet2'!$H$45,MATCH(BB249,Sheet2!$G$2:'Sheet2'!$G$45,0),0)),IF($BH$1=TRUE,INDEX(Sheet2!$I$2:'Sheet2'!$I$45,MATCH(BB249,Sheet2!$G$2:'Sheet2'!$G$45,0)),IF($BI$1=TRUE,INDEX(Sheet2!$H$2:'Sheet2'!$H$45,MATCH(BB249,Sheet2!$G$2:'Sheet2'!$G$45,0)),0)))+IF($BE$1=TRUE,2,0)</f>
        <v>61</v>
      </c>
      <c r="AG249" s="26">
        <f t="shared" si="146"/>
        <v>64.5</v>
      </c>
      <c r="AH249" s="26">
        <f t="shared" si="147"/>
        <v>67.5</v>
      </c>
      <c r="AI249" s="28">
        <f t="shared" si="148"/>
        <v>70.5</v>
      </c>
      <c r="AJ249" s="95"/>
      <c r="AK249" s="97">
        <v>310</v>
      </c>
      <c r="AL249" s="97">
        <v>190</v>
      </c>
      <c r="AM249" s="97">
        <v>15</v>
      </c>
      <c r="AN249" s="146">
        <v>15</v>
      </c>
      <c r="AO249" s="146">
        <v>55</v>
      </c>
      <c r="AP249" s="5">
        <v>240</v>
      </c>
      <c r="AQ249" s="5">
        <v>100</v>
      </c>
      <c r="AR249" s="5">
        <v>100</v>
      </c>
      <c r="AS249" s="5">
        <v>380</v>
      </c>
      <c r="AT249" s="5">
        <v>2</v>
      </c>
      <c r="AU249" s="5">
        <f t="shared" si="149"/>
        <v>720</v>
      </c>
      <c r="AV249" s="5">
        <f t="shared" si="150"/>
        <v>540</v>
      </c>
      <c r="AW249" s="5">
        <f t="shared" si="151"/>
        <v>900</v>
      </c>
      <c r="AX249" s="5">
        <f t="shared" si="152"/>
        <v>7</v>
      </c>
      <c r="AY249" s="5">
        <f t="shared" si="153"/>
        <v>8</v>
      </c>
      <c r="AZ249" s="5">
        <f t="shared" si="154"/>
        <v>11</v>
      </c>
      <c r="BA249" s="5">
        <f t="shared" si="155"/>
        <v>15</v>
      </c>
      <c r="BB249" s="5">
        <f t="shared" si="156"/>
        <v>19</v>
      </c>
    </row>
    <row r="250" spans="1:54">
      <c r="A250" s="884"/>
      <c r="B250" s="211" t="s">
        <v>122</v>
      </c>
      <c r="C250" s="144" t="s">
        <v>120</v>
      </c>
      <c r="D250" s="55" t="s">
        <v>1</v>
      </c>
      <c r="E250" s="55" t="s">
        <v>41</v>
      </c>
      <c r="F250" s="56" t="s">
        <v>118</v>
      </c>
      <c r="G250" s="57" t="s">
        <v>12</v>
      </c>
      <c r="H250" s="307">
        <f>ROUNDDOWN(AK250*1.05,0)+INDEX(Sheet2!$B$2:'Sheet2'!$B$5,MATCH(G250,Sheet2!$A$2:'Sheet2'!$A$5,0),0)+34*AT250-ROUNDUP(IF($BC$1=TRUE,AV250,AW250)/10,0)+A250</f>
        <v>396</v>
      </c>
      <c r="I250" s="310">
        <f>ROUNDDOWN(AL250*1.05,0)+INDEX(Sheet2!$B$2:'Sheet2'!$B$5,MATCH(G250,Sheet2!$A$2:'Sheet2'!$A$5,0),0)+34*AT250-ROUNDUP(IF($BC$1=TRUE,AV250,AW250)/10,0)+A250</f>
        <v>522</v>
      </c>
      <c r="J250" s="58">
        <f t="shared" si="129"/>
        <v>918</v>
      </c>
      <c r="K250" s="238">
        <f>AW250-ROUNDDOWN(AR250/2,0)-ROUNDDOWN(MAX(AQ250*1.2,AP250*0.5),0)+INDEX(Sheet2!$C$2:'Sheet2'!$C$5,MATCH(G250,Sheet2!$A$2:'Sheet2'!$A$5,0),0)</f>
        <v>777</v>
      </c>
      <c r="L250" s="54">
        <f t="shared" si="130"/>
        <v>371</v>
      </c>
      <c r="M250" s="146">
        <f t="shared" si="157"/>
        <v>13</v>
      </c>
      <c r="N250" s="146">
        <f t="shared" si="158"/>
        <v>52</v>
      </c>
      <c r="O250" s="255">
        <f t="shared" si="133"/>
        <v>1710</v>
      </c>
      <c r="P250" s="31">
        <f>AX250+IF($F250="범선",IF($BG$1=TRUE,INDEX(Sheet2!$H$2:'Sheet2'!$H$45,MATCH(AX250,Sheet2!$G$2:'Sheet2'!$G$45,0),0)),IF($BH$1=TRUE,INDEX(Sheet2!$I$2:'Sheet2'!$I$45,MATCH(AX250,Sheet2!$G$2:'Sheet2'!$G$45,0)),IF($BI$1=TRUE,INDEX(Sheet2!$H$2:'Sheet2'!$H$45,MATCH(AX250,Sheet2!$G$2:'Sheet2'!$G$45,0)),0)))+IF($BE$1=TRUE,2,0)</f>
        <v>37</v>
      </c>
      <c r="Q250" s="26">
        <f t="shared" si="134"/>
        <v>40</v>
      </c>
      <c r="R250" s="26">
        <f t="shared" si="135"/>
        <v>43</v>
      </c>
      <c r="S250" s="28">
        <f t="shared" si="136"/>
        <v>46</v>
      </c>
      <c r="T250" s="26">
        <f>AY250+IF($F250="범선",IF($BG$1=TRUE,INDEX(Sheet2!$H$2:'Sheet2'!$H$45,MATCH(AY250,Sheet2!$G$2:'Sheet2'!$G$45,0),0)),IF($BH$1=TRUE,INDEX(Sheet2!$I$2:'Sheet2'!$I$45,MATCH(AY250,Sheet2!$G$2:'Sheet2'!$G$45,0)),IF($BI$1=TRUE,INDEX(Sheet2!$H$2:'Sheet2'!$H$45,MATCH(AY250,Sheet2!$G$2:'Sheet2'!$G$45,0)),0)))+IF($BE$1=TRUE,2,0)</f>
        <v>39</v>
      </c>
      <c r="U250" s="26">
        <f t="shared" si="137"/>
        <v>42.5</v>
      </c>
      <c r="V250" s="26">
        <f t="shared" si="138"/>
        <v>45.5</v>
      </c>
      <c r="W250" s="28">
        <f t="shared" si="139"/>
        <v>48.5</v>
      </c>
      <c r="X250" s="26">
        <f>AZ250+IF($F250="범선",IF($BG$1=TRUE,INDEX(Sheet2!$H$2:'Sheet2'!$H$45,MATCH(AZ250,Sheet2!$G$2:'Sheet2'!$G$45,0),0)),IF($BH$1=TRUE,INDEX(Sheet2!$I$2:'Sheet2'!$I$45,MATCH(AZ250,Sheet2!$G$2:'Sheet2'!$G$45,0)),IF($BI$1=TRUE,INDEX(Sheet2!$H$2:'Sheet2'!$H$45,MATCH(AZ250,Sheet2!$G$2:'Sheet2'!$G$45,0)),0)))+IF($BE$1=TRUE,2,0)</f>
        <v>47</v>
      </c>
      <c r="Y250" s="26">
        <f t="shared" si="140"/>
        <v>50.5</v>
      </c>
      <c r="Z250" s="26">
        <f t="shared" si="141"/>
        <v>53.5</v>
      </c>
      <c r="AA250" s="28">
        <f t="shared" si="142"/>
        <v>56.5</v>
      </c>
      <c r="AB250" s="26">
        <f>BA250+IF($F250="범선",IF($BG$1=TRUE,INDEX(Sheet2!$H$2:'Sheet2'!$H$45,MATCH(BA250,Sheet2!$G$2:'Sheet2'!$G$45,0),0)),IF($BH$1=TRUE,INDEX(Sheet2!$I$2:'Sheet2'!$I$45,MATCH(BA250,Sheet2!$G$2:'Sheet2'!$G$45,0)),IF($BI$1=TRUE,INDEX(Sheet2!$H$2:'Sheet2'!$H$45,MATCH(BA250,Sheet2!$G$2:'Sheet2'!$G$45,0)),0)))+IF($BE$1=TRUE,2,0)</f>
        <v>53</v>
      </c>
      <c r="AC250" s="26">
        <f t="shared" si="143"/>
        <v>56.5</v>
      </c>
      <c r="AD250" s="26">
        <f t="shared" si="144"/>
        <v>59.5</v>
      </c>
      <c r="AE250" s="28">
        <f t="shared" si="145"/>
        <v>62.5</v>
      </c>
      <c r="AF250" s="26">
        <f>BB250+IF($F250="범선",IF($BG$1=TRUE,INDEX(Sheet2!$H$2:'Sheet2'!$H$45,MATCH(BB250,Sheet2!$G$2:'Sheet2'!$G$45,0),0)),IF($BH$1=TRUE,INDEX(Sheet2!$I$2:'Sheet2'!$I$45,MATCH(BB250,Sheet2!$G$2:'Sheet2'!$G$45,0)),IF($BI$1=TRUE,INDEX(Sheet2!$H$2:'Sheet2'!$H$45,MATCH(BB250,Sheet2!$G$2:'Sheet2'!$G$45,0)),0)))+IF($BE$1=TRUE,2,0)</f>
        <v>61</v>
      </c>
      <c r="AG250" s="26">
        <f t="shared" si="146"/>
        <v>64.5</v>
      </c>
      <c r="AH250" s="26">
        <f t="shared" si="147"/>
        <v>67.5</v>
      </c>
      <c r="AI250" s="28">
        <f t="shared" si="148"/>
        <v>70.5</v>
      </c>
      <c r="AJ250" s="95"/>
      <c r="AK250" s="97">
        <v>200</v>
      </c>
      <c r="AL250" s="97">
        <v>320</v>
      </c>
      <c r="AM250" s="97">
        <v>12</v>
      </c>
      <c r="AN250" s="146">
        <v>13</v>
      </c>
      <c r="AO250" s="146">
        <v>52</v>
      </c>
      <c r="AP250" s="5">
        <v>235</v>
      </c>
      <c r="AQ250" s="5">
        <v>100</v>
      </c>
      <c r="AR250" s="5">
        <v>90</v>
      </c>
      <c r="AS250" s="5">
        <v>390</v>
      </c>
      <c r="AT250" s="5">
        <v>4</v>
      </c>
      <c r="AU250" s="5">
        <f t="shared" si="149"/>
        <v>715</v>
      </c>
      <c r="AV250" s="5">
        <f t="shared" si="150"/>
        <v>536</v>
      </c>
      <c r="AW250" s="5">
        <f t="shared" si="151"/>
        <v>893</v>
      </c>
      <c r="AX250" s="5">
        <f t="shared" si="152"/>
        <v>7</v>
      </c>
      <c r="AY250" s="5">
        <f t="shared" si="153"/>
        <v>8</v>
      </c>
      <c r="AZ250" s="5">
        <f t="shared" si="154"/>
        <v>12</v>
      </c>
      <c r="BA250" s="5">
        <f t="shared" si="155"/>
        <v>15</v>
      </c>
      <c r="BB250" s="5">
        <f t="shared" si="156"/>
        <v>19</v>
      </c>
    </row>
    <row r="251" spans="1:54">
      <c r="A251" s="334"/>
      <c r="B251" s="89" t="s">
        <v>67</v>
      </c>
      <c r="C251" s="119" t="s">
        <v>66</v>
      </c>
      <c r="D251" s="26" t="s">
        <v>1</v>
      </c>
      <c r="E251" s="26" t="s">
        <v>0</v>
      </c>
      <c r="F251" s="27" t="s">
        <v>18</v>
      </c>
      <c r="G251" s="28" t="s">
        <v>8</v>
      </c>
      <c r="H251" s="91">
        <f>ROUNDDOWN(AK251*1.05,0)+INDEX(Sheet2!$B$2:'Sheet2'!$B$5,MATCH(G251,Sheet2!$A$2:'Sheet2'!$A$5,0),0)+34*AT251-ROUNDUP(IF($BC$1=TRUE,AV251,AW251)/10,0)+A251</f>
        <v>459</v>
      </c>
      <c r="I251" s="231">
        <f>ROUNDDOWN(AL251*1.05,0)+INDEX(Sheet2!$B$2:'Sheet2'!$B$5,MATCH(G251,Sheet2!$A$2:'Sheet2'!$A$5,0),0)+34*AT251-ROUNDUP(IF($BC$1=TRUE,AV251,AW251)/10,0)+A251</f>
        <v>480</v>
      </c>
      <c r="J251" s="30">
        <f t="shared" si="129"/>
        <v>939</v>
      </c>
      <c r="K251" s="143">
        <f>AW251-ROUNDDOWN(AR251/2,0)-ROUNDDOWN(MAX(AQ251*1.2,AP251*0.5),0)+INDEX(Sheet2!$C$2:'Sheet2'!$C$5,MATCH(G251,Sheet2!$A$2:'Sheet2'!$A$5,0),0)</f>
        <v>777</v>
      </c>
      <c r="L251" s="25">
        <f t="shared" si="130"/>
        <v>405</v>
      </c>
      <c r="M251" s="83">
        <f t="shared" si="157"/>
        <v>10</v>
      </c>
      <c r="N251" s="83">
        <f t="shared" si="158"/>
        <v>25</v>
      </c>
      <c r="O251" s="92">
        <f t="shared" si="133"/>
        <v>1857</v>
      </c>
      <c r="P251" s="31">
        <f>AX251+IF($F251="범선",IF($BG$1=TRUE,INDEX(Sheet2!$H$2:'Sheet2'!$H$45,MATCH(AX251,Sheet2!$G$2:'Sheet2'!$G$45,0),0)),IF($BH$1=TRUE,INDEX(Sheet2!$I$2:'Sheet2'!$I$45,MATCH(AX251,Sheet2!$G$2:'Sheet2'!$G$45,0)),IF($BI$1=TRUE,INDEX(Sheet2!$H$2:'Sheet2'!$H$45,MATCH(AX251,Sheet2!$G$2:'Sheet2'!$G$45,0)),0)))+IF($BE$1=TRUE,2,0)</f>
        <v>12</v>
      </c>
      <c r="Q251" s="26">
        <f t="shared" si="134"/>
        <v>15</v>
      </c>
      <c r="R251" s="26">
        <f t="shared" si="135"/>
        <v>18</v>
      </c>
      <c r="S251" s="28">
        <f t="shared" si="136"/>
        <v>21</v>
      </c>
      <c r="T251" s="26">
        <f>AY251+IF($F251="범선",IF($BG$1=TRUE,INDEX(Sheet2!$H$2:'Sheet2'!$H$45,MATCH(AY251,Sheet2!$G$2:'Sheet2'!$G$45,0),0)),IF($BH$1=TRUE,INDEX(Sheet2!$I$2:'Sheet2'!$I$45,MATCH(AY251,Sheet2!$G$2:'Sheet2'!$G$45,0)),IF($BI$1=TRUE,INDEX(Sheet2!$H$2:'Sheet2'!$H$45,MATCH(AY251,Sheet2!$G$2:'Sheet2'!$G$45,0)),0)))+IF($BE$1=TRUE,2,0)</f>
        <v>13</v>
      </c>
      <c r="U251" s="26">
        <f t="shared" si="137"/>
        <v>16.5</v>
      </c>
      <c r="V251" s="26">
        <f t="shared" si="138"/>
        <v>19.5</v>
      </c>
      <c r="W251" s="28">
        <f t="shared" si="139"/>
        <v>22.5</v>
      </c>
      <c r="X251" s="26">
        <f>AZ251+IF($F251="범선",IF($BG$1=TRUE,INDEX(Sheet2!$H$2:'Sheet2'!$H$45,MATCH(AZ251,Sheet2!$G$2:'Sheet2'!$G$45,0),0)),IF($BH$1=TRUE,INDEX(Sheet2!$I$2:'Sheet2'!$I$45,MATCH(AZ251,Sheet2!$G$2:'Sheet2'!$G$45,0)),IF($BI$1=TRUE,INDEX(Sheet2!$H$2:'Sheet2'!$H$45,MATCH(AZ251,Sheet2!$G$2:'Sheet2'!$G$45,0)),0)))+IF($BE$1=TRUE,2,0)</f>
        <v>17</v>
      </c>
      <c r="Y251" s="26">
        <f t="shared" si="140"/>
        <v>20.5</v>
      </c>
      <c r="Z251" s="26">
        <f t="shared" si="141"/>
        <v>23.5</v>
      </c>
      <c r="AA251" s="28">
        <f t="shared" si="142"/>
        <v>26.5</v>
      </c>
      <c r="AB251" s="26">
        <f>BA251+IF($F251="범선",IF($BG$1=TRUE,INDEX(Sheet2!$H$2:'Sheet2'!$H$45,MATCH(BA251,Sheet2!$G$2:'Sheet2'!$G$45,0),0)),IF($BH$1=TRUE,INDEX(Sheet2!$I$2:'Sheet2'!$I$45,MATCH(BA251,Sheet2!$G$2:'Sheet2'!$G$45,0)),IF($BI$1=TRUE,INDEX(Sheet2!$H$2:'Sheet2'!$H$45,MATCH(BA251,Sheet2!$G$2:'Sheet2'!$G$45,0)),0)))+IF($BE$1=TRUE,2,0)</f>
        <v>22.5</v>
      </c>
      <c r="AC251" s="26">
        <f t="shared" si="143"/>
        <v>26</v>
      </c>
      <c r="AD251" s="26">
        <f t="shared" si="144"/>
        <v>29</v>
      </c>
      <c r="AE251" s="28">
        <f t="shared" si="145"/>
        <v>32</v>
      </c>
      <c r="AF251" s="26">
        <f>BB251+IF($F251="범선",IF($BG$1=TRUE,INDEX(Sheet2!$H$2:'Sheet2'!$H$45,MATCH(BB251,Sheet2!$G$2:'Sheet2'!$G$45,0),0)),IF($BH$1=TRUE,INDEX(Sheet2!$I$2:'Sheet2'!$I$45,MATCH(BB251,Sheet2!$G$2:'Sheet2'!$G$45,0)),IF($BI$1=TRUE,INDEX(Sheet2!$H$2:'Sheet2'!$H$45,MATCH(BB251,Sheet2!$G$2:'Sheet2'!$G$45,0)),0)))+IF($BE$1=TRUE,2,0)</f>
        <v>28</v>
      </c>
      <c r="AG251" s="26">
        <f t="shared" si="146"/>
        <v>31.5</v>
      </c>
      <c r="AH251" s="26">
        <f t="shared" si="147"/>
        <v>34.5</v>
      </c>
      <c r="AI251" s="28">
        <f t="shared" si="148"/>
        <v>37.5</v>
      </c>
      <c r="AJ251" s="95"/>
      <c r="AK251" s="97">
        <v>265</v>
      </c>
      <c r="AL251" s="97">
        <v>285</v>
      </c>
      <c r="AM251" s="97">
        <v>10</v>
      </c>
      <c r="AN251" s="83">
        <v>10</v>
      </c>
      <c r="AO251" s="83">
        <v>25</v>
      </c>
      <c r="AP251" s="5">
        <v>92</v>
      </c>
      <c r="AQ251" s="5">
        <v>38</v>
      </c>
      <c r="AR251" s="5">
        <v>64</v>
      </c>
      <c r="AS251" s="5">
        <v>489</v>
      </c>
      <c r="AT251" s="5">
        <v>3</v>
      </c>
      <c r="AU251" s="5">
        <f t="shared" si="149"/>
        <v>645</v>
      </c>
      <c r="AV251" s="5">
        <f t="shared" si="150"/>
        <v>483</v>
      </c>
      <c r="AW251" s="5">
        <f t="shared" si="151"/>
        <v>806</v>
      </c>
      <c r="AX251" s="5">
        <f t="shared" si="152"/>
        <v>2</v>
      </c>
      <c r="AY251" s="5">
        <f t="shared" si="153"/>
        <v>3</v>
      </c>
      <c r="AZ251" s="5">
        <f t="shared" si="154"/>
        <v>6</v>
      </c>
      <c r="BA251" s="5">
        <f t="shared" si="155"/>
        <v>10</v>
      </c>
      <c r="BB251" s="5">
        <f t="shared" si="156"/>
        <v>14</v>
      </c>
    </row>
    <row r="252" spans="1:54">
      <c r="A252" s="882"/>
      <c r="B252" s="89"/>
      <c r="C252" s="119" t="s">
        <v>129</v>
      </c>
      <c r="D252" s="26" t="s">
        <v>25</v>
      </c>
      <c r="E252" s="26" t="s">
        <v>41</v>
      </c>
      <c r="F252" s="27" t="s">
        <v>18</v>
      </c>
      <c r="G252" s="28" t="s">
        <v>8</v>
      </c>
      <c r="H252" s="91">
        <f>ROUNDDOWN(AK252*1.05,0)+INDEX(Sheet2!$B$2:'Sheet2'!$B$5,MATCH(G252,Sheet2!$A$2:'Sheet2'!$A$5,0),0)+34*AT252-ROUNDUP(IF($BC$1=TRUE,AV252,AW252)/10,0)+A252</f>
        <v>443</v>
      </c>
      <c r="I252" s="231">
        <f>ROUNDDOWN(AL252*1.05,0)+INDEX(Sheet2!$B$2:'Sheet2'!$B$5,MATCH(G252,Sheet2!$A$2:'Sheet2'!$A$5,0),0)+34*AT252-ROUNDUP(IF($BC$1=TRUE,AV252,AW252)/10,0)+A252</f>
        <v>464</v>
      </c>
      <c r="J252" s="30">
        <f t="shared" si="129"/>
        <v>907</v>
      </c>
      <c r="K252" s="143">
        <f>AW252-ROUNDDOWN(AR252/2,0)-ROUNDDOWN(MAX(AQ252*1.2,AP252*0.5),0)+INDEX(Sheet2!$C$2:'Sheet2'!$C$5,MATCH(G252,Sheet2!$A$2:'Sheet2'!$A$5,0),0)</f>
        <v>777</v>
      </c>
      <c r="L252" s="25">
        <f t="shared" si="130"/>
        <v>405</v>
      </c>
      <c r="M252" s="83">
        <f t="shared" si="157"/>
        <v>10</v>
      </c>
      <c r="N252" s="83">
        <f t="shared" si="158"/>
        <v>25</v>
      </c>
      <c r="O252" s="92">
        <f t="shared" si="133"/>
        <v>1793</v>
      </c>
      <c r="P252" s="31">
        <f>AX252+IF($F252="범선",IF($BG$1=TRUE,INDEX(Sheet2!$H$2:'Sheet2'!$H$45,MATCH(AX252,Sheet2!$G$2:'Sheet2'!$G$45,0),0)),IF($BH$1=TRUE,INDEX(Sheet2!$I$2:'Sheet2'!$I$45,MATCH(AX252,Sheet2!$G$2:'Sheet2'!$G$45,0)),IF($BI$1=TRUE,INDEX(Sheet2!$H$2:'Sheet2'!$H$45,MATCH(AX252,Sheet2!$G$2:'Sheet2'!$G$45,0)),0)))+IF($BE$1=TRUE,2,0)</f>
        <v>12</v>
      </c>
      <c r="Q252" s="26">
        <f t="shared" si="134"/>
        <v>15</v>
      </c>
      <c r="R252" s="26">
        <f t="shared" si="135"/>
        <v>18</v>
      </c>
      <c r="S252" s="28">
        <f t="shared" si="136"/>
        <v>21</v>
      </c>
      <c r="T252" s="26">
        <f>AY252+IF($F252="범선",IF($BG$1=TRUE,INDEX(Sheet2!$H$2:'Sheet2'!$H$45,MATCH(AY252,Sheet2!$G$2:'Sheet2'!$G$45,0),0)),IF($BH$1=TRUE,INDEX(Sheet2!$I$2:'Sheet2'!$I$45,MATCH(AY252,Sheet2!$G$2:'Sheet2'!$G$45,0)),IF($BI$1=TRUE,INDEX(Sheet2!$H$2:'Sheet2'!$H$45,MATCH(AY252,Sheet2!$G$2:'Sheet2'!$G$45,0)),0)))+IF($BE$1=TRUE,2,0)</f>
        <v>13</v>
      </c>
      <c r="U252" s="26">
        <f t="shared" si="137"/>
        <v>16.5</v>
      </c>
      <c r="V252" s="26">
        <f t="shared" si="138"/>
        <v>19.5</v>
      </c>
      <c r="W252" s="28">
        <f t="shared" si="139"/>
        <v>22.5</v>
      </c>
      <c r="X252" s="26">
        <f>AZ252+IF($F252="범선",IF($BG$1=TRUE,INDEX(Sheet2!$H$2:'Sheet2'!$H$45,MATCH(AZ252,Sheet2!$G$2:'Sheet2'!$G$45,0),0)),IF($BH$1=TRUE,INDEX(Sheet2!$I$2:'Sheet2'!$I$45,MATCH(AZ252,Sheet2!$G$2:'Sheet2'!$G$45,0)),IF($BI$1=TRUE,INDEX(Sheet2!$H$2:'Sheet2'!$H$45,MATCH(AZ252,Sheet2!$G$2:'Sheet2'!$G$45,0)),0)))+IF($BE$1=TRUE,2,0)</f>
        <v>17</v>
      </c>
      <c r="Y252" s="26">
        <f t="shared" si="140"/>
        <v>20.5</v>
      </c>
      <c r="Z252" s="26">
        <f t="shared" si="141"/>
        <v>23.5</v>
      </c>
      <c r="AA252" s="28">
        <f t="shared" si="142"/>
        <v>26.5</v>
      </c>
      <c r="AB252" s="26">
        <f>BA252+IF($F252="범선",IF($BG$1=TRUE,INDEX(Sheet2!$H$2:'Sheet2'!$H$45,MATCH(BA252,Sheet2!$G$2:'Sheet2'!$G$45,0),0)),IF($BH$1=TRUE,INDEX(Sheet2!$I$2:'Sheet2'!$I$45,MATCH(BA252,Sheet2!$G$2:'Sheet2'!$G$45,0)),IF($BI$1=TRUE,INDEX(Sheet2!$H$2:'Sheet2'!$H$45,MATCH(BA252,Sheet2!$G$2:'Sheet2'!$G$45,0)),0)))+IF($BE$1=TRUE,2,0)</f>
        <v>22.5</v>
      </c>
      <c r="AC252" s="26">
        <f t="shared" si="143"/>
        <v>26</v>
      </c>
      <c r="AD252" s="26">
        <f t="shared" si="144"/>
        <v>29</v>
      </c>
      <c r="AE252" s="28">
        <f t="shared" si="145"/>
        <v>32</v>
      </c>
      <c r="AF252" s="26">
        <f>BB252+IF($F252="범선",IF($BG$1=TRUE,INDEX(Sheet2!$H$2:'Sheet2'!$H$45,MATCH(BB252,Sheet2!$G$2:'Sheet2'!$G$45,0),0)),IF($BH$1=TRUE,INDEX(Sheet2!$I$2:'Sheet2'!$I$45,MATCH(BB252,Sheet2!$G$2:'Sheet2'!$G$45,0)),IF($BI$1=TRUE,INDEX(Sheet2!$H$2:'Sheet2'!$H$45,MATCH(BB252,Sheet2!$G$2:'Sheet2'!$G$45,0)),0)))+IF($BE$1=TRUE,2,0)</f>
        <v>28</v>
      </c>
      <c r="AG252" s="26">
        <f t="shared" si="146"/>
        <v>31.5</v>
      </c>
      <c r="AH252" s="26">
        <f t="shared" si="147"/>
        <v>34.5</v>
      </c>
      <c r="AI252" s="28">
        <f t="shared" si="148"/>
        <v>37.5</v>
      </c>
      <c r="AJ252" s="95"/>
      <c r="AK252" s="97">
        <v>250</v>
      </c>
      <c r="AL252" s="97">
        <v>270</v>
      </c>
      <c r="AM252" s="97">
        <v>10</v>
      </c>
      <c r="AN252" s="83">
        <v>10</v>
      </c>
      <c r="AO252" s="83">
        <v>25</v>
      </c>
      <c r="AP252" s="5">
        <v>92</v>
      </c>
      <c r="AQ252" s="5">
        <v>38</v>
      </c>
      <c r="AR252" s="5">
        <v>64</v>
      </c>
      <c r="AS252" s="5">
        <v>489</v>
      </c>
      <c r="AT252" s="5">
        <v>3</v>
      </c>
      <c r="AU252" s="5">
        <f t="shared" si="149"/>
        <v>645</v>
      </c>
      <c r="AV252" s="5">
        <f t="shared" si="150"/>
        <v>483</v>
      </c>
      <c r="AW252" s="5">
        <f t="shared" si="151"/>
        <v>806</v>
      </c>
      <c r="AX252" s="5">
        <f t="shared" si="152"/>
        <v>2</v>
      </c>
      <c r="AY252" s="5">
        <f t="shared" si="153"/>
        <v>3</v>
      </c>
      <c r="AZ252" s="5">
        <f t="shared" si="154"/>
        <v>6</v>
      </c>
      <c r="BA252" s="5">
        <f t="shared" si="155"/>
        <v>10</v>
      </c>
      <c r="BB252" s="5">
        <f t="shared" si="156"/>
        <v>14</v>
      </c>
    </row>
    <row r="253" spans="1:54">
      <c r="A253" s="885">
        <v>20</v>
      </c>
      <c r="B253" s="168"/>
      <c r="C253" s="148" t="s">
        <v>206</v>
      </c>
      <c r="D253" s="33" t="s">
        <v>207</v>
      </c>
      <c r="E253" s="33" t="s">
        <v>0</v>
      </c>
      <c r="F253" s="33" t="s">
        <v>118</v>
      </c>
      <c r="G253" s="35" t="s">
        <v>12</v>
      </c>
      <c r="H253" s="337">
        <f>ROUNDDOWN(AK253*1.05,0)+INDEX(Sheet2!$B$2:'Sheet2'!$B$5,MATCH(G253,Sheet2!$A$2:'Sheet2'!$A$5,0),0)+34*AT253-ROUNDUP(IF($BC$1=TRUE,AV253,AW253)/10,0)+A253</f>
        <v>373</v>
      </c>
      <c r="I253" s="339">
        <f>ROUNDDOWN(AL253*1.05,0)+INDEX(Sheet2!$B$2:'Sheet2'!$B$5,MATCH(G253,Sheet2!$A$2:'Sheet2'!$A$5,0),0)+34*AT253-ROUNDUP(IF($BC$1=TRUE,AV253,AW253)/10,0)+A253</f>
        <v>321</v>
      </c>
      <c r="J253" s="36">
        <f t="shared" si="129"/>
        <v>694</v>
      </c>
      <c r="K253" s="240">
        <f>AW253-ROUNDDOWN(AR253/2,0)-ROUNDDOWN(MAX(AQ253*1.2,AP253*0.5),0)+INDEX(Sheet2!$C$2:'Sheet2'!$C$5,MATCH(G253,Sheet2!$A$2:'Sheet2'!$A$5,0),0)</f>
        <v>770</v>
      </c>
      <c r="L253" s="32">
        <f t="shared" si="130"/>
        <v>371</v>
      </c>
      <c r="M253" s="149">
        <f t="shared" si="157"/>
        <v>11</v>
      </c>
      <c r="N253" s="149">
        <f t="shared" si="158"/>
        <v>45</v>
      </c>
      <c r="O253" s="256">
        <f t="shared" si="133"/>
        <v>1440</v>
      </c>
      <c r="P253" s="31">
        <f>AX253+IF($F253="범선",IF($BG$1=TRUE,INDEX(Sheet2!$H$2:'Sheet2'!$H$45,MATCH(AX253,Sheet2!$G$2:'Sheet2'!$G$45,0),0)),IF($BH$1=TRUE,INDEX(Sheet2!$I$2:'Sheet2'!$I$45,MATCH(AX253,Sheet2!$G$2:'Sheet2'!$G$45,0)),IF($BI$1=TRUE,INDEX(Sheet2!$H$2:'Sheet2'!$H$45,MATCH(AX253,Sheet2!$G$2:'Sheet2'!$G$45,0)),0)))+IF($BE$1=TRUE,2,0)</f>
        <v>35</v>
      </c>
      <c r="Q253" s="26">
        <f t="shared" si="134"/>
        <v>38</v>
      </c>
      <c r="R253" s="26">
        <f t="shared" si="135"/>
        <v>41</v>
      </c>
      <c r="S253" s="28">
        <f t="shared" si="136"/>
        <v>44</v>
      </c>
      <c r="T253" s="26">
        <f>AY253+IF($F253="범선",IF($BG$1=TRUE,INDEX(Sheet2!$H$2:'Sheet2'!$H$45,MATCH(AY253,Sheet2!$G$2:'Sheet2'!$G$45,0),0)),IF($BH$1=TRUE,INDEX(Sheet2!$I$2:'Sheet2'!$I$45,MATCH(AY253,Sheet2!$G$2:'Sheet2'!$G$45,0)),IF($BI$1=TRUE,INDEX(Sheet2!$H$2:'Sheet2'!$H$45,MATCH(AY253,Sheet2!$G$2:'Sheet2'!$G$45,0)),0)))+IF($BE$1=TRUE,2,0)</f>
        <v>37</v>
      </c>
      <c r="U253" s="26">
        <f t="shared" si="137"/>
        <v>40.5</v>
      </c>
      <c r="V253" s="26">
        <f t="shared" si="138"/>
        <v>43.5</v>
      </c>
      <c r="W253" s="28">
        <f t="shared" si="139"/>
        <v>46.5</v>
      </c>
      <c r="X253" s="26">
        <f>AZ253+IF($F253="범선",IF($BG$1=TRUE,INDEX(Sheet2!$H$2:'Sheet2'!$H$45,MATCH(AZ253,Sheet2!$G$2:'Sheet2'!$G$45,0),0)),IF($BH$1=TRUE,INDEX(Sheet2!$I$2:'Sheet2'!$I$45,MATCH(AZ253,Sheet2!$G$2:'Sheet2'!$G$45,0)),IF($BI$1=TRUE,INDEX(Sheet2!$H$2:'Sheet2'!$H$45,MATCH(AZ253,Sheet2!$G$2:'Sheet2'!$G$45,0)),0)))+IF($BE$1=TRUE,2,0)</f>
        <v>43</v>
      </c>
      <c r="Y253" s="26">
        <f t="shared" si="140"/>
        <v>46.5</v>
      </c>
      <c r="Z253" s="26">
        <f t="shared" si="141"/>
        <v>49.5</v>
      </c>
      <c r="AA253" s="28">
        <f t="shared" si="142"/>
        <v>52.5</v>
      </c>
      <c r="AB253" s="26">
        <f>BA253+IF($F253="범선",IF($BG$1=TRUE,INDEX(Sheet2!$H$2:'Sheet2'!$H$45,MATCH(BA253,Sheet2!$G$2:'Sheet2'!$G$45,0),0)),IF($BH$1=TRUE,INDEX(Sheet2!$I$2:'Sheet2'!$I$45,MATCH(BA253,Sheet2!$G$2:'Sheet2'!$G$45,0)),IF($BI$1=TRUE,INDEX(Sheet2!$H$2:'Sheet2'!$H$45,MATCH(BA253,Sheet2!$G$2:'Sheet2'!$G$45,0)),0)))+IF($BE$1=TRUE,2,0)</f>
        <v>51</v>
      </c>
      <c r="AC253" s="26">
        <f t="shared" si="143"/>
        <v>54.5</v>
      </c>
      <c r="AD253" s="26">
        <f t="shared" si="144"/>
        <v>57.5</v>
      </c>
      <c r="AE253" s="28">
        <f t="shared" si="145"/>
        <v>60.5</v>
      </c>
      <c r="AF253" s="26">
        <f>BB253+IF($F253="범선",IF($BG$1=TRUE,INDEX(Sheet2!$H$2:'Sheet2'!$H$45,MATCH(BB253,Sheet2!$G$2:'Sheet2'!$G$45,0),0)),IF($BH$1=TRUE,INDEX(Sheet2!$I$2:'Sheet2'!$I$45,MATCH(BB253,Sheet2!$G$2:'Sheet2'!$G$45,0)),IF($BI$1=TRUE,INDEX(Sheet2!$H$2:'Sheet2'!$H$45,MATCH(BB253,Sheet2!$G$2:'Sheet2'!$G$45,0)),0)))+IF($BE$1=TRUE,2,0)</f>
        <v>59</v>
      </c>
      <c r="AG253" s="26">
        <f t="shared" si="146"/>
        <v>62.5</v>
      </c>
      <c r="AH253" s="26">
        <f t="shared" si="147"/>
        <v>65.5</v>
      </c>
      <c r="AI253" s="28">
        <f t="shared" si="148"/>
        <v>68.5</v>
      </c>
      <c r="AJ253" s="95"/>
      <c r="AK253" s="96">
        <v>190</v>
      </c>
      <c r="AL253" s="96">
        <v>140</v>
      </c>
      <c r="AM253" s="96">
        <v>11</v>
      </c>
      <c r="AN253" s="82">
        <v>11</v>
      </c>
      <c r="AO253" s="82">
        <v>45</v>
      </c>
      <c r="AP253" s="13">
        <v>200</v>
      </c>
      <c r="AQ253" s="13">
        <v>80</v>
      </c>
      <c r="AR253" s="13">
        <v>108</v>
      </c>
      <c r="AS253" s="13">
        <v>392</v>
      </c>
      <c r="AT253" s="13">
        <v>3</v>
      </c>
      <c r="AU253" s="13">
        <f t="shared" si="149"/>
        <v>700</v>
      </c>
      <c r="AV253" s="13">
        <f t="shared" si="150"/>
        <v>525</v>
      </c>
      <c r="AW253" s="13">
        <f t="shared" si="151"/>
        <v>875</v>
      </c>
      <c r="AX253" s="5">
        <f t="shared" si="152"/>
        <v>6</v>
      </c>
      <c r="AY253" s="5">
        <f t="shared" si="153"/>
        <v>7</v>
      </c>
      <c r="AZ253" s="5">
        <f t="shared" si="154"/>
        <v>10</v>
      </c>
      <c r="BA253" s="5">
        <f t="shared" si="155"/>
        <v>14</v>
      </c>
      <c r="BB253" s="5">
        <f t="shared" si="156"/>
        <v>18</v>
      </c>
    </row>
    <row r="254" spans="1:54">
      <c r="A254" s="882"/>
      <c r="B254" s="89" t="s">
        <v>28</v>
      </c>
      <c r="C254" s="119" t="s">
        <v>110</v>
      </c>
      <c r="D254" s="26" t="s">
        <v>1</v>
      </c>
      <c r="E254" s="26" t="s">
        <v>41</v>
      </c>
      <c r="F254" s="27" t="s">
        <v>18</v>
      </c>
      <c r="G254" s="28" t="s">
        <v>8</v>
      </c>
      <c r="H254" s="91">
        <f>ROUNDDOWN(AK254*1.05,0)+INDEX(Sheet2!$B$2:'Sheet2'!$B$5,MATCH(G254,Sheet2!$A$2:'Sheet2'!$A$5,0),0)+34*AT254-ROUNDUP(IF($BC$1=TRUE,AV254,AW254)/10,0)+A254</f>
        <v>431</v>
      </c>
      <c r="I254" s="231">
        <f>ROUNDDOWN(AL254*1.05,0)+INDEX(Sheet2!$B$2:'Sheet2'!$B$5,MATCH(G254,Sheet2!$A$2:'Sheet2'!$A$5,0),0)+34*AT254-ROUNDUP(IF($BC$1=TRUE,AV254,AW254)/10,0)+A254</f>
        <v>531</v>
      </c>
      <c r="J254" s="30">
        <f t="shared" si="129"/>
        <v>962</v>
      </c>
      <c r="K254" s="143">
        <f>AW254-ROUNDDOWN(AR254/2,0)-ROUNDDOWN(MAX(AQ254*1.2,AP254*0.5),0)+INDEX(Sheet2!$C$2:'Sheet2'!$C$5,MATCH(G254,Sheet2!$A$2:'Sheet2'!$A$5,0),0)</f>
        <v>770</v>
      </c>
      <c r="L254" s="25">
        <f t="shared" si="130"/>
        <v>371</v>
      </c>
      <c r="M254" s="83">
        <f t="shared" si="157"/>
        <v>12</v>
      </c>
      <c r="N254" s="83">
        <f t="shared" si="158"/>
        <v>41</v>
      </c>
      <c r="O254" s="92">
        <f t="shared" si="133"/>
        <v>1824</v>
      </c>
      <c r="P254" s="31">
        <f>AX254+IF($F254="범선",IF($BG$1=TRUE,INDEX(Sheet2!$H$2:'Sheet2'!$H$45,MATCH(AX254,Sheet2!$G$2:'Sheet2'!$G$45,0),0)),IF($BH$1=TRUE,INDEX(Sheet2!$I$2:'Sheet2'!$I$45,MATCH(AX254,Sheet2!$G$2:'Sheet2'!$G$45,0)),IF($BI$1=TRUE,INDEX(Sheet2!$H$2:'Sheet2'!$H$45,MATCH(AX254,Sheet2!$G$2:'Sheet2'!$G$45,0)),0)))+IF($BE$1=TRUE,2,0)</f>
        <v>16</v>
      </c>
      <c r="Q254" s="26">
        <f t="shared" si="134"/>
        <v>19</v>
      </c>
      <c r="R254" s="26">
        <f t="shared" si="135"/>
        <v>22</v>
      </c>
      <c r="S254" s="28">
        <f t="shared" si="136"/>
        <v>25</v>
      </c>
      <c r="T254" s="26">
        <f>AY254+IF($F254="범선",IF($BG$1=TRUE,INDEX(Sheet2!$H$2:'Sheet2'!$H$45,MATCH(AY254,Sheet2!$G$2:'Sheet2'!$G$45,0),0)),IF($BH$1=TRUE,INDEX(Sheet2!$I$2:'Sheet2'!$I$45,MATCH(AY254,Sheet2!$G$2:'Sheet2'!$G$45,0)),IF($BI$1=TRUE,INDEX(Sheet2!$H$2:'Sheet2'!$H$45,MATCH(AY254,Sheet2!$G$2:'Sheet2'!$G$45,0)),0)))+IF($BE$1=TRUE,2,0)</f>
        <v>17</v>
      </c>
      <c r="U254" s="26">
        <f t="shared" si="137"/>
        <v>20.5</v>
      </c>
      <c r="V254" s="26">
        <f t="shared" si="138"/>
        <v>23.5</v>
      </c>
      <c r="W254" s="28">
        <f t="shared" si="139"/>
        <v>26.5</v>
      </c>
      <c r="X254" s="26">
        <f>AZ254+IF($F254="범선",IF($BG$1=TRUE,INDEX(Sheet2!$H$2:'Sheet2'!$H$45,MATCH(AZ254,Sheet2!$G$2:'Sheet2'!$G$45,0),0)),IF($BH$1=TRUE,INDEX(Sheet2!$I$2:'Sheet2'!$I$45,MATCH(AZ254,Sheet2!$G$2:'Sheet2'!$G$45,0)),IF($BI$1=TRUE,INDEX(Sheet2!$H$2:'Sheet2'!$H$45,MATCH(AZ254,Sheet2!$G$2:'Sheet2'!$G$45,0)),0)))+IF($BE$1=TRUE,2,0)</f>
        <v>22.5</v>
      </c>
      <c r="Y254" s="26">
        <f t="shared" si="140"/>
        <v>26</v>
      </c>
      <c r="Z254" s="26">
        <f t="shared" si="141"/>
        <v>29</v>
      </c>
      <c r="AA254" s="28">
        <f t="shared" si="142"/>
        <v>32</v>
      </c>
      <c r="AB254" s="26">
        <f>BA254+IF($F254="범선",IF($BG$1=TRUE,INDEX(Sheet2!$H$2:'Sheet2'!$H$45,MATCH(BA254,Sheet2!$G$2:'Sheet2'!$G$45,0),0)),IF($BH$1=TRUE,INDEX(Sheet2!$I$2:'Sheet2'!$I$45,MATCH(BA254,Sheet2!$G$2:'Sheet2'!$G$45,0)),IF($BI$1=TRUE,INDEX(Sheet2!$H$2:'Sheet2'!$H$45,MATCH(BA254,Sheet2!$G$2:'Sheet2'!$G$45,0)),0)))+IF($BE$1=TRUE,2,0)</f>
        <v>26.5</v>
      </c>
      <c r="AC254" s="26">
        <f t="shared" si="143"/>
        <v>30</v>
      </c>
      <c r="AD254" s="26">
        <f t="shared" si="144"/>
        <v>33</v>
      </c>
      <c r="AE254" s="28">
        <f t="shared" si="145"/>
        <v>36</v>
      </c>
      <c r="AF254" s="26">
        <f>BB254+IF($F254="범선",IF($BG$1=TRUE,INDEX(Sheet2!$H$2:'Sheet2'!$H$45,MATCH(BB254,Sheet2!$G$2:'Sheet2'!$G$45,0),0)),IF($BH$1=TRUE,INDEX(Sheet2!$I$2:'Sheet2'!$I$45,MATCH(BB254,Sheet2!$G$2:'Sheet2'!$G$45,0)),IF($BI$1=TRUE,INDEX(Sheet2!$H$2:'Sheet2'!$H$45,MATCH(BB254,Sheet2!$G$2:'Sheet2'!$G$45,0)),0)))+IF($BE$1=TRUE,2,0)</f>
        <v>32</v>
      </c>
      <c r="AG254" s="26">
        <f t="shared" si="146"/>
        <v>35.5</v>
      </c>
      <c r="AH254" s="26">
        <f t="shared" si="147"/>
        <v>38.5</v>
      </c>
      <c r="AI254" s="28">
        <f t="shared" si="148"/>
        <v>41.5</v>
      </c>
      <c r="AJ254" s="95"/>
      <c r="AK254" s="97">
        <v>245</v>
      </c>
      <c r="AL254" s="97">
        <v>340</v>
      </c>
      <c r="AM254" s="97">
        <v>10</v>
      </c>
      <c r="AN254" s="83">
        <v>12</v>
      </c>
      <c r="AO254" s="83">
        <v>41</v>
      </c>
      <c r="AP254" s="5">
        <v>135</v>
      </c>
      <c r="AQ254" s="5">
        <v>85</v>
      </c>
      <c r="AR254" s="5">
        <v>105</v>
      </c>
      <c r="AS254" s="5">
        <v>460</v>
      </c>
      <c r="AT254" s="5">
        <v>3</v>
      </c>
      <c r="AU254" s="5">
        <f t="shared" si="149"/>
        <v>700</v>
      </c>
      <c r="AV254" s="5">
        <f t="shared" si="150"/>
        <v>525</v>
      </c>
      <c r="AW254" s="5">
        <f t="shared" si="151"/>
        <v>875</v>
      </c>
      <c r="AX254" s="5">
        <f t="shared" si="152"/>
        <v>5</v>
      </c>
      <c r="AY254" s="5">
        <f t="shared" si="153"/>
        <v>6</v>
      </c>
      <c r="AZ254" s="5">
        <f t="shared" si="154"/>
        <v>10</v>
      </c>
      <c r="BA254" s="5">
        <f t="shared" si="155"/>
        <v>13</v>
      </c>
      <c r="BB254" s="5">
        <f t="shared" si="156"/>
        <v>17</v>
      </c>
    </row>
    <row r="255" spans="1:54">
      <c r="A255" s="882"/>
      <c r="B255" s="89" t="s">
        <v>192</v>
      </c>
      <c r="C255" s="119" t="s">
        <v>200</v>
      </c>
      <c r="D255" s="26" t="s">
        <v>1</v>
      </c>
      <c r="E255" s="26" t="s">
        <v>41</v>
      </c>
      <c r="F255" s="26" t="s">
        <v>162</v>
      </c>
      <c r="G255" s="28" t="s">
        <v>12</v>
      </c>
      <c r="H255" s="91">
        <f>ROUNDDOWN(AK255*1.05,0)+INDEX(Sheet2!$B$2:'Sheet2'!$B$5,MATCH(G255,Sheet2!$A$2:'Sheet2'!$A$5,0),0)+34*AT255-ROUNDUP(IF($BC$1=TRUE,AV255,AW255)/10,0)+A255</f>
        <v>393</v>
      </c>
      <c r="I255" s="231">
        <f>ROUNDDOWN(AL255*1.05,0)+INDEX(Sheet2!$B$2:'Sheet2'!$B$5,MATCH(G255,Sheet2!$A$2:'Sheet2'!$A$5,0),0)+34*AT255-ROUNDUP(IF($BC$1=TRUE,AV255,AW255)/10,0)+A255</f>
        <v>433</v>
      </c>
      <c r="J255" s="30">
        <f t="shared" si="129"/>
        <v>826</v>
      </c>
      <c r="K255" s="88">
        <f>AW255-ROUNDDOWN(AR255/2,0)-ROUNDDOWN(MAX(AQ255*1.2,AP255*0.5),0)+INDEX(Sheet2!$C$2:'Sheet2'!$C$5,MATCH(G255,Sheet2!$A$2:'Sheet2'!$A$5,0),0)</f>
        <v>764</v>
      </c>
      <c r="L255" s="25">
        <f t="shared" si="130"/>
        <v>365</v>
      </c>
      <c r="M255" s="83">
        <f t="shared" si="157"/>
        <v>15</v>
      </c>
      <c r="N255" s="83">
        <f t="shared" si="158"/>
        <v>41</v>
      </c>
      <c r="O255" s="92">
        <f t="shared" si="133"/>
        <v>1612</v>
      </c>
      <c r="P255" s="31">
        <f>AX255+IF($F255="범선",IF($BG$1=TRUE,INDEX(Sheet2!$H$2:'Sheet2'!$H$45,MATCH(AX255,Sheet2!$G$2:'Sheet2'!$G$45,0),0)),IF($BH$1=TRUE,INDEX(Sheet2!$I$2:'Sheet2'!$I$45,MATCH(AX255,Sheet2!$G$2:'Sheet2'!$G$45,0)),IF($BI$1=TRUE,INDEX(Sheet2!$H$2:'Sheet2'!$H$45,MATCH(AX255,Sheet2!$G$2:'Sheet2'!$G$45,0)),0)))+IF($BE$1=TRUE,2,0)</f>
        <v>16</v>
      </c>
      <c r="Q255" s="26">
        <f t="shared" si="134"/>
        <v>19</v>
      </c>
      <c r="R255" s="26">
        <f t="shared" si="135"/>
        <v>22</v>
      </c>
      <c r="S255" s="28">
        <f t="shared" si="136"/>
        <v>25</v>
      </c>
      <c r="T255" s="26">
        <f>AY255+IF($F255="범선",IF($BG$1=TRUE,INDEX(Sheet2!$H$2:'Sheet2'!$H$45,MATCH(AY255,Sheet2!$G$2:'Sheet2'!$G$45,0),0)),IF($BH$1=TRUE,INDEX(Sheet2!$I$2:'Sheet2'!$I$45,MATCH(AY255,Sheet2!$G$2:'Sheet2'!$G$45,0)),IF($BI$1=TRUE,INDEX(Sheet2!$H$2:'Sheet2'!$H$45,MATCH(AY255,Sheet2!$G$2:'Sheet2'!$G$45,0)),0)))+IF($BE$1=TRUE,2,0)</f>
        <v>17</v>
      </c>
      <c r="U255" s="26">
        <f t="shared" si="137"/>
        <v>20.5</v>
      </c>
      <c r="V255" s="26">
        <f t="shared" si="138"/>
        <v>23.5</v>
      </c>
      <c r="W255" s="28">
        <f t="shared" si="139"/>
        <v>26.5</v>
      </c>
      <c r="X255" s="26">
        <f>AZ255+IF($F255="범선",IF($BG$1=TRUE,INDEX(Sheet2!$H$2:'Sheet2'!$H$45,MATCH(AZ255,Sheet2!$G$2:'Sheet2'!$G$45,0),0)),IF($BH$1=TRUE,INDEX(Sheet2!$I$2:'Sheet2'!$I$45,MATCH(AZ255,Sheet2!$G$2:'Sheet2'!$G$45,0)),IF($BI$1=TRUE,INDEX(Sheet2!$H$2:'Sheet2'!$H$45,MATCH(AZ255,Sheet2!$G$2:'Sheet2'!$G$45,0)),0)))+IF($BE$1=TRUE,2,0)</f>
        <v>22.5</v>
      </c>
      <c r="Y255" s="26">
        <f t="shared" si="140"/>
        <v>26</v>
      </c>
      <c r="Z255" s="26">
        <f t="shared" si="141"/>
        <v>29</v>
      </c>
      <c r="AA255" s="28">
        <f t="shared" si="142"/>
        <v>32</v>
      </c>
      <c r="AB255" s="26">
        <f>BA255+IF($F255="범선",IF($BG$1=TRUE,INDEX(Sheet2!$H$2:'Sheet2'!$H$45,MATCH(BA255,Sheet2!$G$2:'Sheet2'!$G$45,0),0)),IF($BH$1=TRUE,INDEX(Sheet2!$I$2:'Sheet2'!$I$45,MATCH(BA255,Sheet2!$G$2:'Sheet2'!$G$45,0)),IF($BI$1=TRUE,INDEX(Sheet2!$H$2:'Sheet2'!$H$45,MATCH(BA255,Sheet2!$G$2:'Sheet2'!$G$45,0)),0)))+IF($BE$1=TRUE,2,0)</f>
        <v>26.5</v>
      </c>
      <c r="AC255" s="26">
        <f t="shared" si="143"/>
        <v>30</v>
      </c>
      <c r="AD255" s="26">
        <f t="shared" si="144"/>
        <v>33</v>
      </c>
      <c r="AE255" s="28">
        <f t="shared" si="145"/>
        <v>36</v>
      </c>
      <c r="AF255" s="26">
        <f>BB255+IF($F255="범선",IF($BG$1=TRUE,INDEX(Sheet2!$H$2:'Sheet2'!$H$45,MATCH(BB255,Sheet2!$G$2:'Sheet2'!$G$45,0),0)),IF($BH$1=TRUE,INDEX(Sheet2!$I$2:'Sheet2'!$I$45,MATCH(BB255,Sheet2!$G$2:'Sheet2'!$G$45,0)),IF($BI$1=TRUE,INDEX(Sheet2!$H$2:'Sheet2'!$H$45,MATCH(BB255,Sheet2!$G$2:'Sheet2'!$G$45,0)),0)))+IF($BE$1=TRUE,2,0)</f>
        <v>32</v>
      </c>
      <c r="AG255" s="26">
        <f t="shared" si="146"/>
        <v>35.5</v>
      </c>
      <c r="AH255" s="26">
        <f t="shared" si="147"/>
        <v>38.5</v>
      </c>
      <c r="AI255" s="28">
        <f t="shared" si="148"/>
        <v>41.5</v>
      </c>
      <c r="AJ255" s="95"/>
      <c r="AK255" s="97">
        <v>228</v>
      </c>
      <c r="AL255" s="97">
        <v>266</v>
      </c>
      <c r="AM255" s="97">
        <v>13</v>
      </c>
      <c r="AN255" s="83">
        <v>15</v>
      </c>
      <c r="AO255" s="83">
        <v>41</v>
      </c>
      <c r="AP255">
        <v>130</v>
      </c>
      <c r="AQ255">
        <v>90</v>
      </c>
      <c r="AR255">
        <v>104</v>
      </c>
      <c r="AS255">
        <v>466</v>
      </c>
      <c r="AT255">
        <v>3</v>
      </c>
      <c r="AU255" s="13">
        <f t="shared" si="149"/>
        <v>700</v>
      </c>
      <c r="AV255" s="13">
        <f t="shared" si="150"/>
        <v>525</v>
      </c>
      <c r="AW255" s="13">
        <f t="shared" si="151"/>
        <v>875</v>
      </c>
      <c r="AX255" s="5">
        <f t="shared" si="152"/>
        <v>5</v>
      </c>
      <c r="AY255" s="5">
        <f t="shared" si="153"/>
        <v>6</v>
      </c>
      <c r="AZ255" s="5">
        <f t="shared" si="154"/>
        <v>10</v>
      </c>
      <c r="BA255" s="5">
        <f t="shared" si="155"/>
        <v>13</v>
      </c>
      <c r="BB255" s="5">
        <f t="shared" si="156"/>
        <v>17</v>
      </c>
    </row>
    <row r="256" spans="1:54">
      <c r="A256" s="882"/>
      <c r="B256" s="89" t="s">
        <v>3</v>
      </c>
      <c r="C256" s="119" t="s">
        <v>119</v>
      </c>
      <c r="D256" s="26" t="s">
        <v>1</v>
      </c>
      <c r="E256" s="26" t="s">
        <v>0</v>
      </c>
      <c r="F256" s="27" t="s">
        <v>118</v>
      </c>
      <c r="G256" s="28" t="s">
        <v>12</v>
      </c>
      <c r="H256" s="91">
        <f>ROUNDDOWN(AK256*1.05,0)+INDEX(Sheet2!$B$2:'Sheet2'!$B$5,MATCH(G256,Sheet2!$A$2:'Sheet2'!$A$5,0),0)+34*AT256-ROUNDUP(IF($BC$1=TRUE,AV256,AW256)/10,0)+A256</f>
        <v>387</v>
      </c>
      <c r="I256" s="231">
        <f>ROUNDDOWN(AL256*1.05,0)+INDEX(Sheet2!$B$2:'Sheet2'!$B$5,MATCH(G256,Sheet2!$A$2:'Sheet2'!$A$5,0),0)+34*AT256-ROUNDUP(IF($BC$1=TRUE,AV256,AW256)/10,0)+A256</f>
        <v>240</v>
      </c>
      <c r="J256" s="30">
        <f t="shared" si="129"/>
        <v>627</v>
      </c>
      <c r="K256" s="234">
        <f>AW256-ROUNDDOWN(AR256/2,0)-ROUNDDOWN(MAX(AQ256*1.2,AP256*0.5),0)+INDEX(Sheet2!$C$2:'Sheet2'!$C$5,MATCH(G256,Sheet2!$A$2:'Sheet2'!$A$5,0),0)</f>
        <v>761</v>
      </c>
      <c r="L256" s="25">
        <f t="shared" si="130"/>
        <v>362</v>
      </c>
      <c r="M256" s="79">
        <f t="shared" si="157"/>
        <v>8</v>
      </c>
      <c r="N256" s="79">
        <f t="shared" si="158"/>
        <v>40</v>
      </c>
      <c r="O256" s="253">
        <f t="shared" si="133"/>
        <v>1401</v>
      </c>
      <c r="P256" s="31">
        <f>AX256+IF($F256="범선",IF($BG$1=TRUE,INDEX(Sheet2!$H$2:'Sheet2'!$H$45,MATCH(AX256,Sheet2!$G$2:'Sheet2'!$G$45,0),0)),IF($BH$1=TRUE,INDEX(Sheet2!$I$2:'Sheet2'!$I$45,MATCH(AX256,Sheet2!$G$2:'Sheet2'!$G$45,0)),IF($BI$1=TRUE,INDEX(Sheet2!$H$2:'Sheet2'!$H$45,MATCH(AX256,Sheet2!$G$2:'Sheet2'!$G$45,0)),0)))+IF($BE$1=TRUE,2,0)</f>
        <v>33</v>
      </c>
      <c r="Q256" s="26">
        <f t="shared" si="134"/>
        <v>36</v>
      </c>
      <c r="R256" s="26">
        <f t="shared" si="135"/>
        <v>39</v>
      </c>
      <c r="S256" s="28">
        <f t="shared" si="136"/>
        <v>42</v>
      </c>
      <c r="T256" s="26">
        <f>AY256+IF($F256="범선",IF($BG$1=TRUE,INDEX(Sheet2!$H$2:'Sheet2'!$H$45,MATCH(AY256,Sheet2!$G$2:'Sheet2'!$G$45,0),0)),IF($BH$1=TRUE,INDEX(Sheet2!$I$2:'Sheet2'!$I$45,MATCH(AY256,Sheet2!$G$2:'Sheet2'!$G$45,0)),IF($BI$1=TRUE,INDEX(Sheet2!$H$2:'Sheet2'!$H$45,MATCH(AY256,Sheet2!$G$2:'Sheet2'!$G$45,0)),0)))+IF($BE$1=TRUE,2,0)</f>
        <v>35</v>
      </c>
      <c r="U256" s="26">
        <f t="shared" si="137"/>
        <v>38.5</v>
      </c>
      <c r="V256" s="26">
        <f t="shared" si="138"/>
        <v>41.5</v>
      </c>
      <c r="W256" s="28">
        <f t="shared" si="139"/>
        <v>44.5</v>
      </c>
      <c r="X256" s="26">
        <f>AZ256+IF($F256="범선",IF($BG$1=TRUE,INDEX(Sheet2!$H$2:'Sheet2'!$H$45,MATCH(AZ256,Sheet2!$G$2:'Sheet2'!$G$45,0),0)),IF($BH$1=TRUE,INDEX(Sheet2!$I$2:'Sheet2'!$I$45,MATCH(AZ256,Sheet2!$G$2:'Sheet2'!$G$45,0)),IF($BI$1=TRUE,INDEX(Sheet2!$H$2:'Sheet2'!$H$45,MATCH(AZ256,Sheet2!$G$2:'Sheet2'!$G$45,0)),0)))+IF($BE$1=TRUE,2,0)</f>
        <v>41</v>
      </c>
      <c r="Y256" s="26">
        <f t="shared" si="140"/>
        <v>44.5</v>
      </c>
      <c r="Z256" s="26">
        <f t="shared" si="141"/>
        <v>47.5</v>
      </c>
      <c r="AA256" s="28">
        <f t="shared" si="142"/>
        <v>50.5</v>
      </c>
      <c r="AB256" s="26">
        <f>BA256+IF($F256="범선",IF($BG$1=TRUE,INDEX(Sheet2!$H$2:'Sheet2'!$H$45,MATCH(BA256,Sheet2!$G$2:'Sheet2'!$G$45,0),0)),IF($BH$1=TRUE,INDEX(Sheet2!$I$2:'Sheet2'!$I$45,MATCH(BA256,Sheet2!$G$2:'Sheet2'!$G$45,0)),IF($BI$1=TRUE,INDEX(Sheet2!$H$2:'Sheet2'!$H$45,MATCH(BA256,Sheet2!$G$2:'Sheet2'!$G$45,0)),0)))+IF($BE$1=TRUE,2,0)</f>
        <v>49</v>
      </c>
      <c r="AC256" s="26">
        <f t="shared" si="143"/>
        <v>52.5</v>
      </c>
      <c r="AD256" s="26">
        <f t="shared" si="144"/>
        <v>55.5</v>
      </c>
      <c r="AE256" s="28">
        <f t="shared" si="145"/>
        <v>58.5</v>
      </c>
      <c r="AF256" s="26">
        <f>BB256+IF($F256="범선",IF($BG$1=TRUE,INDEX(Sheet2!$H$2:'Sheet2'!$H$45,MATCH(BB256,Sheet2!$G$2:'Sheet2'!$G$45,0),0)),IF($BH$1=TRUE,INDEX(Sheet2!$I$2:'Sheet2'!$I$45,MATCH(BB256,Sheet2!$G$2:'Sheet2'!$G$45,0)),IF($BI$1=TRUE,INDEX(Sheet2!$H$2:'Sheet2'!$H$45,MATCH(BB256,Sheet2!$G$2:'Sheet2'!$G$45,0)),0)))+IF($BE$1=TRUE,2,0)</f>
        <v>57</v>
      </c>
      <c r="AG256" s="26">
        <f t="shared" si="146"/>
        <v>60.5</v>
      </c>
      <c r="AH256" s="26">
        <f t="shared" si="147"/>
        <v>63.5</v>
      </c>
      <c r="AI256" s="28">
        <f t="shared" si="148"/>
        <v>66.5</v>
      </c>
      <c r="AJ256" s="95"/>
      <c r="AK256" s="97">
        <v>255</v>
      </c>
      <c r="AL256" s="97">
        <v>115</v>
      </c>
      <c r="AM256" s="97">
        <v>11</v>
      </c>
      <c r="AN256" s="79">
        <v>8</v>
      </c>
      <c r="AO256" s="79">
        <v>40</v>
      </c>
      <c r="AP256" s="5">
        <v>200</v>
      </c>
      <c r="AQ256" s="5">
        <v>90</v>
      </c>
      <c r="AR256" s="5">
        <v>110</v>
      </c>
      <c r="AS256" s="5">
        <v>390</v>
      </c>
      <c r="AT256" s="5">
        <v>2</v>
      </c>
      <c r="AU256" s="5">
        <f t="shared" si="149"/>
        <v>700</v>
      </c>
      <c r="AV256" s="5">
        <f t="shared" si="150"/>
        <v>525</v>
      </c>
      <c r="AW256" s="5">
        <f t="shared" si="151"/>
        <v>875</v>
      </c>
      <c r="AX256" s="5">
        <f t="shared" si="152"/>
        <v>5</v>
      </c>
      <c r="AY256" s="5">
        <f t="shared" si="153"/>
        <v>6</v>
      </c>
      <c r="AZ256" s="5">
        <f t="shared" si="154"/>
        <v>9</v>
      </c>
      <c r="BA256" s="5">
        <f t="shared" si="155"/>
        <v>13</v>
      </c>
      <c r="BB256" s="5">
        <f t="shared" si="156"/>
        <v>17</v>
      </c>
    </row>
    <row r="257" spans="1:54">
      <c r="A257" s="334"/>
      <c r="B257" s="89" t="s">
        <v>3</v>
      </c>
      <c r="C257" s="119" t="s">
        <v>194</v>
      </c>
      <c r="D257" s="26" t="s">
        <v>1</v>
      </c>
      <c r="E257" s="26" t="s">
        <v>41</v>
      </c>
      <c r="F257" s="26" t="s">
        <v>162</v>
      </c>
      <c r="G257" s="28" t="s">
        <v>12</v>
      </c>
      <c r="H257" s="91">
        <f>ROUNDDOWN(AK257*1.05,0)+INDEX(Sheet2!$B$2:'Sheet2'!$B$5,MATCH(G257,Sheet2!$A$2:'Sheet2'!$A$5,0),0)+34*AT257-ROUNDUP(IF($BC$1=TRUE,AV257,AW257)/10,0)+A257</f>
        <v>343</v>
      </c>
      <c r="I257" s="231">
        <f>ROUNDDOWN(AL257*1.05,0)+INDEX(Sheet2!$B$2:'Sheet2'!$B$5,MATCH(G257,Sheet2!$A$2:'Sheet2'!$A$5,0),0)+34*AT257-ROUNDUP(IF($BC$1=TRUE,AV257,AW257)/10,0)+A257</f>
        <v>511</v>
      </c>
      <c r="J257" s="30">
        <f t="shared" si="129"/>
        <v>854</v>
      </c>
      <c r="K257" s="88">
        <f>AW257-ROUNDDOWN(AR257/2,0)-ROUNDDOWN(MAX(AQ257*1.2,AP257*0.5),0)+INDEX(Sheet2!$C$2:'Sheet2'!$C$5,MATCH(G257,Sheet2!$A$2:'Sheet2'!$A$5,0),0)</f>
        <v>761</v>
      </c>
      <c r="L257" s="25">
        <f t="shared" si="130"/>
        <v>362</v>
      </c>
      <c r="M257" s="83">
        <f t="shared" si="157"/>
        <v>14</v>
      </c>
      <c r="N257" s="83">
        <f t="shared" si="158"/>
        <v>53</v>
      </c>
      <c r="O257" s="92">
        <f t="shared" si="133"/>
        <v>1540</v>
      </c>
      <c r="P257" s="31">
        <f>AX257+IF($F257="범선",IF($BG$1=TRUE,INDEX(Sheet2!$H$2:'Sheet2'!$H$45,MATCH(AX257,Sheet2!$G$2:'Sheet2'!$G$45,0),0)),IF($BH$1=TRUE,INDEX(Sheet2!$I$2:'Sheet2'!$I$45,MATCH(AX257,Sheet2!$G$2:'Sheet2'!$G$45,0)),IF($BI$1=TRUE,INDEX(Sheet2!$H$2:'Sheet2'!$H$45,MATCH(AX257,Sheet2!$G$2:'Sheet2'!$G$45,0)),0)))+IF($BE$1=TRUE,2,0)</f>
        <v>18.5</v>
      </c>
      <c r="Q257" s="26">
        <f t="shared" si="134"/>
        <v>21.5</v>
      </c>
      <c r="R257" s="26">
        <f t="shared" si="135"/>
        <v>24.5</v>
      </c>
      <c r="S257" s="28">
        <f t="shared" si="136"/>
        <v>27.5</v>
      </c>
      <c r="T257" s="26">
        <f>AY257+IF($F257="범선",IF($BG$1=TRUE,INDEX(Sheet2!$H$2:'Sheet2'!$H$45,MATCH(AY257,Sheet2!$G$2:'Sheet2'!$G$45,0),0)),IF($BH$1=TRUE,INDEX(Sheet2!$I$2:'Sheet2'!$I$45,MATCH(AY257,Sheet2!$G$2:'Sheet2'!$G$45,0)),IF($BI$1=TRUE,INDEX(Sheet2!$H$2:'Sheet2'!$H$45,MATCH(AY257,Sheet2!$G$2:'Sheet2'!$G$45,0)),0)))+IF($BE$1=TRUE,2,0)</f>
        <v>20</v>
      </c>
      <c r="U257" s="26">
        <f t="shared" si="137"/>
        <v>23.5</v>
      </c>
      <c r="V257" s="26">
        <f t="shared" si="138"/>
        <v>26.5</v>
      </c>
      <c r="W257" s="28">
        <f t="shared" si="139"/>
        <v>29.5</v>
      </c>
      <c r="X257" s="26">
        <f>AZ257+IF($F257="범선",IF($BG$1=TRUE,INDEX(Sheet2!$H$2:'Sheet2'!$H$45,MATCH(AZ257,Sheet2!$G$2:'Sheet2'!$G$45,0),0)),IF($BH$1=TRUE,INDEX(Sheet2!$I$2:'Sheet2'!$I$45,MATCH(AZ257,Sheet2!$G$2:'Sheet2'!$G$45,0)),IF($BI$1=TRUE,INDEX(Sheet2!$H$2:'Sheet2'!$H$45,MATCH(AZ257,Sheet2!$G$2:'Sheet2'!$G$45,0)),0)))+IF($BE$1=TRUE,2,0)</f>
        <v>25</v>
      </c>
      <c r="Y257" s="26">
        <f t="shared" si="140"/>
        <v>28.5</v>
      </c>
      <c r="Z257" s="26">
        <f t="shared" si="141"/>
        <v>31.5</v>
      </c>
      <c r="AA257" s="28">
        <f t="shared" si="142"/>
        <v>34.5</v>
      </c>
      <c r="AB257" s="26">
        <f>BA257+IF($F257="범선",IF($BG$1=TRUE,INDEX(Sheet2!$H$2:'Sheet2'!$H$45,MATCH(BA257,Sheet2!$G$2:'Sheet2'!$G$45,0),0)),IF($BH$1=TRUE,INDEX(Sheet2!$I$2:'Sheet2'!$I$45,MATCH(BA257,Sheet2!$G$2:'Sheet2'!$G$45,0)),IF($BI$1=TRUE,INDEX(Sheet2!$H$2:'Sheet2'!$H$45,MATCH(BA257,Sheet2!$G$2:'Sheet2'!$G$45,0)),0)))+IF($BE$1=TRUE,2,0)</f>
        <v>30.5</v>
      </c>
      <c r="AC257" s="26">
        <f t="shared" si="143"/>
        <v>34</v>
      </c>
      <c r="AD257" s="26">
        <f t="shared" si="144"/>
        <v>37</v>
      </c>
      <c r="AE257" s="28">
        <f t="shared" si="145"/>
        <v>40</v>
      </c>
      <c r="AF257" s="26">
        <f>BB257+IF($F257="범선",IF($BG$1=TRUE,INDEX(Sheet2!$H$2:'Sheet2'!$H$45,MATCH(BB257,Sheet2!$G$2:'Sheet2'!$G$45,0),0)),IF($BH$1=TRUE,INDEX(Sheet2!$I$2:'Sheet2'!$I$45,MATCH(BB257,Sheet2!$G$2:'Sheet2'!$G$45,0)),IF($BI$1=TRUE,INDEX(Sheet2!$H$2:'Sheet2'!$H$45,MATCH(BB257,Sheet2!$G$2:'Sheet2'!$G$45,0)),0)))+IF($BE$1=TRUE,2,0)</f>
        <v>34.5</v>
      </c>
      <c r="AG257" s="26">
        <f t="shared" si="146"/>
        <v>38</v>
      </c>
      <c r="AH257" s="26">
        <f t="shared" si="147"/>
        <v>41</v>
      </c>
      <c r="AI257" s="28">
        <f t="shared" si="148"/>
        <v>44</v>
      </c>
      <c r="AJ257" s="95"/>
      <c r="AK257" s="96">
        <v>180</v>
      </c>
      <c r="AL257" s="96">
        <v>340</v>
      </c>
      <c r="AM257" s="96">
        <v>12</v>
      </c>
      <c r="AN257" s="83">
        <v>14</v>
      </c>
      <c r="AO257" s="83">
        <v>53</v>
      </c>
      <c r="AP257" s="13">
        <v>200</v>
      </c>
      <c r="AQ257" s="13">
        <v>90</v>
      </c>
      <c r="AR257" s="13">
        <v>110</v>
      </c>
      <c r="AS257" s="13">
        <v>390</v>
      </c>
      <c r="AT257" s="13">
        <v>3</v>
      </c>
      <c r="AU257" s="5">
        <f t="shared" si="149"/>
        <v>700</v>
      </c>
      <c r="AV257" s="5">
        <f t="shared" si="150"/>
        <v>525</v>
      </c>
      <c r="AW257" s="5">
        <f t="shared" si="151"/>
        <v>875</v>
      </c>
      <c r="AX257" s="5">
        <f t="shared" si="152"/>
        <v>7</v>
      </c>
      <c r="AY257" s="5">
        <f t="shared" si="153"/>
        <v>8</v>
      </c>
      <c r="AZ257" s="5">
        <f t="shared" si="154"/>
        <v>12</v>
      </c>
      <c r="BA257" s="5">
        <f t="shared" si="155"/>
        <v>16</v>
      </c>
      <c r="BB257" s="5">
        <f t="shared" si="156"/>
        <v>19</v>
      </c>
    </row>
    <row r="258" spans="1:54">
      <c r="A258" s="363">
        <v>20</v>
      </c>
      <c r="B258" s="211" t="s">
        <v>45</v>
      </c>
      <c r="C258" s="144" t="s">
        <v>206</v>
      </c>
      <c r="D258" s="55" t="s">
        <v>208</v>
      </c>
      <c r="E258" s="55" t="s">
        <v>0</v>
      </c>
      <c r="F258" s="55" t="s">
        <v>118</v>
      </c>
      <c r="G258" s="57" t="s">
        <v>12</v>
      </c>
      <c r="H258" s="307">
        <f>ROUNDDOWN(AK258*1.05,0)+INDEX(Sheet2!$B$2:'Sheet2'!$B$5,MATCH(G258,Sheet2!$A$2:'Sheet2'!$A$5,0),0)+34*AT258-ROUNDUP(IF($BC$1=TRUE,AV258,AW258)/10,0)+A258</f>
        <v>436</v>
      </c>
      <c r="I258" s="310">
        <f>ROUNDDOWN(AL258*1.05,0)+INDEX(Sheet2!$B$2:'Sheet2'!$B$5,MATCH(G258,Sheet2!$A$2:'Sheet2'!$A$5,0),0)+34*AT258-ROUNDUP(IF($BC$1=TRUE,AV258,AW258)/10,0)+A258</f>
        <v>394</v>
      </c>
      <c r="J258" s="58">
        <f t="shared" si="129"/>
        <v>830</v>
      </c>
      <c r="K258" s="238">
        <f>AW258-ROUNDDOWN(AR258/2,0)-ROUNDDOWN(MAX(AQ258*1.2,AP258*0.5),0)+INDEX(Sheet2!$C$2:'Sheet2'!$C$5,MATCH(G258,Sheet2!$A$2:'Sheet2'!$A$5,0),0)</f>
        <v>759</v>
      </c>
      <c r="L258" s="54">
        <f t="shared" si="130"/>
        <v>360</v>
      </c>
      <c r="M258" s="146">
        <f t="shared" si="157"/>
        <v>11</v>
      </c>
      <c r="N258" s="146">
        <f t="shared" si="158"/>
        <v>55</v>
      </c>
      <c r="O258" s="255">
        <f t="shared" si="133"/>
        <v>1702</v>
      </c>
      <c r="P258" s="31">
        <f>AX258+IF($F258="범선",IF($BG$1=TRUE,INDEX(Sheet2!$H$2:'Sheet2'!$H$45,MATCH(AX258,Sheet2!$G$2:'Sheet2'!$G$45,0),0)),IF($BH$1=TRUE,INDEX(Sheet2!$I$2:'Sheet2'!$I$45,MATCH(AX258,Sheet2!$G$2:'Sheet2'!$G$45,0)),IF($BI$1=TRUE,INDEX(Sheet2!$H$2:'Sheet2'!$H$45,MATCH(AX258,Sheet2!$G$2:'Sheet2'!$G$45,0)),0)))+IF($BE$1=TRUE,2,0)</f>
        <v>39</v>
      </c>
      <c r="Q258" s="26">
        <f t="shared" si="134"/>
        <v>42</v>
      </c>
      <c r="R258" s="26">
        <f t="shared" si="135"/>
        <v>45</v>
      </c>
      <c r="S258" s="28">
        <f t="shared" si="136"/>
        <v>48</v>
      </c>
      <c r="T258" s="26">
        <f>AY258+IF($F258="범선",IF($BG$1=TRUE,INDEX(Sheet2!$H$2:'Sheet2'!$H$45,MATCH(AY258,Sheet2!$G$2:'Sheet2'!$G$45,0),0)),IF($BH$1=TRUE,INDEX(Sheet2!$I$2:'Sheet2'!$I$45,MATCH(AY258,Sheet2!$G$2:'Sheet2'!$G$45,0)),IF($BI$1=TRUE,INDEX(Sheet2!$H$2:'Sheet2'!$H$45,MATCH(AY258,Sheet2!$G$2:'Sheet2'!$G$45,0)),0)))+IF($BE$1=TRUE,2,0)</f>
        <v>41</v>
      </c>
      <c r="U258" s="26">
        <f t="shared" si="137"/>
        <v>44.5</v>
      </c>
      <c r="V258" s="26">
        <f t="shared" si="138"/>
        <v>47.5</v>
      </c>
      <c r="W258" s="28">
        <f t="shared" si="139"/>
        <v>50.5</v>
      </c>
      <c r="X258" s="26">
        <f>AZ258+IF($F258="범선",IF($BG$1=TRUE,INDEX(Sheet2!$H$2:'Sheet2'!$H$45,MATCH(AZ258,Sheet2!$G$2:'Sheet2'!$G$45,0),0)),IF($BH$1=TRUE,INDEX(Sheet2!$I$2:'Sheet2'!$I$45,MATCH(AZ258,Sheet2!$G$2:'Sheet2'!$G$45,0)),IF($BI$1=TRUE,INDEX(Sheet2!$H$2:'Sheet2'!$H$45,MATCH(AZ258,Sheet2!$G$2:'Sheet2'!$G$45,0)),0)))+IF($BE$1=TRUE,2,0)</f>
        <v>47</v>
      </c>
      <c r="Y258" s="26">
        <f t="shared" si="140"/>
        <v>50.5</v>
      </c>
      <c r="Z258" s="26">
        <f t="shared" si="141"/>
        <v>53.5</v>
      </c>
      <c r="AA258" s="28">
        <f t="shared" si="142"/>
        <v>56.5</v>
      </c>
      <c r="AB258" s="26">
        <f>BA258+IF($F258="범선",IF($BG$1=TRUE,INDEX(Sheet2!$H$2:'Sheet2'!$H$45,MATCH(BA258,Sheet2!$G$2:'Sheet2'!$G$45,0),0)),IF($BH$1=TRUE,INDEX(Sheet2!$I$2:'Sheet2'!$I$45,MATCH(BA258,Sheet2!$G$2:'Sheet2'!$G$45,0)),IF($BI$1=TRUE,INDEX(Sheet2!$H$2:'Sheet2'!$H$45,MATCH(BA258,Sheet2!$G$2:'Sheet2'!$G$45,0)),0)))+IF($BE$1=TRUE,2,0)</f>
        <v>55</v>
      </c>
      <c r="AC258" s="26">
        <f t="shared" si="143"/>
        <v>58.5</v>
      </c>
      <c r="AD258" s="26">
        <f t="shared" si="144"/>
        <v>61.5</v>
      </c>
      <c r="AE258" s="28">
        <f t="shared" si="145"/>
        <v>64.5</v>
      </c>
      <c r="AF258" s="26">
        <f>BB258+IF($F258="범선",IF($BG$1=TRUE,INDEX(Sheet2!$H$2:'Sheet2'!$H$45,MATCH(BB258,Sheet2!$G$2:'Sheet2'!$G$45,0),0)),IF($BH$1=TRUE,INDEX(Sheet2!$I$2:'Sheet2'!$I$45,MATCH(BB258,Sheet2!$G$2:'Sheet2'!$G$45,0)),IF($BI$1=TRUE,INDEX(Sheet2!$H$2:'Sheet2'!$H$45,MATCH(BB258,Sheet2!$G$2:'Sheet2'!$G$45,0)),0)))+IF($BE$1=TRUE,2,0)</f>
        <v>63</v>
      </c>
      <c r="AG258" s="26">
        <f t="shared" si="146"/>
        <v>66.5</v>
      </c>
      <c r="AH258" s="26">
        <f t="shared" si="147"/>
        <v>69.5</v>
      </c>
      <c r="AI258" s="28">
        <f t="shared" si="148"/>
        <v>72.5</v>
      </c>
      <c r="AJ258" s="95"/>
      <c r="AK258" s="96">
        <v>250</v>
      </c>
      <c r="AL258" s="96">
        <v>210</v>
      </c>
      <c r="AM258" s="96">
        <v>11</v>
      </c>
      <c r="AN258" s="146">
        <v>11</v>
      </c>
      <c r="AO258" s="146">
        <v>55</v>
      </c>
      <c r="AP258" s="13">
        <v>220</v>
      </c>
      <c r="AQ258" s="13">
        <v>60</v>
      </c>
      <c r="AR258" s="13">
        <v>110</v>
      </c>
      <c r="AS258" s="13">
        <v>370</v>
      </c>
      <c r="AT258" s="13">
        <v>3</v>
      </c>
      <c r="AU258" s="13">
        <f t="shared" si="149"/>
        <v>700</v>
      </c>
      <c r="AV258" s="13">
        <f t="shared" si="150"/>
        <v>525</v>
      </c>
      <c r="AW258" s="13">
        <f t="shared" si="151"/>
        <v>875</v>
      </c>
      <c r="AX258" s="5">
        <f t="shared" si="152"/>
        <v>8</v>
      </c>
      <c r="AY258" s="5">
        <f t="shared" si="153"/>
        <v>9</v>
      </c>
      <c r="AZ258" s="5">
        <f t="shared" si="154"/>
        <v>12</v>
      </c>
      <c r="BA258" s="5">
        <f t="shared" si="155"/>
        <v>16</v>
      </c>
      <c r="BB258" s="5">
        <f t="shared" si="156"/>
        <v>20</v>
      </c>
    </row>
    <row r="259" spans="1:54" s="5" customFormat="1">
      <c r="A259" s="334"/>
      <c r="B259" s="89" t="s">
        <v>74</v>
      </c>
      <c r="C259" s="119" t="s">
        <v>55</v>
      </c>
      <c r="D259" s="26" t="s">
        <v>1</v>
      </c>
      <c r="E259" s="26" t="s">
        <v>0</v>
      </c>
      <c r="F259" s="27" t="s">
        <v>18</v>
      </c>
      <c r="G259" s="28" t="s">
        <v>8</v>
      </c>
      <c r="H259" s="91">
        <f>ROUNDDOWN(AK259*1.05,0)+INDEX(Sheet2!$B$2:'Sheet2'!$B$5,MATCH(G259,Sheet2!$A$2:'Sheet2'!$A$5,0),0)+34*AT259-ROUNDUP(IF($BC$1=TRUE,AV259,AW259)/10,0)+A259</f>
        <v>341</v>
      </c>
      <c r="I259" s="231">
        <f>ROUNDDOWN(AL259*1.05,0)+INDEX(Sheet2!$B$2:'Sheet2'!$B$5,MATCH(G259,Sheet2!$A$2:'Sheet2'!$A$5,0),0)+34*AT259-ROUNDUP(IF($BC$1=TRUE,AV259,AW259)/10,0)+A259</f>
        <v>469</v>
      </c>
      <c r="J259" s="30">
        <f t="shared" si="129"/>
        <v>810</v>
      </c>
      <c r="K259" s="143">
        <f>AW259-ROUNDDOWN(AR259/2,0)-ROUNDDOWN(MAX(AQ259*1.2,AP259*0.5),0)+INDEX(Sheet2!$C$2:'Sheet2'!$C$5,MATCH(G259,Sheet2!$A$2:'Sheet2'!$A$5,0),0)</f>
        <v>754</v>
      </c>
      <c r="L259" s="25">
        <f t="shared" si="130"/>
        <v>385</v>
      </c>
      <c r="M259" s="83">
        <f t="shared" si="157"/>
        <v>11</v>
      </c>
      <c r="N259" s="83">
        <f t="shared" si="158"/>
        <v>43</v>
      </c>
      <c r="O259" s="92">
        <f t="shared" si="133"/>
        <v>1492</v>
      </c>
      <c r="P259" s="31">
        <f>AX259+IF($F259="범선",IF($BG$1=TRUE,INDEX(Sheet2!$H$2:'Sheet2'!$H$45,MATCH(AX259,Sheet2!$G$2:'Sheet2'!$G$45,0),0)),IF($BH$1=TRUE,INDEX(Sheet2!$I$2:'Sheet2'!$I$45,MATCH(AX259,Sheet2!$G$2:'Sheet2'!$G$45,0)),IF($BI$1=TRUE,INDEX(Sheet2!$H$2:'Sheet2'!$H$45,MATCH(AX259,Sheet2!$G$2:'Sheet2'!$G$45,0)),0)))+IF($BE$1=TRUE,2,0)</f>
        <v>16</v>
      </c>
      <c r="Q259" s="26">
        <f t="shared" si="134"/>
        <v>19</v>
      </c>
      <c r="R259" s="26">
        <f t="shared" si="135"/>
        <v>22</v>
      </c>
      <c r="S259" s="28">
        <f t="shared" si="136"/>
        <v>25</v>
      </c>
      <c r="T259" s="26">
        <f>AY259+IF($F259="범선",IF($BG$1=TRUE,INDEX(Sheet2!$H$2:'Sheet2'!$H$45,MATCH(AY259,Sheet2!$G$2:'Sheet2'!$G$45,0),0)),IF($BH$1=TRUE,INDEX(Sheet2!$I$2:'Sheet2'!$I$45,MATCH(AY259,Sheet2!$G$2:'Sheet2'!$G$45,0)),IF($BI$1=TRUE,INDEX(Sheet2!$H$2:'Sheet2'!$H$45,MATCH(AY259,Sheet2!$G$2:'Sheet2'!$G$45,0)),0)))+IF($BE$1=TRUE,2,0)</f>
        <v>17</v>
      </c>
      <c r="U259" s="26">
        <f t="shared" si="137"/>
        <v>20.5</v>
      </c>
      <c r="V259" s="26">
        <f t="shared" si="138"/>
        <v>23.5</v>
      </c>
      <c r="W259" s="28">
        <f t="shared" si="139"/>
        <v>26.5</v>
      </c>
      <c r="X259" s="26">
        <f>AZ259+IF($F259="범선",IF($BG$1=TRUE,INDEX(Sheet2!$H$2:'Sheet2'!$H$45,MATCH(AZ259,Sheet2!$G$2:'Sheet2'!$G$45,0),0)),IF($BH$1=TRUE,INDEX(Sheet2!$I$2:'Sheet2'!$I$45,MATCH(AZ259,Sheet2!$G$2:'Sheet2'!$G$45,0)),IF($BI$1=TRUE,INDEX(Sheet2!$H$2:'Sheet2'!$H$45,MATCH(AZ259,Sheet2!$G$2:'Sheet2'!$G$45,0)),0)))+IF($BE$1=TRUE,2,0)</f>
        <v>22.5</v>
      </c>
      <c r="Y259" s="26">
        <f t="shared" si="140"/>
        <v>26</v>
      </c>
      <c r="Z259" s="26">
        <f t="shared" si="141"/>
        <v>29</v>
      </c>
      <c r="AA259" s="28">
        <f t="shared" si="142"/>
        <v>32</v>
      </c>
      <c r="AB259" s="26">
        <f>BA259+IF($F259="범선",IF($BG$1=TRUE,INDEX(Sheet2!$H$2:'Sheet2'!$H$45,MATCH(BA259,Sheet2!$G$2:'Sheet2'!$G$45,0),0)),IF($BH$1=TRUE,INDEX(Sheet2!$I$2:'Sheet2'!$I$45,MATCH(BA259,Sheet2!$G$2:'Sheet2'!$G$45,0)),IF($BI$1=TRUE,INDEX(Sheet2!$H$2:'Sheet2'!$H$45,MATCH(BA259,Sheet2!$G$2:'Sheet2'!$G$45,0)),0)))+IF($BE$1=TRUE,2,0)</f>
        <v>28</v>
      </c>
      <c r="AC259" s="26">
        <f t="shared" si="143"/>
        <v>31.5</v>
      </c>
      <c r="AD259" s="26">
        <f t="shared" si="144"/>
        <v>34.5</v>
      </c>
      <c r="AE259" s="28">
        <f t="shared" si="145"/>
        <v>37.5</v>
      </c>
      <c r="AF259" s="26">
        <f>BB259+IF($F259="범선",IF($BG$1=TRUE,INDEX(Sheet2!$H$2:'Sheet2'!$H$45,MATCH(BB259,Sheet2!$G$2:'Sheet2'!$G$45,0),0)),IF($BH$1=TRUE,INDEX(Sheet2!$I$2:'Sheet2'!$I$45,MATCH(BB259,Sheet2!$G$2:'Sheet2'!$G$45,0)),IF($BI$1=TRUE,INDEX(Sheet2!$H$2:'Sheet2'!$H$45,MATCH(BB259,Sheet2!$G$2:'Sheet2'!$G$45,0)),0)))+IF($BE$1=TRUE,2,0)</f>
        <v>32</v>
      </c>
      <c r="AG259" s="26">
        <f t="shared" si="146"/>
        <v>35.5</v>
      </c>
      <c r="AH259" s="26">
        <f t="shared" si="147"/>
        <v>38.5</v>
      </c>
      <c r="AI259" s="28">
        <f t="shared" si="148"/>
        <v>41.5</v>
      </c>
      <c r="AJ259" s="95"/>
      <c r="AK259" s="97">
        <v>152</v>
      </c>
      <c r="AL259" s="97">
        <v>274</v>
      </c>
      <c r="AM259" s="97">
        <v>13</v>
      </c>
      <c r="AN259" s="83">
        <v>11</v>
      </c>
      <c r="AO259" s="83">
        <v>43</v>
      </c>
      <c r="AP259" s="142">
        <v>110</v>
      </c>
      <c r="AQ259" s="142">
        <v>46</v>
      </c>
      <c r="AR259" s="142">
        <v>80</v>
      </c>
      <c r="AS259" s="142">
        <v>450</v>
      </c>
      <c r="AT259" s="142">
        <v>3</v>
      </c>
      <c r="AU259" s="5">
        <f t="shared" si="149"/>
        <v>640</v>
      </c>
      <c r="AV259" s="5">
        <f t="shared" si="150"/>
        <v>480</v>
      </c>
      <c r="AW259" s="5">
        <f t="shared" si="151"/>
        <v>800</v>
      </c>
      <c r="AX259" s="5">
        <f t="shared" si="152"/>
        <v>5</v>
      </c>
      <c r="AY259" s="5">
        <f t="shared" si="153"/>
        <v>6</v>
      </c>
      <c r="AZ259" s="5">
        <f t="shared" si="154"/>
        <v>10</v>
      </c>
      <c r="BA259" s="5">
        <f t="shared" si="155"/>
        <v>14</v>
      </c>
      <c r="BB259" s="5">
        <f t="shared" si="156"/>
        <v>17</v>
      </c>
    </row>
    <row r="260" spans="1:54" s="5" customFormat="1">
      <c r="A260" s="334"/>
      <c r="B260" s="89" t="s">
        <v>57</v>
      </c>
      <c r="C260" s="119" t="s">
        <v>55</v>
      </c>
      <c r="D260" s="26" t="s">
        <v>1</v>
      </c>
      <c r="E260" s="26" t="s">
        <v>41</v>
      </c>
      <c r="F260" s="27" t="s">
        <v>18</v>
      </c>
      <c r="G260" s="28" t="s">
        <v>12</v>
      </c>
      <c r="H260" s="91">
        <f>ROUNDDOWN(AK260*1.05,0)+INDEX(Sheet2!$B$2:'Sheet2'!$B$5,MATCH(G260,Sheet2!$A$2:'Sheet2'!$A$5,0),0)+34*AT260-ROUNDUP(IF($BC$1=TRUE,AV260,AW260)/10,0)+A260</f>
        <v>330</v>
      </c>
      <c r="I260" s="231">
        <f>ROUNDDOWN(AL260*1.05,0)+INDEX(Sheet2!$B$2:'Sheet2'!$B$5,MATCH(G260,Sheet2!$A$2:'Sheet2'!$A$5,0),0)+34*AT260-ROUNDUP(IF($BC$1=TRUE,AV260,AW260)/10,0)+A260</f>
        <v>466</v>
      </c>
      <c r="J260" s="30">
        <f t="shared" si="129"/>
        <v>796</v>
      </c>
      <c r="K260" s="88">
        <f>AW260-ROUNDDOWN(AR260/2,0)-ROUNDDOWN(MAX(AQ260*1.2,AP260*0.5),0)+INDEX(Sheet2!$C$2:'Sheet2'!$C$5,MATCH(G260,Sheet2!$A$2:'Sheet2'!$A$5,0),0)</f>
        <v>754</v>
      </c>
      <c r="L260" s="25">
        <f t="shared" si="130"/>
        <v>385</v>
      </c>
      <c r="M260" s="83">
        <f t="shared" si="157"/>
        <v>11</v>
      </c>
      <c r="N260" s="83">
        <f t="shared" si="158"/>
        <v>43</v>
      </c>
      <c r="O260" s="92">
        <f t="shared" si="133"/>
        <v>1456</v>
      </c>
      <c r="P260" s="31">
        <f>AX260+IF($F260="범선",IF($BG$1=TRUE,INDEX(Sheet2!$H$2:'Sheet2'!$H$45,MATCH(AX260,Sheet2!$G$2:'Sheet2'!$G$45,0),0)),IF($BH$1=TRUE,INDEX(Sheet2!$I$2:'Sheet2'!$I$45,MATCH(AX260,Sheet2!$G$2:'Sheet2'!$G$45,0)),IF($BI$1=TRUE,INDEX(Sheet2!$H$2:'Sheet2'!$H$45,MATCH(AX260,Sheet2!$G$2:'Sheet2'!$G$45,0)),0)))+IF($BE$1=TRUE,2,0)</f>
        <v>16</v>
      </c>
      <c r="Q260" s="26">
        <f t="shared" si="134"/>
        <v>19</v>
      </c>
      <c r="R260" s="26">
        <f t="shared" si="135"/>
        <v>22</v>
      </c>
      <c r="S260" s="28">
        <f t="shared" si="136"/>
        <v>25</v>
      </c>
      <c r="T260" s="26">
        <f>AY260+IF($F260="범선",IF($BG$1=TRUE,INDEX(Sheet2!$H$2:'Sheet2'!$H$45,MATCH(AY260,Sheet2!$G$2:'Sheet2'!$G$45,0),0)),IF($BH$1=TRUE,INDEX(Sheet2!$I$2:'Sheet2'!$I$45,MATCH(AY260,Sheet2!$G$2:'Sheet2'!$G$45,0)),IF($BI$1=TRUE,INDEX(Sheet2!$H$2:'Sheet2'!$H$45,MATCH(AY260,Sheet2!$G$2:'Sheet2'!$G$45,0)),0)))+IF($BE$1=TRUE,2,0)</f>
        <v>17</v>
      </c>
      <c r="U260" s="26">
        <f t="shared" si="137"/>
        <v>20.5</v>
      </c>
      <c r="V260" s="26">
        <f t="shared" si="138"/>
        <v>23.5</v>
      </c>
      <c r="W260" s="28">
        <f t="shared" si="139"/>
        <v>26.5</v>
      </c>
      <c r="X260" s="26">
        <f>AZ260+IF($F260="범선",IF($BG$1=TRUE,INDEX(Sheet2!$H$2:'Sheet2'!$H$45,MATCH(AZ260,Sheet2!$G$2:'Sheet2'!$G$45,0),0)),IF($BH$1=TRUE,INDEX(Sheet2!$I$2:'Sheet2'!$I$45,MATCH(AZ260,Sheet2!$G$2:'Sheet2'!$G$45,0)),IF($BI$1=TRUE,INDEX(Sheet2!$H$2:'Sheet2'!$H$45,MATCH(AZ260,Sheet2!$G$2:'Sheet2'!$G$45,0)),0)))+IF($BE$1=TRUE,2,0)</f>
        <v>22.5</v>
      </c>
      <c r="Y260" s="26">
        <f t="shared" si="140"/>
        <v>26</v>
      </c>
      <c r="Z260" s="26">
        <f t="shared" si="141"/>
        <v>29</v>
      </c>
      <c r="AA260" s="28">
        <f t="shared" si="142"/>
        <v>32</v>
      </c>
      <c r="AB260" s="26">
        <f>BA260+IF($F260="범선",IF($BG$1=TRUE,INDEX(Sheet2!$H$2:'Sheet2'!$H$45,MATCH(BA260,Sheet2!$G$2:'Sheet2'!$G$45,0),0)),IF($BH$1=TRUE,INDEX(Sheet2!$I$2:'Sheet2'!$I$45,MATCH(BA260,Sheet2!$G$2:'Sheet2'!$G$45,0)),IF($BI$1=TRUE,INDEX(Sheet2!$H$2:'Sheet2'!$H$45,MATCH(BA260,Sheet2!$G$2:'Sheet2'!$G$45,0)),0)))+IF($BE$1=TRUE,2,0)</f>
        <v>28</v>
      </c>
      <c r="AC260" s="26">
        <f t="shared" si="143"/>
        <v>31.5</v>
      </c>
      <c r="AD260" s="26">
        <f t="shared" si="144"/>
        <v>34.5</v>
      </c>
      <c r="AE260" s="28">
        <f t="shared" si="145"/>
        <v>37.5</v>
      </c>
      <c r="AF260" s="26">
        <f>BB260+IF($F260="범선",IF($BG$1=TRUE,INDEX(Sheet2!$H$2:'Sheet2'!$H$45,MATCH(BB260,Sheet2!$G$2:'Sheet2'!$G$45,0),0)),IF($BH$1=TRUE,INDEX(Sheet2!$I$2:'Sheet2'!$I$45,MATCH(BB260,Sheet2!$G$2:'Sheet2'!$G$45,0)),IF($BI$1=TRUE,INDEX(Sheet2!$H$2:'Sheet2'!$H$45,MATCH(BB260,Sheet2!$G$2:'Sheet2'!$G$45,0)),0)))+IF($BE$1=TRUE,2,0)</f>
        <v>32</v>
      </c>
      <c r="AG260" s="26">
        <f t="shared" si="146"/>
        <v>35.5</v>
      </c>
      <c r="AH260" s="26">
        <f t="shared" si="147"/>
        <v>38.5</v>
      </c>
      <c r="AI260" s="28">
        <f t="shared" si="148"/>
        <v>41.5</v>
      </c>
      <c r="AJ260" s="95"/>
      <c r="AK260" s="97">
        <v>160</v>
      </c>
      <c r="AL260" s="97">
        <v>290</v>
      </c>
      <c r="AM260" s="97">
        <v>13</v>
      </c>
      <c r="AN260" s="83">
        <v>11</v>
      </c>
      <c r="AO260" s="83">
        <v>43</v>
      </c>
      <c r="AP260" s="5">
        <v>110</v>
      </c>
      <c r="AQ260" s="5">
        <v>46</v>
      </c>
      <c r="AR260" s="5">
        <v>80</v>
      </c>
      <c r="AS260" s="5">
        <v>450</v>
      </c>
      <c r="AT260" s="5">
        <v>3</v>
      </c>
      <c r="AU260" s="5">
        <f t="shared" si="149"/>
        <v>640</v>
      </c>
      <c r="AV260" s="5">
        <f t="shared" si="150"/>
        <v>480</v>
      </c>
      <c r="AW260" s="5">
        <f t="shared" si="151"/>
        <v>800</v>
      </c>
      <c r="AX260" s="5">
        <f t="shared" si="152"/>
        <v>5</v>
      </c>
      <c r="AY260" s="5">
        <f t="shared" si="153"/>
        <v>6</v>
      </c>
      <c r="AZ260" s="5">
        <f t="shared" si="154"/>
        <v>10</v>
      </c>
      <c r="BA260" s="5">
        <f t="shared" si="155"/>
        <v>14</v>
      </c>
      <c r="BB260" s="5">
        <f t="shared" si="156"/>
        <v>17</v>
      </c>
    </row>
    <row r="261" spans="1:54" s="5" customFormat="1">
      <c r="A261" s="886"/>
      <c r="B261" s="167" t="s">
        <v>27</v>
      </c>
      <c r="C261" s="150" t="s">
        <v>29</v>
      </c>
      <c r="D261" s="151" t="s">
        <v>1</v>
      </c>
      <c r="E261" s="151" t="s">
        <v>0</v>
      </c>
      <c r="F261" s="152" t="s">
        <v>18</v>
      </c>
      <c r="G261" s="153" t="s">
        <v>8</v>
      </c>
      <c r="H261" s="169">
        <f>ROUNDDOWN(AK261*1.05,0)+INDEX(Sheet2!$B$2:'Sheet2'!$B$5,MATCH(G261,Sheet2!$A$2:'Sheet2'!$A$5,0),0)+34*AT261-ROUNDUP(IF($BC$1=TRUE,AV261,AW261)/10,0)+A261</f>
        <v>573</v>
      </c>
      <c r="I261" s="297">
        <f>ROUNDDOWN(AL261*1.05,0)+INDEX(Sheet2!$B$2:'Sheet2'!$B$5,MATCH(G261,Sheet2!$A$2:'Sheet2'!$A$5,0),0)+34*AT261-ROUNDUP(IF($BC$1=TRUE,AV261,AW261)/10,0)+A261</f>
        <v>417</v>
      </c>
      <c r="J261" s="154">
        <f t="shared" si="129"/>
        <v>990</v>
      </c>
      <c r="K261" s="155">
        <f>AW261-ROUNDDOWN(AR261/2,0)-ROUNDDOWN(MAX(AQ261*1.2,AP261*0.5),0)+INDEX(Sheet2!$C$2:'Sheet2'!$C$5,MATCH(G261,Sheet2!$A$2:'Sheet2'!$A$5,0),0)</f>
        <v>753</v>
      </c>
      <c r="L261" s="156">
        <f t="shared" si="130"/>
        <v>394</v>
      </c>
      <c r="M261" s="157">
        <f t="shared" si="157"/>
        <v>11</v>
      </c>
      <c r="N261" s="157">
        <f t="shared" si="158"/>
        <v>32</v>
      </c>
      <c r="O261" s="158">
        <f t="shared" si="133"/>
        <v>2136</v>
      </c>
      <c r="P261" s="31">
        <f>AX261+IF($F261="범선",IF($BG$1=TRUE,INDEX(Sheet2!$H$2:'Sheet2'!$H$45,MATCH(AX261,Sheet2!$G$2:'Sheet2'!$G$45,0),0)),IF($BH$1=TRUE,INDEX(Sheet2!$I$2:'Sheet2'!$I$45,MATCH(AX261,Sheet2!$G$2:'Sheet2'!$G$45,0)),IF($BI$1=TRUE,INDEX(Sheet2!$H$2:'Sheet2'!$H$45,MATCH(AX261,Sheet2!$G$2:'Sheet2'!$G$45,0)),0)))+IF($BE$1=TRUE,2,0)</f>
        <v>14.5</v>
      </c>
      <c r="Q261" s="26">
        <f t="shared" si="134"/>
        <v>17.5</v>
      </c>
      <c r="R261" s="26">
        <f t="shared" si="135"/>
        <v>20.5</v>
      </c>
      <c r="S261" s="28">
        <f t="shared" si="136"/>
        <v>23.5</v>
      </c>
      <c r="T261" s="26">
        <f>AY261+IF($F261="범선",IF($BG$1=TRUE,INDEX(Sheet2!$H$2:'Sheet2'!$H$45,MATCH(AY261,Sheet2!$G$2:'Sheet2'!$G$45,0),0)),IF($BH$1=TRUE,INDEX(Sheet2!$I$2:'Sheet2'!$I$45,MATCH(AY261,Sheet2!$G$2:'Sheet2'!$G$45,0)),IF($BI$1=TRUE,INDEX(Sheet2!$H$2:'Sheet2'!$H$45,MATCH(AY261,Sheet2!$G$2:'Sheet2'!$G$45,0)),0)))+IF($BE$1=TRUE,2,0)</f>
        <v>16</v>
      </c>
      <c r="U261" s="26">
        <f t="shared" si="137"/>
        <v>19.5</v>
      </c>
      <c r="V261" s="26">
        <f t="shared" si="138"/>
        <v>22.5</v>
      </c>
      <c r="W261" s="28">
        <f t="shared" si="139"/>
        <v>25.5</v>
      </c>
      <c r="X261" s="26">
        <f>AZ261+IF($F261="범선",IF($BG$1=TRUE,INDEX(Sheet2!$H$2:'Sheet2'!$H$45,MATCH(AZ261,Sheet2!$G$2:'Sheet2'!$G$45,0),0)),IF($BH$1=TRUE,INDEX(Sheet2!$I$2:'Sheet2'!$I$45,MATCH(AZ261,Sheet2!$G$2:'Sheet2'!$G$45,0)),IF($BI$1=TRUE,INDEX(Sheet2!$H$2:'Sheet2'!$H$45,MATCH(AZ261,Sheet2!$G$2:'Sheet2'!$G$45,0)),0)))+IF($BE$1=TRUE,2,0)</f>
        <v>21</v>
      </c>
      <c r="Y261" s="26">
        <f t="shared" si="140"/>
        <v>24.5</v>
      </c>
      <c r="Z261" s="26">
        <f t="shared" si="141"/>
        <v>27.5</v>
      </c>
      <c r="AA261" s="28">
        <f t="shared" si="142"/>
        <v>30.5</v>
      </c>
      <c r="AB261" s="26">
        <f>BA261+IF($F261="범선",IF($BG$1=TRUE,INDEX(Sheet2!$H$2:'Sheet2'!$H$45,MATCH(BA261,Sheet2!$G$2:'Sheet2'!$G$45,0),0)),IF($BH$1=TRUE,INDEX(Sheet2!$I$2:'Sheet2'!$I$45,MATCH(BA261,Sheet2!$G$2:'Sheet2'!$G$45,0)),IF($BI$1=TRUE,INDEX(Sheet2!$H$2:'Sheet2'!$H$45,MATCH(BA261,Sheet2!$G$2:'Sheet2'!$G$45,0)),0)))+IF($BE$1=TRUE,2,0)</f>
        <v>25</v>
      </c>
      <c r="AC261" s="26">
        <f t="shared" si="143"/>
        <v>28.5</v>
      </c>
      <c r="AD261" s="26">
        <f t="shared" si="144"/>
        <v>31.5</v>
      </c>
      <c r="AE261" s="28">
        <f t="shared" si="145"/>
        <v>34.5</v>
      </c>
      <c r="AF261" s="26">
        <f>BB261+IF($F261="범선",IF($BG$1=TRUE,INDEX(Sheet2!$H$2:'Sheet2'!$H$45,MATCH(BB261,Sheet2!$G$2:'Sheet2'!$G$45,0),0)),IF($BH$1=TRUE,INDEX(Sheet2!$I$2:'Sheet2'!$I$45,MATCH(BB261,Sheet2!$G$2:'Sheet2'!$G$45,0)),IF($BI$1=TRUE,INDEX(Sheet2!$H$2:'Sheet2'!$H$45,MATCH(BB261,Sheet2!$G$2:'Sheet2'!$G$45,0)),0)))+IF($BE$1=TRUE,2,0)</f>
        <v>30.5</v>
      </c>
      <c r="AG261" s="26">
        <f t="shared" si="146"/>
        <v>34</v>
      </c>
      <c r="AH261" s="26">
        <f t="shared" si="147"/>
        <v>37</v>
      </c>
      <c r="AI261" s="28">
        <f t="shared" si="148"/>
        <v>40</v>
      </c>
      <c r="AJ261" s="95"/>
      <c r="AK261" s="97">
        <v>339</v>
      </c>
      <c r="AL261" s="97">
        <v>190</v>
      </c>
      <c r="AM261" s="97">
        <v>6</v>
      </c>
      <c r="AN261" s="83">
        <v>11</v>
      </c>
      <c r="AO261" s="83">
        <v>32</v>
      </c>
      <c r="AP261" s="5">
        <v>68</v>
      </c>
      <c r="AQ261" s="5">
        <v>40</v>
      </c>
      <c r="AR261" s="5">
        <v>46</v>
      </c>
      <c r="AS261" s="5">
        <v>506</v>
      </c>
      <c r="AT261" s="5">
        <v>4</v>
      </c>
      <c r="AU261" s="5">
        <f t="shared" si="149"/>
        <v>620</v>
      </c>
      <c r="AV261" s="5">
        <f t="shared" si="150"/>
        <v>465</v>
      </c>
      <c r="AW261" s="5">
        <f t="shared" si="151"/>
        <v>775</v>
      </c>
      <c r="AX261" s="5">
        <f t="shared" si="152"/>
        <v>4</v>
      </c>
      <c r="AY261" s="5">
        <f t="shared" si="153"/>
        <v>5</v>
      </c>
      <c r="AZ261" s="5">
        <f t="shared" si="154"/>
        <v>9</v>
      </c>
      <c r="BA261" s="5">
        <f t="shared" si="155"/>
        <v>12</v>
      </c>
      <c r="BB261" s="5">
        <f t="shared" si="156"/>
        <v>16</v>
      </c>
    </row>
    <row r="262" spans="1:54">
      <c r="A262" s="886"/>
      <c r="B262" s="167" t="s">
        <v>28</v>
      </c>
      <c r="C262" s="150" t="s">
        <v>29</v>
      </c>
      <c r="D262" s="151" t="s">
        <v>1</v>
      </c>
      <c r="E262" s="151" t="s">
        <v>0</v>
      </c>
      <c r="F262" s="152" t="s">
        <v>18</v>
      </c>
      <c r="G262" s="153" t="s">
        <v>8</v>
      </c>
      <c r="H262" s="169">
        <f>ROUNDDOWN(AK262*1.05,0)+INDEX(Sheet2!$B$2:'Sheet2'!$B$5,MATCH(G262,Sheet2!$A$2:'Sheet2'!$A$5,0),0)+34*AT262-ROUNDUP(IF($BC$1=TRUE,AV262,AW262)/10,0)+A262</f>
        <v>559</v>
      </c>
      <c r="I262" s="297">
        <f>ROUNDDOWN(AL262*1.05,0)+INDEX(Sheet2!$B$2:'Sheet2'!$B$5,MATCH(G262,Sheet2!$A$2:'Sheet2'!$A$5,0),0)+34*AT262-ROUNDUP(IF($BC$1=TRUE,AV262,AW262)/10,0)+A262</f>
        <v>405</v>
      </c>
      <c r="J262" s="154">
        <f t="shared" si="129"/>
        <v>964</v>
      </c>
      <c r="K262" s="155">
        <f>AW262-ROUNDDOWN(AR262/2,0)-ROUNDDOWN(MAX(AQ262*1.2,AP262*0.5),0)+INDEX(Sheet2!$C$2:'Sheet2'!$C$5,MATCH(G262,Sheet2!$A$2:'Sheet2'!$A$5,0),0)</f>
        <v>753</v>
      </c>
      <c r="L262" s="156">
        <f t="shared" si="130"/>
        <v>394</v>
      </c>
      <c r="M262" s="157">
        <f t="shared" si="157"/>
        <v>10</v>
      </c>
      <c r="N262" s="157">
        <f t="shared" si="158"/>
        <v>32</v>
      </c>
      <c r="O262" s="158">
        <f t="shared" si="133"/>
        <v>2082</v>
      </c>
      <c r="P262" s="31">
        <f>AX262+IF($F262="범선",IF($BG$1=TRUE,INDEX(Sheet2!$H$2:'Sheet2'!$H$45,MATCH(AX262,Sheet2!$G$2:'Sheet2'!$G$45,0),0)),IF($BH$1=TRUE,INDEX(Sheet2!$I$2:'Sheet2'!$I$45,MATCH(AX262,Sheet2!$G$2:'Sheet2'!$G$45,0)),IF($BI$1=TRUE,INDEX(Sheet2!$H$2:'Sheet2'!$H$45,MATCH(AX262,Sheet2!$G$2:'Sheet2'!$G$45,0)),0)))+IF($BE$1=TRUE,2,0)</f>
        <v>14.5</v>
      </c>
      <c r="Q262" s="26">
        <f t="shared" si="134"/>
        <v>17.5</v>
      </c>
      <c r="R262" s="26">
        <f t="shared" si="135"/>
        <v>20.5</v>
      </c>
      <c r="S262" s="28">
        <f t="shared" si="136"/>
        <v>23.5</v>
      </c>
      <c r="T262" s="26">
        <f>AY262+IF($F262="범선",IF($BG$1=TRUE,INDEX(Sheet2!$H$2:'Sheet2'!$H$45,MATCH(AY262,Sheet2!$G$2:'Sheet2'!$G$45,0),0)),IF($BH$1=TRUE,INDEX(Sheet2!$I$2:'Sheet2'!$I$45,MATCH(AY262,Sheet2!$G$2:'Sheet2'!$G$45,0)),IF($BI$1=TRUE,INDEX(Sheet2!$H$2:'Sheet2'!$H$45,MATCH(AY262,Sheet2!$G$2:'Sheet2'!$G$45,0)),0)))+IF($BE$1=TRUE,2,0)</f>
        <v>16</v>
      </c>
      <c r="U262" s="26">
        <f t="shared" si="137"/>
        <v>19.5</v>
      </c>
      <c r="V262" s="26">
        <f t="shared" si="138"/>
        <v>22.5</v>
      </c>
      <c r="W262" s="28">
        <f t="shared" si="139"/>
        <v>25.5</v>
      </c>
      <c r="X262" s="26">
        <f>AZ262+IF($F262="범선",IF($BG$1=TRUE,INDEX(Sheet2!$H$2:'Sheet2'!$H$45,MATCH(AZ262,Sheet2!$G$2:'Sheet2'!$G$45,0),0)),IF($BH$1=TRUE,INDEX(Sheet2!$I$2:'Sheet2'!$I$45,MATCH(AZ262,Sheet2!$G$2:'Sheet2'!$G$45,0)),IF($BI$1=TRUE,INDEX(Sheet2!$H$2:'Sheet2'!$H$45,MATCH(AZ262,Sheet2!$G$2:'Sheet2'!$G$45,0)),0)))+IF($BE$1=TRUE,2,0)</f>
        <v>21</v>
      </c>
      <c r="Y262" s="26">
        <f t="shared" si="140"/>
        <v>24.5</v>
      </c>
      <c r="Z262" s="26">
        <f t="shared" si="141"/>
        <v>27.5</v>
      </c>
      <c r="AA262" s="28">
        <f t="shared" si="142"/>
        <v>30.5</v>
      </c>
      <c r="AB262" s="26">
        <f>BA262+IF($F262="범선",IF($BG$1=TRUE,INDEX(Sheet2!$H$2:'Sheet2'!$H$45,MATCH(BA262,Sheet2!$G$2:'Sheet2'!$G$45,0),0)),IF($BH$1=TRUE,INDEX(Sheet2!$I$2:'Sheet2'!$I$45,MATCH(BA262,Sheet2!$G$2:'Sheet2'!$G$45,0)),IF($BI$1=TRUE,INDEX(Sheet2!$H$2:'Sheet2'!$H$45,MATCH(BA262,Sheet2!$G$2:'Sheet2'!$G$45,0)),0)))+IF($BE$1=TRUE,2,0)</f>
        <v>25</v>
      </c>
      <c r="AC262" s="26">
        <f t="shared" si="143"/>
        <v>28.5</v>
      </c>
      <c r="AD262" s="26">
        <f t="shared" si="144"/>
        <v>31.5</v>
      </c>
      <c r="AE262" s="28">
        <f t="shared" si="145"/>
        <v>34.5</v>
      </c>
      <c r="AF262" s="26">
        <f>BB262+IF($F262="범선",IF($BG$1=TRUE,INDEX(Sheet2!$H$2:'Sheet2'!$H$45,MATCH(BB262,Sheet2!$G$2:'Sheet2'!$G$45,0),0)),IF($BH$1=TRUE,INDEX(Sheet2!$I$2:'Sheet2'!$I$45,MATCH(BB262,Sheet2!$G$2:'Sheet2'!$G$45,0)),IF($BI$1=TRUE,INDEX(Sheet2!$H$2:'Sheet2'!$H$45,MATCH(BB262,Sheet2!$G$2:'Sheet2'!$G$45,0)),0)))+IF($BE$1=TRUE,2,0)</f>
        <v>30.5</v>
      </c>
      <c r="AG262" s="26">
        <f t="shared" si="146"/>
        <v>34</v>
      </c>
      <c r="AH262" s="26">
        <f t="shared" si="147"/>
        <v>37</v>
      </c>
      <c r="AI262" s="28">
        <f t="shared" si="148"/>
        <v>40</v>
      </c>
      <c r="AJ262" s="95"/>
      <c r="AK262" s="97">
        <v>325</v>
      </c>
      <c r="AL262" s="97">
        <v>179</v>
      </c>
      <c r="AM262" s="97">
        <v>5</v>
      </c>
      <c r="AN262" s="83">
        <v>10</v>
      </c>
      <c r="AO262" s="83">
        <v>32</v>
      </c>
      <c r="AP262" s="142">
        <v>68</v>
      </c>
      <c r="AQ262" s="142">
        <v>40</v>
      </c>
      <c r="AR262" s="142">
        <v>46</v>
      </c>
      <c r="AS262" s="142">
        <v>506</v>
      </c>
      <c r="AT262" s="142">
        <v>4</v>
      </c>
      <c r="AU262" s="5">
        <f t="shared" si="149"/>
        <v>620</v>
      </c>
      <c r="AV262" s="5">
        <f t="shared" si="150"/>
        <v>465</v>
      </c>
      <c r="AW262" s="5">
        <f t="shared" si="151"/>
        <v>775</v>
      </c>
      <c r="AX262" s="5">
        <f t="shared" si="152"/>
        <v>4</v>
      </c>
      <c r="AY262" s="5">
        <f t="shared" si="153"/>
        <v>5</v>
      </c>
      <c r="AZ262" s="5">
        <f t="shared" si="154"/>
        <v>9</v>
      </c>
      <c r="BA262" s="5">
        <f t="shared" si="155"/>
        <v>12</v>
      </c>
      <c r="BB262" s="5">
        <f t="shared" si="156"/>
        <v>16</v>
      </c>
    </row>
    <row r="263" spans="1:54">
      <c r="A263" s="884"/>
      <c r="B263" s="211" t="s">
        <v>44</v>
      </c>
      <c r="C263" s="144" t="s">
        <v>124</v>
      </c>
      <c r="D263" s="55" t="s">
        <v>1</v>
      </c>
      <c r="E263" s="55" t="s">
        <v>41</v>
      </c>
      <c r="F263" s="56" t="s">
        <v>118</v>
      </c>
      <c r="G263" s="57" t="s">
        <v>12</v>
      </c>
      <c r="H263" s="307">
        <f>ROUNDDOWN(AK263*1.05,0)+INDEX(Sheet2!$B$2:'Sheet2'!$B$5,MATCH(G263,Sheet2!$A$2:'Sheet2'!$A$5,0),0)+34*AT263-ROUNDUP(IF($BC$1=TRUE,AV263,AW263)/10,0)+A263</f>
        <v>464</v>
      </c>
      <c r="I263" s="310">
        <f>ROUNDDOWN(AL263*1.05,0)+INDEX(Sheet2!$B$2:'Sheet2'!$B$5,MATCH(G263,Sheet2!$A$2:'Sheet2'!$A$5,0),0)+34*AT263-ROUNDUP(IF($BC$1=TRUE,AV263,AW263)/10,0)+A263</f>
        <v>365</v>
      </c>
      <c r="J263" s="58">
        <f t="shared" si="129"/>
        <v>829</v>
      </c>
      <c r="K263" s="238">
        <f>AW263-ROUNDDOWN(AR263/2,0)-ROUNDDOWN(MAX(AQ263*1.2,AP263*0.5),0)+INDEX(Sheet2!$C$2:'Sheet2'!$C$5,MATCH(G263,Sheet2!$A$2:'Sheet2'!$A$5,0),0)</f>
        <v>752</v>
      </c>
      <c r="L263" s="54">
        <f t="shared" si="130"/>
        <v>356</v>
      </c>
      <c r="M263" s="146">
        <f t="shared" si="157"/>
        <v>14</v>
      </c>
      <c r="N263" s="146">
        <f t="shared" si="158"/>
        <v>55</v>
      </c>
      <c r="O263" s="255">
        <f t="shared" si="133"/>
        <v>1757</v>
      </c>
      <c r="P263" s="31">
        <f>AX263+IF($F263="범선",IF($BG$1=TRUE,INDEX(Sheet2!$H$2:'Sheet2'!$H$45,MATCH(AX263,Sheet2!$G$2:'Sheet2'!$G$45,0),0)),IF($BH$1=TRUE,INDEX(Sheet2!$I$2:'Sheet2'!$I$45,MATCH(AX263,Sheet2!$G$2:'Sheet2'!$G$45,0)),IF($BI$1=TRUE,INDEX(Sheet2!$H$2:'Sheet2'!$H$45,MATCH(AX263,Sheet2!$G$2:'Sheet2'!$G$45,0)),0)))+IF($BE$1=TRUE,2,0)</f>
        <v>39</v>
      </c>
      <c r="Q263" s="26">
        <f t="shared" si="134"/>
        <v>42</v>
      </c>
      <c r="R263" s="26">
        <f t="shared" si="135"/>
        <v>45</v>
      </c>
      <c r="S263" s="28">
        <f t="shared" si="136"/>
        <v>48</v>
      </c>
      <c r="T263" s="26">
        <f>AY263+IF($F263="범선",IF($BG$1=TRUE,INDEX(Sheet2!$H$2:'Sheet2'!$H$45,MATCH(AY263,Sheet2!$G$2:'Sheet2'!$G$45,0),0)),IF($BH$1=TRUE,INDEX(Sheet2!$I$2:'Sheet2'!$I$45,MATCH(AY263,Sheet2!$G$2:'Sheet2'!$G$45,0)),IF($BI$1=TRUE,INDEX(Sheet2!$H$2:'Sheet2'!$H$45,MATCH(AY263,Sheet2!$G$2:'Sheet2'!$G$45,0)),0)))+IF($BE$1=TRUE,2,0)</f>
        <v>41</v>
      </c>
      <c r="U263" s="26">
        <f t="shared" si="137"/>
        <v>44.5</v>
      </c>
      <c r="V263" s="26">
        <f t="shared" si="138"/>
        <v>47.5</v>
      </c>
      <c r="W263" s="28">
        <f t="shared" si="139"/>
        <v>50.5</v>
      </c>
      <c r="X263" s="26">
        <f>AZ263+IF($F263="범선",IF($BG$1=TRUE,INDEX(Sheet2!$H$2:'Sheet2'!$H$45,MATCH(AZ263,Sheet2!$G$2:'Sheet2'!$G$45,0),0)),IF($BH$1=TRUE,INDEX(Sheet2!$I$2:'Sheet2'!$I$45,MATCH(AZ263,Sheet2!$G$2:'Sheet2'!$G$45,0)),IF($BI$1=TRUE,INDEX(Sheet2!$H$2:'Sheet2'!$H$45,MATCH(AZ263,Sheet2!$G$2:'Sheet2'!$G$45,0)),0)))+IF($BE$1=TRUE,2,0)</f>
        <v>47</v>
      </c>
      <c r="Y263" s="26">
        <f t="shared" si="140"/>
        <v>50.5</v>
      </c>
      <c r="Z263" s="26">
        <f t="shared" si="141"/>
        <v>53.5</v>
      </c>
      <c r="AA263" s="28">
        <f t="shared" si="142"/>
        <v>56.5</v>
      </c>
      <c r="AB263" s="26">
        <f>BA263+IF($F263="범선",IF($BG$1=TRUE,INDEX(Sheet2!$H$2:'Sheet2'!$H$45,MATCH(BA263,Sheet2!$G$2:'Sheet2'!$G$45,0),0)),IF($BH$1=TRUE,INDEX(Sheet2!$I$2:'Sheet2'!$I$45,MATCH(BA263,Sheet2!$G$2:'Sheet2'!$G$45,0)),IF($BI$1=TRUE,INDEX(Sheet2!$H$2:'Sheet2'!$H$45,MATCH(BA263,Sheet2!$G$2:'Sheet2'!$G$45,0)),0)))+IF($BE$1=TRUE,2,0)</f>
        <v>55</v>
      </c>
      <c r="AC263" s="26">
        <f t="shared" si="143"/>
        <v>58.5</v>
      </c>
      <c r="AD263" s="26">
        <f t="shared" si="144"/>
        <v>61.5</v>
      </c>
      <c r="AE263" s="28">
        <f t="shared" si="145"/>
        <v>64.5</v>
      </c>
      <c r="AF263" s="26">
        <f>BB263+IF($F263="범선",IF($BG$1=TRUE,INDEX(Sheet2!$H$2:'Sheet2'!$H$45,MATCH(BB263,Sheet2!$G$2:'Sheet2'!$G$45,0),0)),IF($BH$1=TRUE,INDEX(Sheet2!$I$2:'Sheet2'!$I$45,MATCH(BB263,Sheet2!$G$2:'Sheet2'!$G$45,0)),IF($BI$1=TRUE,INDEX(Sheet2!$H$2:'Sheet2'!$H$45,MATCH(BB263,Sheet2!$G$2:'Sheet2'!$G$45,0)),0)))+IF($BE$1=TRUE,2,0)</f>
        <v>63</v>
      </c>
      <c r="AG263" s="26">
        <f t="shared" si="146"/>
        <v>66.5</v>
      </c>
      <c r="AH263" s="26">
        <f t="shared" si="147"/>
        <v>69.5</v>
      </c>
      <c r="AI263" s="28">
        <f t="shared" si="148"/>
        <v>72.5</v>
      </c>
      <c r="AJ263" s="95"/>
      <c r="AK263" s="97">
        <v>295</v>
      </c>
      <c r="AL263" s="97">
        <v>200</v>
      </c>
      <c r="AM263" s="97">
        <v>12</v>
      </c>
      <c r="AN263" s="146">
        <v>14</v>
      </c>
      <c r="AO263" s="146">
        <v>55</v>
      </c>
      <c r="AP263" s="141">
        <v>225</v>
      </c>
      <c r="AQ263" s="141">
        <v>100</v>
      </c>
      <c r="AR263" s="141">
        <v>90</v>
      </c>
      <c r="AS263" s="141">
        <v>380</v>
      </c>
      <c r="AT263" s="141">
        <v>3</v>
      </c>
      <c r="AU263" s="5">
        <f t="shared" si="149"/>
        <v>695</v>
      </c>
      <c r="AV263" s="5">
        <f t="shared" si="150"/>
        <v>521</v>
      </c>
      <c r="AW263" s="5">
        <f t="shared" si="151"/>
        <v>868</v>
      </c>
      <c r="AX263" s="5">
        <f t="shared" si="152"/>
        <v>8</v>
      </c>
      <c r="AY263" s="5">
        <f t="shared" si="153"/>
        <v>9</v>
      </c>
      <c r="AZ263" s="5">
        <f t="shared" si="154"/>
        <v>12</v>
      </c>
      <c r="BA263" s="5">
        <f t="shared" si="155"/>
        <v>16</v>
      </c>
      <c r="BB263" s="5">
        <f t="shared" si="156"/>
        <v>20</v>
      </c>
    </row>
    <row r="264" spans="1:54">
      <c r="A264" s="365"/>
      <c r="B264" s="167" t="s">
        <v>211</v>
      </c>
      <c r="C264" s="150" t="s">
        <v>290</v>
      </c>
      <c r="D264" s="151" t="s">
        <v>26</v>
      </c>
      <c r="E264" s="151" t="s">
        <v>0</v>
      </c>
      <c r="F264" s="152" t="s">
        <v>118</v>
      </c>
      <c r="G264" s="153" t="s">
        <v>8</v>
      </c>
      <c r="H264" s="169">
        <f>ROUNDDOWN(AK264*1.05,0)+INDEX(Sheet2!$B$2:'Sheet2'!$B$5,MATCH(G264,Sheet2!$A$2:'Sheet2'!$A$5,0),0)+34*AT264-ROUNDUP(IF($BC$1=TRUE,AV264,AW264)/10,0)+A264</f>
        <v>272</v>
      </c>
      <c r="I264" s="297">
        <f>ROUNDDOWN(AL264*1.05,0)+INDEX(Sheet2!$B$2:'Sheet2'!$B$5,MATCH(G264,Sheet2!$A$2:'Sheet2'!$A$5,0),0)+34*AT264-ROUNDUP(IF($BC$1=TRUE,AV264,AW264)/10,0)+A264</f>
        <v>377</v>
      </c>
      <c r="J264" s="154">
        <f t="shared" si="129"/>
        <v>649</v>
      </c>
      <c r="K264" s="244">
        <f>AW264-ROUNDDOWN(AR264/2,0)-ROUNDDOWN(MAX(AQ264*1.2,AP264*0.5),0)+INDEX(Sheet2!$C$2:'Sheet2'!$C$5,MATCH(G264,Sheet2!$A$2:'Sheet2'!$A$5,0),0)</f>
        <v>751</v>
      </c>
      <c r="L264" s="156">
        <f t="shared" si="130"/>
        <v>377</v>
      </c>
      <c r="M264" s="157">
        <f t="shared" si="157"/>
        <v>9</v>
      </c>
      <c r="N264" s="157">
        <f t="shared" si="158"/>
        <v>43</v>
      </c>
      <c r="O264" s="258">
        <f t="shared" si="133"/>
        <v>1193</v>
      </c>
      <c r="P264" s="31">
        <f>AX264+IF($F264="범선",IF($BG$1=TRUE,INDEX(Sheet2!$H$2:'Sheet2'!$H$45,MATCH(AX264,Sheet2!$G$2:'Sheet2'!$G$45,0),0)),IF($BH$1=TRUE,INDEX(Sheet2!$I$2:'Sheet2'!$I$45,MATCH(AX264,Sheet2!$G$2:'Sheet2'!$G$45,0)),IF($BI$1=TRUE,INDEX(Sheet2!$H$2:'Sheet2'!$H$45,MATCH(AX264,Sheet2!$G$2:'Sheet2'!$G$45,0)),0)))+IF($BE$1=TRUE,2,0)</f>
        <v>33</v>
      </c>
      <c r="Q264" s="26">
        <f t="shared" si="134"/>
        <v>36</v>
      </c>
      <c r="R264" s="26">
        <f t="shared" si="135"/>
        <v>39</v>
      </c>
      <c r="S264" s="28">
        <f t="shared" si="136"/>
        <v>42</v>
      </c>
      <c r="T264" s="26">
        <f>AY264+IF($F264="범선",IF($BG$1=TRUE,INDEX(Sheet2!$H$2:'Sheet2'!$H$45,MATCH(AY264,Sheet2!$G$2:'Sheet2'!$G$45,0),0)),IF($BH$1=TRUE,INDEX(Sheet2!$I$2:'Sheet2'!$I$45,MATCH(AY264,Sheet2!$G$2:'Sheet2'!$G$45,0)),IF($BI$1=TRUE,INDEX(Sheet2!$H$2:'Sheet2'!$H$45,MATCH(AY264,Sheet2!$G$2:'Sheet2'!$G$45,0)),0)))+IF($BE$1=TRUE,2,0)</f>
        <v>35</v>
      </c>
      <c r="U264" s="26">
        <f t="shared" si="137"/>
        <v>38.5</v>
      </c>
      <c r="V264" s="26">
        <f t="shared" si="138"/>
        <v>41.5</v>
      </c>
      <c r="W264" s="28">
        <f t="shared" si="139"/>
        <v>44.5</v>
      </c>
      <c r="X264" s="26">
        <f>AZ264+IF($F264="범선",IF($BG$1=TRUE,INDEX(Sheet2!$H$2:'Sheet2'!$H$45,MATCH(AZ264,Sheet2!$G$2:'Sheet2'!$G$45,0),0)),IF($BH$1=TRUE,INDEX(Sheet2!$I$2:'Sheet2'!$I$45,MATCH(AZ264,Sheet2!$G$2:'Sheet2'!$G$45,0)),IF($BI$1=TRUE,INDEX(Sheet2!$H$2:'Sheet2'!$H$45,MATCH(AZ264,Sheet2!$G$2:'Sheet2'!$G$45,0)),0)))+IF($BE$1=TRUE,2,0)</f>
        <v>43</v>
      </c>
      <c r="Y264" s="26">
        <f t="shared" si="140"/>
        <v>46.5</v>
      </c>
      <c r="Z264" s="26">
        <f t="shared" si="141"/>
        <v>49.5</v>
      </c>
      <c r="AA264" s="28">
        <f t="shared" si="142"/>
        <v>52.5</v>
      </c>
      <c r="AB264" s="26">
        <f>BA264+IF($F264="범선",IF($BG$1=TRUE,INDEX(Sheet2!$H$2:'Sheet2'!$H$45,MATCH(BA264,Sheet2!$G$2:'Sheet2'!$G$45,0),0)),IF($BH$1=TRUE,INDEX(Sheet2!$I$2:'Sheet2'!$I$45,MATCH(BA264,Sheet2!$G$2:'Sheet2'!$G$45,0)),IF($BI$1=TRUE,INDEX(Sheet2!$H$2:'Sheet2'!$H$45,MATCH(BA264,Sheet2!$G$2:'Sheet2'!$G$45,0)),0)))+IF($BE$1=TRUE,2,0)</f>
        <v>51</v>
      </c>
      <c r="AC264" s="26">
        <f t="shared" si="143"/>
        <v>54.5</v>
      </c>
      <c r="AD264" s="26">
        <f t="shared" si="144"/>
        <v>57.5</v>
      </c>
      <c r="AE264" s="28">
        <f t="shared" si="145"/>
        <v>60.5</v>
      </c>
      <c r="AF264" s="26">
        <f>BB264+IF($F264="범선",IF($BG$1=TRUE,INDEX(Sheet2!$H$2:'Sheet2'!$H$45,MATCH(BB264,Sheet2!$G$2:'Sheet2'!$G$45,0),0)),IF($BH$1=TRUE,INDEX(Sheet2!$I$2:'Sheet2'!$I$45,MATCH(BB264,Sheet2!$G$2:'Sheet2'!$G$45,0)),IF($BI$1=TRUE,INDEX(Sheet2!$H$2:'Sheet2'!$H$45,MATCH(BB264,Sheet2!$G$2:'Sheet2'!$G$45,0)),0)))+IF($BE$1=TRUE,2,0)</f>
        <v>57</v>
      </c>
      <c r="AG264" s="26">
        <f t="shared" si="146"/>
        <v>60.5</v>
      </c>
      <c r="AH264" s="26">
        <f t="shared" si="147"/>
        <v>63.5</v>
      </c>
      <c r="AI264" s="28">
        <f t="shared" si="148"/>
        <v>66.5</v>
      </c>
      <c r="AJ264" s="95"/>
      <c r="AK264" s="97">
        <v>120</v>
      </c>
      <c r="AL264" s="97">
        <v>220</v>
      </c>
      <c r="AM264" s="97">
        <v>15</v>
      </c>
      <c r="AN264" s="157">
        <v>9</v>
      </c>
      <c r="AO264" s="157">
        <v>43</v>
      </c>
      <c r="AP264" s="5">
        <v>180</v>
      </c>
      <c r="AQ264" s="5">
        <v>25</v>
      </c>
      <c r="AR264" s="5">
        <v>40</v>
      </c>
      <c r="AS264" s="5">
        <v>430</v>
      </c>
      <c r="AT264" s="5">
        <v>2</v>
      </c>
      <c r="AU264" s="5">
        <f t="shared" si="149"/>
        <v>650</v>
      </c>
      <c r="AV264" s="5">
        <f t="shared" si="150"/>
        <v>487</v>
      </c>
      <c r="AW264" s="5">
        <f t="shared" si="151"/>
        <v>812</v>
      </c>
      <c r="AX264" s="5">
        <f t="shared" si="152"/>
        <v>5</v>
      </c>
      <c r="AY264" s="5">
        <f t="shared" si="153"/>
        <v>6</v>
      </c>
      <c r="AZ264" s="5">
        <f t="shared" si="154"/>
        <v>10</v>
      </c>
      <c r="BA264" s="5">
        <f t="shared" si="155"/>
        <v>14</v>
      </c>
      <c r="BB264" s="5">
        <f t="shared" si="156"/>
        <v>17</v>
      </c>
    </row>
    <row r="265" spans="1:54" s="5" customFormat="1">
      <c r="A265" s="334"/>
      <c r="B265" s="89" t="s">
        <v>40</v>
      </c>
      <c r="C265" s="119" t="s">
        <v>124</v>
      </c>
      <c r="D265" s="26" t="s">
        <v>1</v>
      </c>
      <c r="E265" s="26" t="s">
        <v>36</v>
      </c>
      <c r="F265" s="27" t="s">
        <v>118</v>
      </c>
      <c r="G265" s="28" t="s">
        <v>12</v>
      </c>
      <c r="H265" s="91">
        <f>ROUNDDOWN(AK265*1.05,0)+INDEX(Sheet2!$B$2:'Sheet2'!$B$5,MATCH(G265,Sheet2!$A$2:'Sheet2'!$A$5,0),0)+34*AT265-ROUNDUP(IF($BC$1=TRUE,AV265,AW265)/10,0)+A265</f>
        <v>479</v>
      </c>
      <c r="I265" s="231">
        <f>ROUNDDOWN(AL265*1.05,0)+INDEX(Sheet2!$B$2:'Sheet2'!$B$5,MATCH(G265,Sheet2!$A$2:'Sheet2'!$A$5,0),0)+34*AT265-ROUNDUP(IF($BC$1=TRUE,AV265,AW265)/10,0)+A265</f>
        <v>385</v>
      </c>
      <c r="J265" s="30">
        <f t="shared" ref="J265:J272" si="159">H265+I265</f>
        <v>864</v>
      </c>
      <c r="K265" s="234">
        <f>AW265-ROUNDDOWN(AR265/2,0)-ROUNDDOWN(MAX(AQ265*1.2,AP265*0.5),0)+INDEX(Sheet2!$C$2:'Sheet2'!$C$5,MATCH(G265,Sheet2!$A$2:'Sheet2'!$A$5,0),0)</f>
        <v>749</v>
      </c>
      <c r="L265" s="25">
        <f t="shared" ref="L265:L272" si="160">AV265-ROUNDDOWN(AR265/2,0)-ROUNDDOWN(MAX(AQ265*1.2,AP265*0.5),0)</f>
        <v>350</v>
      </c>
      <c r="M265" s="79">
        <f t="shared" si="157"/>
        <v>15</v>
      </c>
      <c r="N265" s="79">
        <f t="shared" si="158"/>
        <v>58</v>
      </c>
      <c r="O265" s="251">
        <f t="shared" ref="O265:O272" si="161">H265*3+I265</f>
        <v>1822</v>
      </c>
      <c r="P265" s="31">
        <f>AX265+IF($F265="범선",IF($BG$1=TRUE,INDEX(Sheet2!$H$2:'Sheet2'!$H$45,MATCH(AX265,Sheet2!$G$2:'Sheet2'!$G$45,0),0)),IF($BH$1=TRUE,INDEX(Sheet2!$I$2:'Sheet2'!$I$45,MATCH(AX265,Sheet2!$G$2:'Sheet2'!$G$45,0)),IF($BI$1=TRUE,INDEX(Sheet2!$H$2:'Sheet2'!$H$45,MATCH(AX265,Sheet2!$G$2:'Sheet2'!$G$45,0)),0)))+IF($BE$1=TRUE,2,0)</f>
        <v>39</v>
      </c>
      <c r="Q265" s="26">
        <f t="shared" ref="Q265:Q272" si="162">P265+3</f>
        <v>42</v>
      </c>
      <c r="R265" s="26">
        <f t="shared" ref="R265:R272" si="163">P265+6</f>
        <v>45</v>
      </c>
      <c r="S265" s="28">
        <f t="shared" ref="S265:S272" si="164">P265+9</f>
        <v>48</v>
      </c>
      <c r="T265" s="26">
        <f>AY265+IF($F265="범선",IF($BG$1=TRUE,INDEX(Sheet2!$H$2:'Sheet2'!$H$45,MATCH(AY265,Sheet2!$G$2:'Sheet2'!$G$45,0),0)),IF($BH$1=TRUE,INDEX(Sheet2!$I$2:'Sheet2'!$I$45,MATCH(AY265,Sheet2!$G$2:'Sheet2'!$G$45,0)),IF($BI$1=TRUE,INDEX(Sheet2!$H$2:'Sheet2'!$H$45,MATCH(AY265,Sheet2!$G$2:'Sheet2'!$G$45,0)),0)))+IF($BE$1=TRUE,2,0)</f>
        <v>41</v>
      </c>
      <c r="U265" s="26">
        <f t="shared" ref="U265:U272" si="165">T265+3.5</f>
        <v>44.5</v>
      </c>
      <c r="V265" s="26">
        <f t="shared" ref="V265:V272" si="166">T265+6.5</f>
        <v>47.5</v>
      </c>
      <c r="W265" s="28">
        <f t="shared" ref="W265:W272" si="167">T265+9.5</f>
        <v>50.5</v>
      </c>
      <c r="X265" s="26">
        <f>AZ265+IF($F265="범선",IF($BG$1=TRUE,INDEX(Sheet2!$H$2:'Sheet2'!$H$45,MATCH(AZ265,Sheet2!$G$2:'Sheet2'!$G$45,0),0)),IF($BH$1=TRUE,INDEX(Sheet2!$I$2:'Sheet2'!$I$45,MATCH(AZ265,Sheet2!$G$2:'Sheet2'!$G$45,0)),IF($BI$1=TRUE,INDEX(Sheet2!$H$2:'Sheet2'!$H$45,MATCH(AZ265,Sheet2!$G$2:'Sheet2'!$G$45,0)),0)))+IF($BE$1=TRUE,2,0)</f>
        <v>49</v>
      </c>
      <c r="Y265" s="26">
        <f t="shared" ref="Y265:Y272" si="168">X265+3.5</f>
        <v>52.5</v>
      </c>
      <c r="Z265" s="26">
        <f t="shared" ref="Z265:Z272" si="169">X265+6.5</f>
        <v>55.5</v>
      </c>
      <c r="AA265" s="28">
        <f t="shared" ref="AA265:AA272" si="170">X265+9.5</f>
        <v>58.5</v>
      </c>
      <c r="AB265" s="26">
        <f>BA265+IF($F265="범선",IF($BG$1=TRUE,INDEX(Sheet2!$H$2:'Sheet2'!$H$45,MATCH(BA265,Sheet2!$G$2:'Sheet2'!$G$45,0),0)),IF($BH$1=TRUE,INDEX(Sheet2!$I$2:'Sheet2'!$I$45,MATCH(BA265,Sheet2!$G$2:'Sheet2'!$G$45,0)),IF($BI$1=TRUE,INDEX(Sheet2!$H$2:'Sheet2'!$H$45,MATCH(BA265,Sheet2!$G$2:'Sheet2'!$G$45,0)),0)))+IF($BE$1=TRUE,2,0)</f>
        <v>57</v>
      </c>
      <c r="AC265" s="26">
        <f t="shared" ref="AC265:AC272" si="171">AB265+3.5</f>
        <v>60.5</v>
      </c>
      <c r="AD265" s="26">
        <f t="shared" ref="AD265:AD272" si="172">AB265+6.5</f>
        <v>63.5</v>
      </c>
      <c r="AE265" s="28">
        <f t="shared" ref="AE265:AE272" si="173">AB265+9.5</f>
        <v>66.5</v>
      </c>
      <c r="AF265" s="26">
        <f>BB265+IF($F265="범선",IF($BG$1=TRUE,INDEX(Sheet2!$H$2:'Sheet2'!$H$45,MATCH(BB265,Sheet2!$G$2:'Sheet2'!$G$45,0),0)),IF($BH$1=TRUE,INDEX(Sheet2!$I$2:'Sheet2'!$I$45,MATCH(BB265,Sheet2!$G$2:'Sheet2'!$G$45,0)),IF($BI$1=TRUE,INDEX(Sheet2!$H$2:'Sheet2'!$H$45,MATCH(BB265,Sheet2!$G$2:'Sheet2'!$G$45,0)),0)))+IF($BE$1=TRUE,2,0)</f>
        <v>63</v>
      </c>
      <c r="AG265" s="26">
        <f t="shared" ref="AG265:AG272" si="174">AF265+3.5</f>
        <v>66.5</v>
      </c>
      <c r="AH265" s="26">
        <f t="shared" ref="AH265:AH272" si="175">AF265+6.5</f>
        <v>69.5</v>
      </c>
      <c r="AI265" s="28">
        <f t="shared" ref="AI265:AI272" si="176">AF265+9.5</f>
        <v>72.5</v>
      </c>
      <c r="AJ265" s="95"/>
      <c r="AK265" s="97">
        <v>310</v>
      </c>
      <c r="AL265" s="97">
        <v>220</v>
      </c>
      <c r="AM265" s="97">
        <v>13</v>
      </c>
      <c r="AN265" s="261">
        <v>15</v>
      </c>
      <c r="AO265" s="261">
        <v>58</v>
      </c>
      <c r="AP265" s="5">
        <v>230</v>
      </c>
      <c r="AQ265" s="5">
        <v>100</v>
      </c>
      <c r="AR265" s="5">
        <v>110</v>
      </c>
      <c r="AS265" s="5">
        <v>360</v>
      </c>
      <c r="AT265" s="5">
        <v>3</v>
      </c>
      <c r="AU265" s="5">
        <f t="shared" ref="AU265:AU272" si="177">AP265+AR265+AS265</f>
        <v>700</v>
      </c>
      <c r="AV265" s="5">
        <f t="shared" ref="AV265:AV272" si="178">ROUNDDOWN(AU265*0.75,0)</f>
        <v>525</v>
      </c>
      <c r="AW265" s="5">
        <f t="shared" ref="AW265:AW272" si="179">ROUNDDOWN(AU265*1.25,0)</f>
        <v>875</v>
      </c>
      <c r="AX265" s="5">
        <f t="shared" ref="AX265:AX272" si="180">ROUNDDOWN(($AO265-5)/5,0)-ROUNDDOWN(IF($BC$1=TRUE,$AV265,$AW265)/100,0)+IF($BD$1=TRUE,1,0)+IF($BF$1=TRUE,6,0)</f>
        <v>8</v>
      </c>
      <c r="AY265" s="5">
        <f t="shared" ref="AY265:AY272" si="181">ROUNDDOWN(($AO265-5+3*$BC$7)/5,0)-ROUNDDOWN(IF($BC$1=TRUE,$AV265,$AW265)/100,0)+IF($BD$1=TRUE,1,0)+IF($BF$1=TRUE,6,0)</f>
        <v>9</v>
      </c>
      <c r="AZ265" s="5">
        <f t="shared" ref="AZ265:AZ272" si="182">ROUNDDOWN(($AO265-5+20*1+2*$BC$7)/5,0)-ROUNDDOWN(IF($BC$1=TRUE,$AV265,$AW265)/100,0)+IF($BD$1=TRUE,1,0)+IF($BF$1=TRUE,6,0)</f>
        <v>13</v>
      </c>
      <c r="BA265" s="5">
        <f t="shared" ref="BA265:BA272" si="183">ROUNDDOWN(($AO265-5+20*2+1*$BC$7)/5,0)-ROUNDDOWN(IF($BC$1=TRUE,$AV265,$AW265)/100,0)+IF($BD$1=TRUE,1,0)+IF($BF$1=TRUE,6,0)</f>
        <v>17</v>
      </c>
      <c r="BB265" s="5">
        <f t="shared" ref="BB265:BB272" si="184">ROUNDDOWN(($AO265-5+60)/5,0)-ROUNDDOWN(IF($BC$1=TRUE,$AV265,$AW265)/100,0)+IF($BD$1=TRUE,1,0)+IF($BF$1=TRUE,6,0)</f>
        <v>20</v>
      </c>
    </row>
    <row r="266" spans="1:54">
      <c r="A266" s="882"/>
      <c r="B266" s="89" t="s">
        <v>3</v>
      </c>
      <c r="C266" s="119" t="s">
        <v>189</v>
      </c>
      <c r="D266" s="26" t="s">
        <v>1</v>
      </c>
      <c r="E266" s="26" t="s">
        <v>41</v>
      </c>
      <c r="F266" s="26" t="s">
        <v>162</v>
      </c>
      <c r="G266" s="28" t="s">
        <v>12</v>
      </c>
      <c r="H266" s="91">
        <f>ROUNDDOWN(AK266*1.05,0)+INDEX(Sheet2!$B$2:'Sheet2'!$B$5,MATCH(G266,Sheet2!$A$2:'Sheet2'!$A$5,0),0)+34*AT266-ROUNDUP(IF($BC$1=TRUE,AV266,AW266)/10,0)+A266</f>
        <v>400</v>
      </c>
      <c r="I266" s="231">
        <f>ROUNDDOWN(AL266*1.05,0)+INDEX(Sheet2!$B$2:'Sheet2'!$B$5,MATCH(G266,Sheet2!$A$2:'Sheet2'!$A$5,0),0)+34*AT266-ROUNDUP(IF($BC$1=TRUE,AV266,AW266)/10,0)+A266</f>
        <v>490</v>
      </c>
      <c r="J266" s="30">
        <f t="shared" si="159"/>
        <v>890</v>
      </c>
      <c r="K266" s="88">
        <f>AW266-ROUNDDOWN(AR266/2,0)-ROUNDDOWN(MAX(AQ266*1.2,AP266*0.5),0)+INDEX(Sheet2!$C$2:'Sheet2'!$C$5,MATCH(G266,Sheet2!$A$2:'Sheet2'!$A$5,0),0)</f>
        <v>749</v>
      </c>
      <c r="L266" s="25">
        <f t="shared" si="160"/>
        <v>350</v>
      </c>
      <c r="M266" s="83">
        <f t="shared" si="157"/>
        <v>13</v>
      </c>
      <c r="N266" s="83">
        <f t="shared" si="158"/>
        <v>55</v>
      </c>
      <c r="O266" s="92">
        <f t="shared" si="161"/>
        <v>1690</v>
      </c>
      <c r="P266" s="31">
        <f>AX266+IF($F266="범선",IF($BG$1=TRUE,INDEX(Sheet2!$H$2:'Sheet2'!$H$45,MATCH(AX266,Sheet2!$G$2:'Sheet2'!$G$45,0),0)),IF($BH$1=TRUE,INDEX(Sheet2!$I$2:'Sheet2'!$I$45,MATCH(AX266,Sheet2!$G$2:'Sheet2'!$G$45,0)),IF($BI$1=TRUE,INDEX(Sheet2!$H$2:'Sheet2'!$H$45,MATCH(AX266,Sheet2!$G$2:'Sheet2'!$G$45,0)),0)))+IF($BE$1=TRUE,2,0)</f>
        <v>20</v>
      </c>
      <c r="Q266" s="26">
        <f t="shared" si="162"/>
        <v>23</v>
      </c>
      <c r="R266" s="26">
        <f t="shared" si="163"/>
        <v>26</v>
      </c>
      <c r="S266" s="28">
        <f t="shared" si="164"/>
        <v>29</v>
      </c>
      <c r="T266" s="26">
        <f>AY266+IF($F266="범선",IF($BG$1=TRUE,INDEX(Sheet2!$H$2:'Sheet2'!$H$45,MATCH(AY266,Sheet2!$G$2:'Sheet2'!$G$45,0),0)),IF($BH$1=TRUE,INDEX(Sheet2!$I$2:'Sheet2'!$I$45,MATCH(AY266,Sheet2!$G$2:'Sheet2'!$G$45,0)),IF($BI$1=TRUE,INDEX(Sheet2!$H$2:'Sheet2'!$H$45,MATCH(AY266,Sheet2!$G$2:'Sheet2'!$G$45,0)),0)))+IF($BE$1=TRUE,2,0)</f>
        <v>21</v>
      </c>
      <c r="U266" s="26">
        <f t="shared" si="165"/>
        <v>24.5</v>
      </c>
      <c r="V266" s="26">
        <f t="shared" si="166"/>
        <v>27.5</v>
      </c>
      <c r="W266" s="28">
        <f t="shared" si="167"/>
        <v>30.5</v>
      </c>
      <c r="X266" s="26">
        <f>AZ266+IF($F266="범선",IF($BG$1=TRUE,INDEX(Sheet2!$H$2:'Sheet2'!$H$45,MATCH(AZ266,Sheet2!$G$2:'Sheet2'!$G$45,0),0)),IF($BH$1=TRUE,INDEX(Sheet2!$I$2:'Sheet2'!$I$45,MATCH(AZ266,Sheet2!$G$2:'Sheet2'!$G$45,0)),IF($BI$1=TRUE,INDEX(Sheet2!$H$2:'Sheet2'!$H$45,MATCH(AZ266,Sheet2!$G$2:'Sheet2'!$G$45,0)),0)))+IF($BE$1=TRUE,2,0)</f>
        <v>25</v>
      </c>
      <c r="Y266" s="26">
        <f t="shared" si="168"/>
        <v>28.5</v>
      </c>
      <c r="Z266" s="26">
        <f t="shared" si="169"/>
        <v>31.5</v>
      </c>
      <c r="AA266" s="28">
        <f t="shared" si="170"/>
        <v>34.5</v>
      </c>
      <c r="AB266" s="26">
        <f>BA266+IF($F266="범선",IF($BG$1=TRUE,INDEX(Sheet2!$H$2:'Sheet2'!$H$45,MATCH(BA266,Sheet2!$G$2:'Sheet2'!$G$45,0),0)),IF($BH$1=TRUE,INDEX(Sheet2!$I$2:'Sheet2'!$I$45,MATCH(BA266,Sheet2!$G$2:'Sheet2'!$G$45,0)),IF($BI$1=TRUE,INDEX(Sheet2!$H$2:'Sheet2'!$H$45,MATCH(BA266,Sheet2!$G$2:'Sheet2'!$G$45,0)),0)))+IF($BE$1=TRUE,2,0)</f>
        <v>30.5</v>
      </c>
      <c r="AC266" s="26">
        <f t="shared" si="171"/>
        <v>34</v>
      </c>
      <c r="AD266" s="26">
        <f t="shared" si="172"/>
        <v>37</v>
      </c>
      <c r="AE266" s="28">
        <f t="shared" si="173"/>
        <v>40</v>
      </c>
      <c r="AF266" s="26">
        <f>BB266+IF($F266="범선",IF($BG$1=TRUE,INDEX(Sheet2!$H$2:'Sheet2'!$H$45,MATCH(BB266,Sheet2!$G$2:'Sheet2'!$G$45,0),0)),IF($BH$1=TRUE,INDEX(Sheet2!$I$2:'Sheet2'!$I$45,MATCH(BB266,Sheet2!$G$2:'Sheet2'!$G$45,0)),IF($BI$1=TRUE,INDEX(Sheet2!$H$2:'Sheet2'!$H$45,MATCH(BB266,Sheet2!$G$2:'Sheet2'!$G$45,0)),0)))+IF($BE$1=TRUE,2,0)</f>
        <v>36</v>
      </c>
      <c r="AG266" s="26">
        <f t="shared" si="174"/>
        <v>39.5</v>
      </c>
      <c r="AH266" s="26">
        <f t="shared" si="175"/>
        <v>42.5</v>
      </c>
      <c r="AI266" s="28">
        <f t="shared" si="176"/>
        <v>45.5</v>
      </c>
      <c r="AJ266" s="95"/>
      <c r="AK266" s="96">
        <v>235</v>
      </c>
      <c r="AL266" s="96">
        <v>320</v>
      </c>
      <c r="AM266" s="96">
        <v>13</v>
      </c>
      <c r="AN266" s="83">
        <v>13</v>
      </c>
      <c r="AO266" s="83">
        <v>55</v>
      </c>
      <c r="AP266" s="1428">
        <v>210</v>
      </c>
      <c r="AQ266" s="1428">
        <v>100</v>
      </c>
      <c r="AR266" s="1428">
        <v>110</v>
      </c>
      <c r="AS266" s="1428">
        <v>380</v>
      </c>
      <c r="AT266" s="1428">
        <v>3</v>
      </c>
      <c r="AU266" s="5">
        <f t="shared" si="177"/>
        <v>700</v>
      </c>
      <c r="AV266" s="5">
        <f t="shared" si="178"/>
        <v>525</v>
      </c>
      <c r="AW266" s="5">
        <f t="shared" si="179"/>
        <v>875</v>
      </c>
      <c r="AX266" s="5">
        <f t="shared" si="180"/>
        <v>8</v>
      </c>
      <c r="AY266" s="5">
        <f t="shared" si="181"/>
        <v>9</v>
      </c>
      <c r="AZ266" s="5">
        <f t="shared" si="182"/>
        <v>12</v>
      </c>
      <c r="BA266" s="5">
        <f t="shared" si="183"/>
        <v>16</v>
      </c>
      <c r="BB266" s="5">
        <f t="shared" si="184"/>
        <v>20</v>
      </c>
    </row>
    <row r="267" spans="1:54" s="5" customFormat="1">
      <c r="A267" s="882"/>
      <c r="B267" s="89" t="s">
        <v>123</v>
      </c>
      <c r="C267" s="119" t="s">
        <v>120</v>
      </c>
      <c r="D267" s="26" t="s">
        <v>1</v>
      </c>
      <c r="E267" s="26" t="s">
        <v>0</v>
      </c>
      <c r="F267" s="27" t="s">
        <v>118</v>
      </c>
      <c r="G267" s="28" t="s">
        <v>12</v>
      </c>
      <c r="H267" s="91">
        <f>ROUNDDOWN(AK267*1.05,0)+INDEX(Sheet2!$B$2:'Sheet2'!$B$5,MATCH(G267,Sheet2!$A$2:'Sheet2'!$A$5,0),0)+34*AT267-ROUNDUP(IF($BC$1=TRUE,AV267,AW267)/10,0)+A267</f>
        <v>313</v>
      </c>
      <c r="I267" s="231">
        <f>ROUNDDOWN(AL267*1.05,0)+INDEX(Sheet2!$B$2:'Sheet2'!$B$5,MATCH(G267,Sheet2!$A$2:'Sheet2'!$A$5,0),0)+34*AT267-ROUNDUP(IF($BC$1=TRUE,AV267,AW267)/10,0)+A267</f>
        <v>445</v>
      </c>
      <c r="J267" s="30">
        <f t="shared" si="159"/>
        <v>758</v>
      </c>
      <c r="K267" s="234">
        <f>AW267-ROUNDDOWN(AR267/2,0)-ROUNDDOWN(MAX(AQ267*1.2,AP267*0.5),0)+INDEX(Sheet2!$C$2:'Sheet2'!$C$5,MATCH(G267,Sheet2!$A$2:'Sheet2'!$A$5,0),0)</f>
        <v>747</v>
      </c>
      <c r="L267" s="25">
        <f t="shared" si="160"/>
        <v>367</v>
      </c>
      <c r="M267" s="79">
        <f t="shared" si="157"/>
        <v>5</v>
      </c>
      <c r="N267" s="79">
        <f t="shared" si="158"/>
        <v>25</v>
      </c>
      <c r="O267" s="253">
        <f t="shared" si="161"/>
        <v>1384</v>
      </c>
      <c r="P267" s="31">
        <f>AX267+IF($F267="범선",IF($BG$1=TRUE,INDEX(Sheet2!$H$2:'Sheet2'!$H$45,MATCH(AX267,Sheet2!$G$2:'Sheet2'!$G$45,0),0)),IF($BH$1=TRUE,INDEX(Sheet2!$I$2:'Sheet2'!$I$45,MATCH(AX267,Sheet2!$G$2:'Sheet2'!$G$45,0)),IF($BI$1=TRUE,INDEX(Sheet2!$H$2:'Sheet2'!$H$45,MATCH(AX267,Sheet2!$G$2:'Sheet2'!$G$45,0)),0)))+IF($BE$1=TRUE,2,0)</f>
        <v>27</v>
      </c>
      <c r="Q267" s="26">
        <f t="shared" si="162"/>
        <v>30</v>
      </c>
      <c r="R267" s="26">
        <f t="shared" si="163"/>
        <v>33</v>
      </c>
      <c r="S267" s="28">
        <f t="shared" si="164"/>
        <v>36</v>
      </c>
      <c r="T267" s="26">
        <f>AY267+IF($F267="범선",IF($BG$1=TRUE,INDEX(Sheet2!$H$2:'Sheet2'!$H$45,MATCH(AY267,Sheet2!$G$2:'Sheet2'!$G$45,0),0)),IF($BH$1=TRUE,INDEX(Sheet2!$I$2:'Sheet2'!$I$45,MATCH(AY267,Sheet2!$G$2:'Sheet2'!$G$45,0)),IF($BI$1=TRUE,INDEX(Sheet2!$H$2:'Sheet2'!$H$45,MATCH(AY267,Sheet2!$G$2:'Sheet2'!$G$45,0)),0)))+IF($BE$1=TRUE,2,0)</f>
        <v>29</v>
      </c>
      <c r="U267" s="26">
        <f t="shared" si="165"/>
        <v>32.5</v>
      </c>
      <c r="V267" s="26">
        <f t="shared" si="166"/>
        <v>35.5</v>
      </c>
      <c r="W267" s="28">
        <f t="shared" si="167"/>
        <v>38.5</v>
      </c>
      <c r="X267" s="26">
        <f>AZ267+IF($F267="범선",IF($BG$1=TRUE,INDEX(Sheet2!$H$2:'Sheet2'!$H$45,MATCH(AZ267,Sheet2!$G$2:'Sheet2'!$G$45,0),0)),IF($BH$1=TRUE,INDEX(Sheet2!$I$2:'Sheet2'!$I$45,MATCH(AZ267,Sheet2!$G$2:'Sheet2'!$G$45,0)),IF($BI$1=TRUE,INDEX(Sheet2!$H$2:'Sheet2'!$H$45,MATCH(AZ267,Sheet2!$G$2:'Sheet2'!$G$45,0)),0)))+IF($BE$1=TRUE,2,0)</f>
        <v>35</v>
      </c>
      <c r="Y267" s="26">
        <f t="shared" si="168"/>
        <v>38.5</v>
      </c>
      <c r="Z267" s="26">
        <f t="shared" si="169"/>
        <v>41.5</v>
      </c>
      <c r="AA267" s="28">
        <f t="shared" si="170"/>
        <v>44.5</v>
      </c>
      <c r="AB267" s="26">
        <f>BA267+IF($F267="범선",IF($BG$1=TRUE,INDEX(Sheet2!$H$2:'Sheet2'!$H$45,MATCH(BA267,Sheet2!$G$2:'Sheet2'!$G$45,0),0)),IF($BH$1=TRUE,INDEX(Sheet2!$I$2:'Sheet2'!$I$45,MATCH(BA267,Sheet2!$G$2:'Sheet2'!$G$45,0)),IF($BI$1=TRUE,INDEX(Sheet2!$H$2:'Sheet2'!$H$45,MATCH(BA267,Sheet2!$G$2:'Sheet2'!$G$45,0)),0)))+IF($BE$1=TRUE,2,0)</f>
        <v>43</v>
      </c>
      <c r="AC267" s="26">
        <f t="shared" si="171"/>
        <v>46.5</v>
      </c>
      <c r="AD267" s="26">
        <f t="shared" si="172"/>
        <v>49.5</v>
      </c>
      <c r="AE267" s="28">
        <f t="shared" si="173"/>
        <v>52.5</v>
      </c>
      <c r="AF267" s="26">
        <f>BB267+IF($F267="범선",IF($BG$1=TRUE,INDEX(Sheet2!$H$2:'Sheet2'!$H$45,MATCH(BB267,Sheet2!$G$2:'Sheet2'!$G$45,0),0)),IF($BH$1=TRUE,INDEX(Sheet2!$I$2:'Sheet2'!$I$45,MATCH(BB267,Sheet2!$G$2:'Sheet2'!$G$45,0)),IF($BI$1=TRUE,INDEX(Sheet2!$H$2:'Sheet2'!$H$45,MATCH(BB267,Sheet2!$G$2:'Sheet2'!$G$45,0)),0)))+IF($BE$1=TRUE,2,0)</f>
        <v>51</v>
      </c>
      <c r="AG267" s="26">
        <f t="shared" si="174"/>
        <v>54.5</v>
      </c>
      <c r="AH267" s="26">
        <f t="shared" si="175"/>
        <v>57.5</v>
      </c>
      <c r="AI267" s="28">
        <f t="shared" si="176"/>
        <v>60.5</v>
      </c>
      <c r="AJ267" s="95"/>
      <c r="AK267" s="97">
        <v>115</v>
      </c>
      <c r="AL267" s="97">
        <v>240</v>
      </c>
      <c r="AM267" s="97">
        <v>8</v>
      </c>
      <c r="AN267" s="79">
        <v>5</v>
      </c>
      <c r="AO267" s="79">
        <v>25</v>
      </c>
      <c r="AP267" s="5">
        <v>170</v>
      </c>
      <c r="AQ267" s="5">
        <v>78</v>
      </c>
      <c r="AR267" s="5">
        <v>72</v>
      </c>
      <c r="AS267" s="5">
        <v>420</v>
      </c>
      <c r="AT267" s="5">
        <v>4</v>
      </c>
      <c r="AU267" s="5">
        <f t="shared" si="177"/>
        <v>662</v>
      </c>
      <c r="AV267" s="5">
        <f t="shared" si="178"/>
        <v>496</v>
      </c>
      <c r="AW267" s="5">
        <f t="shared" si="179"/>
        <v>827</v>
      </c>
      <c r="AX267" s="5">
        <f t="shared" si="180"/>
        <v>2</v>
      </c>
      <c r="AY267" s="5">
        <f t="shared" si="181"/>
        <v>3</v>
      </c>
      <c r="AZ267" s="5">
        <f t="shared" si="182"/>
        <v>6</v>
      </c>
      <c r="BA267" s="5">
        <f t="shared" si="183"/>
        <v>10</v>
      </c>
      <c r="BB267" s="5">
        <f t="shared" si="184"/>
        <v>14</v>
      </c>
    </row>
    <row r="268" spans="1:54" s="5" customFormat="1">
      <c r="A268" s="364"/>
      <c r="B268" s="168" t="s">
        <v>128</v>
      </c>
      <c r="C268" s="148" t="s">
        <v>126</v>
      </c>
      <c r="D268" s="33" t="s">
        <v>1</v>
      </c>
      <c r="E268" s="33" t="s">
        <v>0</v>
      </c>
      <c r="F268" s="34" t="s">
        <v>118</v>
      </c>
      <c r="G268" s="35" t="s">
        <v>12</v>
      </c>
      <c r="H268" s="337">
        <f>ROUNDDOWN(AK268*1.05,0)+INDEX(Sheet2!$B$2:'Sheet2'!$B$5,MATCH(G268,Sheet2!$A$2:'Sheet2'!$A$5,0),0)+34*AT268-ROUNDUP(IF($BC$1=TRUE,AV268,AW268)/10,0)+A268</f>
        <v>394</v>
      </c>
      <c r="I268" s="339">
        <f>ROUNDDOWN(AL268*1.05,0)+INDEX(Sheet2!$B$2:'Sheet2'!$B$5,MATCH(G268,Sheet2!$A$2:'Sheet2'!$A$5,0),0)+34*AT268-ROUNDUP(IF($BC$1=TRUE,AV268,AW268)/10,0)+A268</f>
        <v>268</v>
      </c>
      <c r="J268" s="36">
        <f t="shared" si="159"/>
        <v>662</v>
      </c>
      <c r="K268" s="240">
        <f>AW268-ROUNDDOWN(AR268/2,0)-ROUNDDOWN(MAX(AQ268*1.2,AP268*0.5),0)+INDEX(Sheet2!$C$2:'Sheet2'!$C$5,MATCH(G268,Sheet2!$A$2:'Sheet2'!$A$5,0),0)</f>
        <v>746</v>
      </c>
      <c r="L268" s="32">
        <f t="shared" si="160"/>
        <v>352</v>
      </c>
      <c r="M268" s="149">
        <f t="shared" si="157"/>
        <v>12</v>
      </c>
      <c r="N268" s="149">
        <f t="shared" si="158"/>
        <v>50</v>
      </c>
      <c r="O268" s="256">
        <f t="shared" si="161"/>
        <v>1450</v>
      </c>
      <c r="P268" s="31">
        <f>AX268+IF($F268="범선",IF($BG$1=TRUE,INDEX(Sheet2!$H$2:'Sheet2'!$H$45,MATCH(AX268,Sheet2!$G$2:'Sheet2'!$G$45,0),0)),IF($BH$1=TRUE,INDEX(Sheet2!$I$2:'Sheet2'!$I$45,MATCH(AX268,Sheet2!$G$2:'Sheet2'!$G$45,0)),IF($BI$1=TRUE,INDEX(Sheet2!$H$2:'Sheet2'!$H$45,MATCH(AX268,Sheet2!$G$2:'Sheet2'!$G$45,0)),0)))+IF($BE$1=TRUE,2,0)</f>
        <v>37</v>
      </c>
      <c r="Q268" s="26">
        <f t="shared" si="162"/>
        <v>40</v>
      </c>
      <c r="R268" s="26">
        <f t="shared" si="163"/>
        <v>43</v>
      </c>
      <c r="S268" s="28">
        <f t="shared" si="164"/>
        <v>46</v>
      </c>
      <c r="T268" s="26">
        <f>AY268+IF($F268="범선",IF($BG$1=TRUE,INDEX(Sheet2!$H$2:'Sheet2'!$H$45,MATCH(AY268,Sheet2!$G$2:'Sheet2'!$G$45,0),0)),IF($BH$1=TRUE,INDEX(Sheet2!$I$2:'Sheet2'!$I$45,MATCH(AY268,Sheet2!$G$2:'Sheet2'!$G$45,0)),IF($BI$1=TRUE,INDEX(Sheet2!$H$2:'Sheet2'!$H$45,MATCH(AY268,Sheet2!$G$2:'Sheet2'!$G$45,0)),0)))+IF($BE$1=TRUE,2,0)</f>
        <v>39</v>
      </c>
      <c r="U268" s="26">
        <f t="shared" si="165"/>
        <v>42.5</v>
      </c>
      <c r="V268" s="26">
        <f t="shared" si="166"/>
        <v>45.5</v>
      </c>
      <c r="W268" s="28">
        <f t="shared" si="167"/>
        <v>48.5</v>
      </c>
      <c r="X268" s="26">
        <f>AZ268+IF($F268="범선",IF($BG$1=TRUE,INDEX(Sheet2!$H$2:'Sheet2'!$H$45,MATCH(AZ268,Sheet2!$G$2:'Sheet2'!$G$45,0),0)),IF($BH$1=TRUE,INDEX(Sheet2!$I$2:'Sheet2'!$I$45,MATCH(AZ268,Sheet2!$G$2:'Sheet2'!$G$45,0)),IF($BI$1=TRUE,INDEX(Sheet2!$H$2:'Sheet2'!$H$45,MATCH(AZ268,Sheet2!$G$2:'Sheet2'!$G$45,0)),0)))+IF($BE$1=TRUE,2,0)</f>
        <v>45</v>
      </c>
      <c r="Y268" s="26">
        <f t="shared" si="168"/>
        <v>48.5</v>
      </c>
      <c r="Z268" s="26">
        <f t="shared" si="169"/>
        <v>51.5</v>
      </c>
      <c r="AA268" s="28">
        <f t="shared" si="170"/>
        <v>54.5</v>
      </c>
      <c r="AB268" s="26">
        <f>BA268+IF($F268="범선",IF($BG$1=TRUE,INDEX(Sheet2!$H$2:'Sheet2'!$H$45,MATCH(BA268,Sheet2!$G$2:'Sheet2'!$G$45,0),0)),IF($BH$1=TRUE,INDEX(Sheet2!$I$2:'Sheet2'!$I$45,MATCH(BA268,Sheet2!$G$2:'Sheet2'!$G$45,0)),IF($BI$1=TRUE,INDEX(Sheet2!$H$2:'Sheet2'!$H$45,MATCH(BA268,Sheet2!$G$2:'Sheet2'!$G$45,0)),0)))+IF($BE$1=TRUE,2,0)</f>
        <v>53</v>
      </c>
      <c r="AC268" s="26">
        <f t="shared" si="171"/>
        <v>56.5</v>
      </c>
      <c r="AD268" s="26">
        <f t="shared" si="172"/>
        <v>59.5</v>
      </c>
      <c r="AE268" s="28">
        <f t="shared" si="173"/>
        <v>62.5</v>
      </c>
      <c r="AF268" s="26">
        <f>BB268+IF($F268="범선",IF($BG$1=TRUE,INDEX(Sheet2!$H$2:'Sheet2'!$H$45,MATCH(BB268,Sheet2!$G$2:'Sheet2'!$G$45,0),0)),IF($BH$1=TRUE,INDEX(Sheet2!$I$2:'Sheet2'!$I$45,MATCH(BB268,Sheet2!$G$2:'Sheet2'!$G$45,0)),IF($BI$1=TRUE,INDEX(Sheet2!$H$2:'Sheet2'!$H$45,MATCH(BB268,Sheet2!$G$2:'Sheet2'!$G$45,0)),0)))+IF($BE$1=TRUE,2,0)</f>
        <v>61</v>
      </c>
      <c r="AG268" s="26">
        <f t="shared" si="174"/>
        <v>64.5</v>
      </c>
      <c r="AH268" s="26">
        <f t="shared" si="175"/>
        <v>67.5</v>
      </c>
      <c r="AI268" s="28">
        <f t="shared" si="176"/>
        <v>70.5</v>
      </c>
      <c r="AJ268" s="95"/>
      <c r="AK268" s="97">
        <v>260</v>
      </c>
      <c r="AL268" s="97">
        <v>140</v>
      </c>
      <c r="AM268" s="97">
        <v>11</v>
      </c>
      <c r="AN268" s="82">
        <v>12</v>
      </c>
      <c r="AO268" s="82">
        <v>50</v>
      </c>
      <c r="AP268" s="5">
        <v>190</v>
      </c>
      <c r="AQ268" s="5">
        <v>100</v>
      </c>
      <c r="AR268" s="5">
        <v>90</v>
      </c>
      <c r="AS268" s="5">
        <v>410</v>
      </c>
      <c r="AT268" s="5">
        <v>2</v>
      </c>
      <c r="AU268" s="5">
        <f t="shared" si="177"/>
        <v>690</v>
      </c>
      <c r="AV268" s="5">
        <f t="shared" si="178"/>
        <v>517</v>
      </c>
      <c r="AW268" s="5">
        <f t="shared" si="179"/>
        <v>862</v>
      </c>
      <c r="AX268" s="5">
        <f t="shared" si="180"/>
        <v>7</v>
      </c>
      <c r="AY268" s="5">
        <f t="shared" si="181"/>
        <v>8</v>
      </c>
      <c r="AZ268" s="5">
        <f t="shared" si="182"/>
        <v>11</v>
      </c>
      <c r="BA268" s="5">
        <f t="shared" si="183"/>
        <v>15</v>
      </c>
      <c r="BB268" s="5">
        <f t="shared" si="184"/>
        <v>19</v>
      </c>
    </row>
    <row r="269" spans="1:54" s="5" customFormat="1">
      <c r="A269" s="334"/>
      <c r="B269" s="89" t="s">
        <v>182</v>
      </c>
      <c r="C269" s="119" t="s">
        <v>110</v>
      </c>
      <c r="D269" s="26" t="s">
        <v>25</v>
      </c>
      <c r="E269" s="26" t="s">
        <v>0</v>
      </c>
      <c r="F269" s="27" t="s">
        <v>18</v>
      </c>
      <c r="G269" s="28" t="s">
        <v>12</v>
      </c>
      <c r="H269" s="91">
        <f>ROUNDDOWN(AK269*1.05,0)+INDEX(Sheet2!$B$2:'Sheet2'!$B$5,MATCH(G269,Sheet2!$A$2:'Sheet2'!$A$5,0),0)+34*AT269-ROUNDUP(IF($BC$1=TRUE,AV269,AW269)/10,0)+A269</f>
        <v>401</v>
      </c>
      <c r="I269" s="231">
        <f>ROUNDDOWN(AL269*1.05,0)+INDEX(Sheet2!$B$2:'Sheet2'!$B$5,MATCH(G269,Sheet2!$A$2:'Sheet2'!$A$5,0),0)+34*AT269-ROUNDUP(IF($BC$1=TRUE,AV269,AW269)/10,0)+A269</f>
        <v>448</v>
      </c>
      <c r="J269" s="30">
        <f t="shared" si="159"/>
        <v>849</v>
      </c>
      <c r="K269" s="88">
        <f>AW269-ROUNDDOWN(AR269/2,0)-ROUNDDOWN(MAX(AQ269*1.2,AP269*0.5),0)+INDEX(Sheet2!$C$2:'Sheet2'!$C$5,MATCH(G269,Sheet2!$A$2:'Sheet2'!$A$5,0),0)</f>
        <v>737</v>
      </c>
      <c r="L269" s="25">
        <f t="shared" si="160"/>
        <v>363</v>
      </c>
      <c r="M269" s="83">
        <f t="shared" si="157"/>
        <v>10</v>
      </c>
      <c r="N269" s="83">
        <f t="shared" si="158"/>
        <v>49</v>
      </c>
      <c r="O269" s="92">
        <f t="shared" si="161"/>
        <v>1651</v>
      </c>
      <c r="P269" s="31">
        <f>AX269+IF($F269="범선",IF($BG$1=TRUE,INDEX(Sheet2!$H$2:'Sheet2'!$H$45,MATCH(AX269,Sheet2!$G$2:'Sheet2'!$G$45,0),0)),IF($BH$1=TRUE,INDEX(Sheet2!$I$2:'Sheet2'!$I$45,MATCH(AX269,Sheet2!$G$2:'Sheet2'!$G$45,0)),IF($BI$1=TRUE,INDEX(Sheet2!$H$2:'Sheet2'!$H$45,MATCH(AX269,Sheet2!$G$2:'Sheet2'!$G$45,0)),0)))+IF($BE$1=TRUE,2,0)</f>
        <v>17</v>
      </c>
      <c r="Q269" s="26">
        <f t="shared" si="162"/>
        <v>20</v>
      </c>
      <c r="R269" s="26">
        <f t="shared" si="163"/>
        <v>23</v>
      </c>
      <c r="S269" s="28">
        <f t="shared" si="164"/>
        <v>26</v>
      </c>
      <c r="T269" s="26">
        <f>AY269+IF($F269="범선",IF($BG$1=TRUE,INDEX(Sheet2!$H$2:'Sheet2'!$H$45,MATCH(AY269,Sheet2!$G$2:'Sheet2'!$G$45,0),0)),IF($BH$1=TRUE,INDEX(Sheet2!$I$2:'Sheet2'!$I$45,MATCH(AY269,Sheet2!$G$2:'Sheet2'!$G$45,0)),IF($BI$1=TRUE,INDEX(Sheet2!$H$2:'Sheet2'!$H$45,MATCH(AY269,Sheet2!$G$2:'Sheet2'!$G$45,0)),0)))+IF($BE$1=TRUE,2,0)</f>
        <v>20</v>
      </c>
      <c r="U269" s="26">
        <f t="shared" si="165"/>
        <v>23.5</v>
      </c>
      <c r="V269" s="26">
        <f t="shared" si="166"/>
        <v>26.5</v>
      </c>
      <c r="W269" s="28">
        <f t="shared" si="167"/>
        <v>29.5</v>
      </c>
      <c r="X269" s="26">
        <f>AZ269+IF($F269="범선",IF($BG$1=TRUE,INDEX(Sheet2!$H$2:'Sheet2'!$H$45,MATCH(AZ269,Sheet2!$G$2:'Sheet2'!$G$45,0),0)),IF($BH$1=TRUE,INDEX(Sheet2!$I$2:'Sheet2'!$I$45,MATCH(AZ269,Sheet2!$G$2:'Sheet2'!$G$45,0)),IF($BI$1=TRUE,INDEX(Sheet2!$H$2:'Sheet2'!$H$45,MATCH(AZ269,Sheet2!$G$2:'Sheet2'!$G$45,0)),0)))+IF($BE$1=TRUE,2,0)</f>
        <v>24</v>
      </c>
      <c r="Y269" s="26">
        <f t="shared" si="168"/>
        <v>27.5</v>
      </c>
      <c r="Z269" s="26">
        <f t="shared" si="169"/>
        <v>30.5</v>
      </c>
      <c r="AA269" s="28">
        <f t="shared" si="170"/>
        <v>33.5</v>
      </c>
      <c r="AB269" s="26">
        <f>BA269+IF($F269="범선",IF($BG$1=TRUE,INDEX(Sheet2!$H$2:'Sheet2'!$H$45,MATCH(BA269,Sheet2!$G$2:'Sheet2'!$G$45,0),0)),IF($BH$1=TRUE,INDEX(Sheet2!$I$2:'Sheet2'!$I$45,MATCH(BA269,Sheet2!$G$2:'Sheet2'!$G$45,0)),IF($BI$1=TRUE,INDEX(Sheet2!$H$2:'Sheet2'!$H$45,MATCH(BA269,Sheet2!$G$2:'Sheet2'!$G$45,0)),0)))+IF($BE$1=TRUE,2,0)</f>
        <v>29</v>
      </c>
      <c r="AC269" s="26">
        <f t="shared" si="171"/>
        <v>32.5</v>
      </c>
      <c r="AD269" s="26">
        <f t="shared" si="172"/>
        <v>35.5</v>
      </c>
      <c r="AE269" s="28">
        <f t="shared" si="173"/>
        <v>38.5</v>
      </c>
      <c r="AF269" s="26">
        <f>BB269+IF($F269="범선",IF($BG$1=TRUE,INDEX(Sheet2!$H$2:'Sheet2'!$H$45,MATCH(BB269,Sheet2!$G$2:'Sheet2'!$G$45,0),0)),IF($BH$1=TRUE,INDEX(Sheet2!$I$2:'Sheet2'!$I$45,MATCH(BB269,Sheet2!$G$2:'Sheet2'!$G$45,0)),IF($BI$1=TRUE,INDEX(Sheet2!$H$2:'Sheet2'!$H$45,MATCH(BB269,Sheet2!$G$2:'Sheet2'!$G$45,0)),0)))+IF($BE$1=TRUE,2,0)</f>
        <v>33</v>
      </c>
      <c r="AG269" s="26">
        <f t="shared" si="174"/>
        <v>36.5</v>
      </c>
      <c r="AH269" s="26">
        <f t="shared" si="175"/>
        <v>39.5</v>
      </c>
      <c r="AI269" s="28">
        <f t="shared" si="176"/>
        <v>42.5</v>
      </c>
      <c r="AJ269" s="95"/>
      <c r="AK269" s="97">
        <v>230</v>
      </c>
      <c r="AL269" s="97">
        <v>275</v>
      </c>
      <c r="AM269" s="97">
        <v>11</v>
      </c>
      <c r="AN269" s="83">
        <v>10</v>
      </c>
      <c r="AO269" s="83">
        <v>49</v>
      </c>
      <c r="AP269" s="142">
        <v>135</v>
      </c>
      <c r="AQ269" s="142">
        <v>60</v>
      </c>
      <c r="AR269" s="142">
        <v>104</v>
      </c>
      <c r="AS269" s="142">
        <v>411</v>
      </c>
      <c r="AT269" s="142">
        <v>3</v>
      </c>
      <c r="AU269" s="5">
        <f t="shared" si="177"/>
        <v>650</v>
      </c>
      <c r="AV269" s="5">
        <f t="shared" si="178"/>
        <v>487</v>
      </c>
      <c r="AW269" s="5">
        <f t="shared" si="179"/>
        <v>812</v>
      </c>
      <c r="AX269" s="5">
        <f t="shared" si="180"/>
        <v>6</v>
      </c>
      <c r="AY269" s="5">
        <f t="shared" si="181"/>
        <v>8</v>
      </c>
      <c r="AZ269" s="5">
        <f t="shared" si="182"/>
        <v>11</v>
      </c>
      <c r="BA269" s="5">
        <f t="shared" si="183"/>
        <v>15</v>
      </c>
      <c r="BB269" s="5">
        <f t="shared" si="184"/>
        <v>18</v>
      </c>
    </row>
    <row r="270" spans="1:54" s="5" customFormat="1">
      <c r="A270" s="882"/>
      <c r="B270" s="89"/>
      <c r="C270" s="119" t="s">
        <v>42</v>
      </c>
      <c r="D270" s="26" t="s">
        <v>25</v>
      </c>
      <c r="E270" s="26" t="s">
        <v>41</v>
      </c>
      <c r="F270" s="27" t="s">
        <v>18</v>
      </c>
      <c r="G270" s="28" t="s">
        <v>8</v>
      </c>
      <c r="H270" s="91">
        <f>ROUNDDOWN(AK270*1.05,0)+INDEX(Sheet2!$B$2:'Sheet2'!$B$5,MATCH(G270,Sheet2!$A$2:'Sheet2'!$A$5,0),0)+34*AT270-ROUNDUP(IF($BC$1=TRUE,AV270,AW270)/10,0)+A270</f>
        <v>512</v>
      </c>
      <c r="I270" s="231">
        <f>ROUNDDOWN(AL270*1.05,0)+INDEX(Sheet2!$B$2:'Sheet2'!$B$5,MATCH(G270,Sheet2!$A$2:'Sheet2'!$A$5,0),0)+34*AT270-ROUNDUP(IF($BC$1=TRUE,AV270,AW270)/10,0)+A270</f>
        <v>418</v>
      </c>
      <c r="J270" s="30">
        <f t="shared" si="159"/>
        <v>930</v>
      </c>
      <c r="K270" s="143">
        <f>AW270-ROUNDDOWN(AR270/2,0)-ROUNDDOWN(MAX(AQ270*1.2,AP270*0.5),0)+INDEX(Sheet2!$C$2:'Sheet2'!$C$5,MATCH(G270,Sheet2!$A$2:'Sheet2'!$A$5,0),0)</f>
        <v>735</v>
      </c>
      <c r="L270" s="25">
        <f t="shared" si="160"/>
        <v>386</v>
      </c>
      <c r="M270" s="83">
        <f t="shared" si="157"/>
        <v>14</v>
      </c>
      <c r="N270" s="83">
        <f t="shared" si="158"/>
        <v>29</v>
      </c>
      <c r="O270" s="92">
        <f t="shared" si="161"/>
        <v>1954</v>
      </c>
      <c r="P270" s="31">
        <f>AX270+IF($F270="범선",IF($BG$1=TRUE,INDEX(Sheet2!$H$2:'Sheet2'!$H$45,MATCH(AX270,Sheet2!$G$2:'Sheet2'!$G$45,0),0)),IF($BH$1=TRUE,INDEX(Sheet2!$I$2:'Sheet2'!$I$45,MATCH(AX270,Sheet2!$G$2:'Sheet2'!$G$45,0)),IF($BI$1=TRUE,INDEX(Sheet2!$H$2:'Sheet2'!$H$45,MATCH(AX270,Sheet2!$G$2:'Sheet2'!$G$45,0)),0)))+IF($BE$1=TRUE,2,0)</f>
        <v>13</v>
      </c>
      <c r="Q270" s="26">
        <f t="shared" si="162"/>
        <v>16</v>
      </c>
      <c r="R270" s="26">
        <f t="shared" si="163"/>
        <v>19</v>
      </c>
      <c r="S270" s="28">
        <f t="shared" si="164"/>
        <v>22</v>
      </c>
      <c r="T270" s="26">
        <f>AY270+IF($F270="범선",IF($BG$1=TRUE,INDEX(Sheet2!$H$2:'Sheet2'!$H$45,MATCH(AY270,Sheet2!$G$2:'Sheet2'!$G$45,0),0)),IF($BH$1=TRUE,INDEX(Sheet2!$I$2:'Sheet2'!$I$45,MATCH(AY270,Sheet2!$G$2:'Sheet2'!$G$45,0)),IF($BI$1=TRUE,INDEX(Sheet2!$H$2:'Sheet2'!$H$45,MATCH(AY270,Sheet2!$G$2:'Sheet2'!$G$45,0)),0)))+IF($BE$1=TRUE,2,0)</f>
        <v>16</v>
      </c>
      <c r="U270" s="26">
        <f t="shared" si="165"/>
        <v>19.5</v>
      </c>
      <c r="V270" s="26">
        <f t="shared" si="166"/>
        <v>22.5</v>
      </c>
      <c r="W270" s="28">
        <f t="shared" si="167"/>
        <v>25.5</v>
      </c>
      <c r="X270" s="26">
        <f>AZ270+IF($F270="범선",IF($BG$1=TRUE,INDEX(Sheet2!$H$2:'Sheet2'!$H$45,MATCH(AZ270,Sheet2!$G$2:'Sheet2'!$G$45,0),0)),IF($BH$1=TRUE,INDEX(Sheet2!$I$2:'Sheet2'!$I$45,MATCH(AZ270,Sheet2!$G$2:'Sheet2'!$G$45,0)),IF($BI$1=TRUE,INDEX(Sheet2!$H$2:'Sheet2'!$H$45,MATCH(AZ270,Sheet2!$G$2:'Sheet2'!$G$45,0)),0)))+IF($BE$1=TRUE,2,0)</f>
        <v>20</v>
      </c>
      <c r="Y270" s="26">
        <f t="shared" si="168"/>
        <v>23.5</v>
      </c>
      <c r="Z270" s="26">
        <f t="shared" si="169"/>
        <v>26.5</v>
      </c>
      <c r="AA270" s="28">
        <f t="shared" si="170"/>
        <v>29.5</v>
      </c>
      <c r="AB270" s="26">
        <f>BA270+IF($F270="범선",IF($BG$1=TRUE,INDEX(Sheet2!$H$2:'Sheet2'!$H$45,MATCH(BA270,Sheet2!$G$2:'Sheet2'!$G$45,0),0)),IF($BH$1=TRUE,INDEX(Sheet2!$I$2:'Sheet2'!$I$45,MATCH(BA270,Sheet2!$G$2:'Sheet2'!$G$45,0)),IF($BI$1=TRUE,INDEX(Sheet2!$H$2:'Sheet2'!$H$45,MATCH(BA270,Sheet2!$G$2:'Sheet2'!$G$45,0)),0)))+IF($BE$1=TRUE,2,0)</f>
        <v>25</v>
      </c>
      <c r="AC270" s="26">
        <f t="shared" si="171"/>
        <v>28.5</v>
      </c>
      <c r="AD270" s="26">
        <f t="shared" si="172"/>
        <v>31.5</v>
      </c>
      <c r="AE270" s="28">
        <f t="shared" si="173"/>
        <v>34.5</v>
      </c>
      <c r="AF270" s="26">
        <f>BB270+IF($F270="범선",IF($BG$1=TRUE,INDEX(Sheet2!$H$2:'Sheet2'!$H$45,MATCH(BB270,Sheet2!$G$2:'Sheet2'!$G$45,0),0)),IF($BH$1=TRUE,INDEX(Sheet2!$I$2:'Sheet2'!$I$45,MATCH(BB270,Sheet2!$G$2:'Sheet2'!$G$45,0)),IF($BI$1=TRUE,INDEX(Sheet2!$H$2:'Sheet2'!$H$45,MATCH(BB270,Sheet2!$G$2:'Sheet2'!$G$45,0)),0)))+IF($BE$1=TRUE,2,0)</f>
        <v>29</v>
      </c>
      <c r="AG270" s="26">
        <f t="shared" si="174"/>
        <v>32.5</v>
      </c>
      <c r="AH270" s="26">
        <f t="shared" si="175"/>
        <v>35.5</v>
      </c>
      <c r="AI270" s="28">
        <f t="shared" si="176"/>
        <v>38.5</v>
      </c>
      <c r="AJ270" s="95"/>
      <c r="AK270" s="97">
        <v>310</v>
      </c>
      <c r="AL270" s="97">
        <v>220</v>
      </c>
      <c r="AM270" s="97">
        <v>15</v>
      </c>
      <c r="AN270" s="83">
        <v>14</v>
      </c>
      <c r="AO270" s="83">
        <v>29</v>
      </c>
      <c r="AP270" s="142">
        <v>77</v>
      </c>
      <c r="AQ270" s="142">
        <v>34</v>
      </c>
      <c r="AR270" s="142">
        <v>48</v>
      </c>
      <c r="AS270" s="5">
        <v>475</v>
      </c>
      <c r="AT270" s="5">
        <v>3</v>
      </c>
      <c r="AU270" s="5">
        <f t="shared" si="177"/>
        <v>600</v>
      </c>
      <c r="AV270" s="5">
        <f t="shared" si="178"/>
        <v>450</v>
      </c>
      <c r="AW270" s="5">
        <f t="shared" si="179"/>
        <v>750</v>
      </c>
      <c r="AX270" s="5">
        <f t="shared" si="180"/>
        <v>3</v>
      </c>
      <c r="AY270" s="5">
        <f t="shared" si="181"/>
        <v>5</v>
      </c>
      <c r="AZ270" s="5">
        <f t="shared" si="182"/>
        <v>8</v>
      </c>
      <c r="BA270" s="5">
        <f t="shared" si="183"/>
        <v>12</v>
      </c>
      <c r="BB270" s="5">
        <f t="shared" si="184"/>
        <v>15</v>
      </c>
    </row>
    <row r="271" spans="1:54" s="5" customFormat="1">
      <c r="A271" s="334"/>
      <c r="B271" s="89" t="s">
        <v>28</v>
      </c>
      <c r="C271" s="119" t="s">
        <v>115</v>
      </c>
      <c r="D271" s="26" t="s">
        <v>1</v>
      </c>
      <c r="E271" s="26" t="s">
        <v>0</v>
      </c>
      <c r="F271" s="27" t="s">
        <v>18</v>
      </c>
      <c r="G271" s="28" t="s">
        <v>12</v>
      </c>
      <c r="H271" s="91">
        <f>ROUNDDOWN(AK271*1.05,0)+INDEX(Sheet2!$B$2:'Sheet2'!$B$5,MATCH(G271,Sheet2!$A$2:'Sheet2'!$A$5,0),0)+34*AT271-ROUNDUP(IF($BC$1=TRUE,AV271,AW271)/10,0)+A271</f>
        <v>433</v>
      </c>
      <c r="I271" s="231">
        <f>ROUNDDOWN(AL271*1.05,0)+INDEX(Sheet2!$B$2:'Sheet2'!$B$5,MATCH(G271,Sheet2!$A$2:'Sheet2'!$A$5,0),0)+34*AT271-ROUNDUP(IF($BC$1=TRUE,AV271,AW271)/10,0)+A271</f>
        <v>380</v>
      </c>
      <c r="J271" s="30">
        <f t="shared" si="159"/>
        <v>813</v>
      </c>
      <c r="K271" s="88">
        <f>AW271-ROUNDDOWN(AR271/2,0)-ROUNDDOWN(MAX(AQ271*1.2,AP271*0.5),0)+INDEX(Sheet2!$C$2:'Sheet2'!$C$5,MATCH(G271,Sheet2!$A$2:'Sheet2'!$A$5,0),0)</f>
        <v>735</v>
      </c>
      <c r="L271" s="25">
        <f t="shared" si="160"/>
        <v>361</v>
      </c>
      <c r="M271" s="83">
        <f t="shared" si="157"/>
        <v>12</v>
      </c>
      <c r="N271" s="83">
        <f t="shared" si="158"/>
        <v>51</v>
      </c>
      <c r="O271" s="92">
        <f t="shared" si="161"/>
        <v>1679</v>
      </c>
      <c r="P271" s="31">
        <f>AX271+IF($F271="범선",IF($BG$1=TRUE,INDEX(Sheet2!$H$2:'Sheet2'!$H$45,MATCH(AX271,Sheet2!$G$2:'Sheet2'!$G$45,0),0)),IF($BH$1=TRUE,INDEX(Sheet2!$I$2:'Sheet2'!$I$45,MATCH(AX271,Sheet2!$G$2:'Sheet2'!$G$45,0)),IF($BI$1=TRUE,INDEX(Sheet2!$H$2:'Sheet2'!$H$45,MATCH(AX271,Sheet2!$G$2:'Sheet2'!$G$45,0)),0)))+IF($BE$1=TRUE,2,0)</f>
        <v>18.5</v>
      </c>
      <c r="Q271" s="26">
        <f t="shared" si="162"/>
        <v>21.5</v>
      </c>
      <c r="R271" s="26">
        <f t="shared" si="163"/>
        <v>24.5</v>
      </c>
      <c r="S271" s="28">
        <f t="shared" si="164"/>
        <v>27.5</v>
      </c>
      <c r="T271" s="26">
        <f>AY271+IF($F271="범선",IF($BG$1=TRUE,INDEX(Sheet2!$H$2:'Sheet2'!$H$45,MATCH(AY271,Sheet2!$G$2:'Sheet2'!$G$45,0),0)),IF($BH$1=TRUE,INDEX(Sheet2!$I$2:'Sheet2'!$I$45,MATCH(AY271,Sheet2!$G$2:'Sheet2'!$G$45,0)),IF($BI$1=TRUE,INDEX(Sheet2!$H$2:'Sheet2'!$H$45,MATCH(AY271,Sheet2!$G$2:'Sheet2'!$G$45,0)),0)))+IF($BE$1=TRUE,2,0)</f>
        <v>20</v>
      </c>
      <c r="U271" s="26">
        <f t="shared" si="165"/>
        <v>23.5</v>
      </c>
      <c r="V271" s="26">
        <f t="shared" si="166"/>
        <v>26.5</v>
      </c>
      <c r="W271" s="28">
        <f t="shared" si="167"/>
        <v>29.5</v>
      </c>
      <c r="X271" s="26">
        <f>AZ271+IF($F271="범선",IF($BG$1=TRUE,INDEX(Sheet2!$H$2:'Sheet2'!$H$45,MATCH(AZ271,Sheet2!$G$2:'Sheet2'!$G$45,0),0)),IF($BH$1=TRUE,INDEX(Sheet2!$I$2:'Sheet2'!$I$45,MATCH(AZ271,Sheet2!$G$2:'Sheet2'!$G$45,0)),IF($BI$1=TRUE,INDEX(Sheet2!$H$2:'Sheet2'!$H$45,MATCH(AZ271,Sheet2!$G$2:'Sheet2'!$G$45,0)),0)))+IF($BE$1=TRUE,2,0)</f>
        <v>25</v>
      </c>
      <c r="Y271" s="26">
        <f t="shared" si="168"/>
        <v>28.5</v>
      </c>
      <c r="Z271" s="26">
        <f t="shared" si="169"/>
        <v>31.5</v>
      </c>
      <c r="AA271" s="28">
        <f t="shared" si="170"/>
        <v>34.5</v>
      </c>
      <c r="AB271" s="26">
        <f>BA271+IF($F271="범선",IF($BG$1=TRUE,INDEX(Sheet2!$H$2:'Sheet2'!$H$45,MATCH(BA271,Sheet2!$G$2:'Sheet2'!$G$45,0),0)),IF($BH$1=TRUE,INDEX(Sheet2!$I$2:'Sheet2'!$I$45,MATCH(BA271,Sheet2!$G$2:'Sheet2'!$G$45,0)),IF($BI$1=TRUE,INDEX(Sheet2!$H$2:'Sheet2'!$H$45,MATCH(BA271,Sheet2!$G$2:'Sheet2'!$G$45,0)),0)))+IF($BE$1=TRUE,2,0)</f>
        <v>29</v>
      </c>
      <c r="AC271" s="26">
        <f t="shared" si="171"/>
        <v>32.5</v>
      </c>
      <c r="AD271" s="26">
        <f t="shared" si="172"/>
        <v>35.5</v>
      </c>
      <c r="AE271" s="28">
        <f t="shared" si="173"/>
        <v>38.5</v>
      </c>
      <c r="AF271" s="26">
        <f>BB271+IF($F271="범선",IF($BG$1=TRUE,INDEX(Sheet2!$H$2:'Sheet2'!$H$45,MATCH(BB271,Sheet2!$G$2:'Sheet2'!$G$45,0),0)),IF($BH$1=TRUE,INDEX(Sheet2!$I$2:'Sheet2'!$I$45,MATCH(BB271,Sheet2!$G$2:'Sheet2'!$G$45,0)),IF($BI$1=TRUE,INDEX(Sheet2!$H$2:'Sheet2'!$H$45,MATCH(BB271,Sheet2!$G$2:'Sheet2'!$G$45,0)),0)))+IF($BE$1=TRUE,2,0)</f>
        <v>34.5</v>
      </c>
      <c r="AG271" s="26">
        <f t="shared" si="174"/>
        <v>38</v>
      </c>
      <c r="AH271" s="26">
        <f t="shared" si="175"/>
        <v>41</v>
      </c>
      <c r="AI271" s="28">
        <f t="shared" si="176"/>
        <v>44</v>
      </c>
      <c r="AJ271" s="95"/>
      <c r="AK271" s="97">
        <v>260</v>
      </c>
      <c r="AL271" s="97">
        <v>210</v>
      </c>
      <c r="AM271" s="97">
        <v>11</v>
      </c>
      <c r="AN271" s="83">
        <v>12</v>
      </c>
      <c r="AO271" s="83">
        <v>51</v>
      </c>
      <c r="AP271" s="142">
        <v>135</v>
      </c>
      <c r="AQ271" s="142">
        <v>60</v>
      </c>
      <c r="AR271" s="142">
        <v>108</v>
      </c>
      <c r="AS271" s="5">
        <v>407</v>
      </c>
      <c r="AT271" s="5">
        <v>3</v>
      </c>
      <c r="AU271" s="5">
        <f t="shared" si="177"/>
        <v>650</v>
      </c>
      <c r="AV271" s="5">
        <f t="shared" si="178"/>
        <v>487</v>
      </c>
      <c r="AW271" s="5">
        <f t="shared" si="179"/>
        <v>812</v>
      </c>
      <c r="AX271" s="5">
        <f t="shared" si="180"/>
        <v>7</v>
      </c>
      <c r="AY271" s="5">
        <f t="shared" si="181"/>
        <v>8</v>
      </c>
      <c r="AZ271" s="5">
        <f t="shared" si="182"/>
        <v>12</v>
      </c>
      <c r="BA271" s="5">
        <f t="shared" si="183"/>
        <v>15</v>
      </c>
      <c r="BB271" s="5">
        <f t="shared" si="184"/>
        <v>19</v>
      </c>
    </row>
    <row r="272" spans="1:54" s="5" customFormat="1">
      <c r="A272" s="884"/>
      <c r="B272" s="211" t="s">
        <v>127</v>
      </c>
      <c r="C272" s="144" t="s">
        <v>126</v>
      </c>
      <c r="D272" s="55" t="s">
        <v>1</v>
      </c>
      <c r="E272" s="55" t="s">
        <v>41</v>
      </c>
      <c r="F272" s="56" t="s">
        <v>118</v>
      </c>
      <c r="G272" s="57" t="s">
        <v>12</v>
      </c>
      <c r="H272" s="307">
        <f>ROUNDDOWN(AK272*1.05,0)+INDEX(Sheet2!$B$2:'Sheet2'!$B$5,MATCH(G272,Sheet2!$A$2:'Sheet2'!$A$5,0),0)+34*AT272-ROUNDUP(IF($BC$1=TRUE,AV272,AW272)/10,0)+A272</f>
        <v>438</v>
      </c>
      <c r="I272" s="310">
        <f>ROUNDDOWN(AL272*1.05,0)+INDEX(Sheet2!$B$2:'Sheet2'!$B$5,MATCH(G272,Sheet2!$A$2:'Sheet2'!$A$5,0),0)+34*AT272-ROUNDUP(IF($BC$1=TRUE,AV272,AW272)/10,0)+A272</f>
        <v>312</v>
      </c>
      <c r="J272" s="58">
        <f t="shared" si="159"/>
        <v>750</v>
      </c>
      <c r="K272" s="238">
        <f>AW272-ROUNDDOWN(AR272/2,0)-ROUNDDOWN(MAX(AQ272*1.2,AP272*0.5),0)+INDEX(Sheet2!$C$2:'Sheet2'!$C$5,MATCH(G272,Sheet2!$A$2:'Sheet2'!$A$5,0),0)</f>
        <v>734</v>
      </c>
      <c r="L272" s="54">
        <f t="shared" si="160"/>
        <v>345</v>
      </c>
      <c r="M272" s="146">
        <f t="shared" si="157"/>
        <v>14</v>
      </c>
      <c r="N272" s="146">
        <f t="shared" si="158"/>
        <v>55</v>
      </c>
      <c r="O272" s="255">
        <f t="shared" si="161"/>
        <v>1626</v>
      </c>
      <c r="P272" s="31">
        <f>AX272+IF($F272="범선",IF($BG$1=TRUE,INDEX(Sheet2!$H$2:'Sheet2'!$H$45,MATCH(AX272,Sheet2!$G$2:'Sheet2'!$G$45,0),0)),IF($BH$1=TRUE,INDEX(Sheet2!$I$2:'Sheet2'!$I$45,MATCH(AX272,Sheet2!$G$2:'Sheet2'!$G$45,0)),IF($BI$1=TRUE,INDEX(Sheet2!$H$2:'Sheet2'!$H$45,MATCH(AX272,Sheet2!$G$2:'Sheet2'!$G$45,0)),0)))+IF($BE$1=TRUE,2,0)</f>
        <v>39</v>
      </c>
      <c r="Q272" s="26">
        <f t="shared" si="162"/>
        <v>42</v>
      </c>
      <c r="R272" s="26">
        <f t="shared" si="163"/>
        <v>45</v>
      </c>
      <c r="S272" s="28">
        <f t="shared" si="164"/>
        <v>48</v>
      </c>
      <c r="T272" s="26">
        <f>AY272+IF($F272="범선",IF($BG$1=TRUE,INDEX(Sheet2!$H$2:'Sheet2'!$H$45,MATCH(AY272,Sheet2!$G$2:'Sheet2'!$G$45,0),0)),IF($BH$1=TRUE,INDEX(Sheet2!$I$2:'Sheet2'!$I$45,MATCH(AY272,Sheet2!$G$2:'Sheet2'!$G$45,0)),IF($BI$1=TRUE,INDEX(Sheet2!$H$2:'Sheet2'!$H$45,MATCH(AY272,Sheet2!$G$2:'Sheet2'!$G$45,0)),0)))+IF($BE$1=TRUE,2,0)</f>
        <v>41</v>
      </c>
      <c r="U272" s="26">
        <f t="shared" si="165"/>
        <v>44.5</v>
      </c>
      <c r="V272" s="26">
        <f t="shared" si="166"/>
        <v>47.5</v>
      </c>
      <c r="W272" s="28">
        <f t="shared" si="167"/>
        <v>50.5</v>
      </c>
      <c r="X272" s="26">
        <f>AZ272+IF($F272="범선",IF($BG$1=TRUE,INDEX(Sheet2!$H$2:'Sheet2'!$H$45,MATCH(AZ272,Sheet2!$G$2:'Sheet2'!$G$45,0),0)),IF($BH$1=TRUE,INDEX(Sheet2!$I$2:'Sheet2'!$I$45,MATCH(AZ272,Sheet2!$G$2:'Sheet2'!$G$45,0)),IF($BI$1=TRUE,INDEX(Sheet2!$H$2:'Sheet2'!$H$45,MATCH(AZ272,Sheet2!$G$2:'Sheet2'!$G$45,0)),0)))+IF($BE$1=TRUE,2,0)</f>
        <v>47</v>
      </c>
      <c r="Y272" s="26">
        <f t="shared" si="168"/>
        <v>50.5</v>
      </c>
      <c r="Z272" s="26">
        <f t="shared" si="169"/>
        <v>53.5</v>
      </c>
      <c r="AA272" s="28">
        <f t="shared" si="170"/>
        <v>56.5</v>
      </c>
      <c r="AB272" s="26">
        <f>BA272+IF($F272="범선",IF($BG$1=TRUE,INDEX(Sheet2!$H$2:'Sheet2'!$H$45,MATCH(BA272,Sheet2!$G$2:'Sheet2'!$G$45,0),0)),IF($BH$1=TRUE,INDEX(Sheet2!$I$2:'Sheet2'!$I$45,MATCH(BA272,Sheet2!$G$2:'Sheet2'!$G$45,0)),IF($BI$1=TRUE,INDEX(Sheet2!$H$2:'Sheet2'!$H$45,MATCH(BA272,Sheet2!$G$2:'Sheet2'!$G$45,0)),0)))+IF($BE$1=TRUE,2,0)</f>
        <v>55</v>
      </c>
      <c r="AC272" s="26">
        <f t="shared" si="171"/>
        <v>58.5</v>
      </c>
      <c r="AD272" s="26">
        <f t="shared" si="172"/>
        <v>61.5</v>
      </c>
      <c r="AE272" s="28">
        <f t="shared" si="173"/>
        <v>64.5</v>
      </c>
      <c r="AF272" s="26">
        <f>BB272+IF($F272="범선",IF($BG$1=TRUE,INDEX(Sheet2!$H$2:'Sheet2'!$H$45,MATCH(BB272,Sheet2!$G$2:'Sheet2'!$G$45,0),0)),IF($BH$1=TRUE,INDEX(Sheet2!$I$2:'Sheet2'!$I$45,MATCH(BB272,Sheet2!$G$2:'Sheet2'!$G$45,0)),IF($BI$1=TRUE,INDEX(Sheet2!$H$2:'Sheet2'!$H$45,MATCH(BB272,Sheet2!$G$2:'Sheet2'!$G$45,0)),0)))+IF($BE$1=TRUE,2,0)</f>
        <v>63</v>
      </c>
      <c r="AG272" s="26">
        <f t="shared" si="174"/>
        <v>66.5</v>
      </c>
      <c r="AH272" s="26">
        <f t="shared" si="175"/>
        <v>69.5</v>
      </c>
      <c r="AI272" s="28">
        <f t="shared" si="176"/>
        <v>72.5</v>
      </c>
      <c r="AJ272" s="95"/>
      <c r="AK272" s="97">
        <v>300</v>
      </c>
      <c r="AL272" s="97">
        <v>180</v>
      </c>
      <c r="AM272" s="97">
        <v>12</v>
      </c>
      <c r="AN272" s="146">
        <v>14</v>
      </c>
      <c r="AO272" s="146">
        <v>55</v>
      </c>
      <c r="AP272" s="142">
        <v>200</v>
      </c>
      <c r="AQ272" s="142">
        <v>100</v>
      </c>
      <c r="AR272" s="142">
        <v>90</v>
      </c>
      <c r="AS272" s="5">
        <v>390</v>
      </c>
      <c r="AT272" s="5">
        <v>2</v>
      </c>
      <c r="AU272" s="5">
        <f t="shared" si="177"/>
        <v>680</v>
      </c>
      <c r="AV272" s="5">
        <f t="shared" si="178"/>
        <v>510</v>
      </c>
      <c r="AW272" s="5">
        <f t="shared" si="179"/>
        <v>850</v>
      </c>
      <c r="AX272" s="5">
        <f t="shared" si="180"/>
        <v>8</v>
      </c>
      <c r="AY272" s="5">
        <f t="shared" si="181"/>
        <v>9</v>
      </c>
      <c r="AZ272" s="5">
        <f t="shared" si="182"/>
        <v>12</v>
      </c>
      <c r="BA272" s="5">
        <f t="shared" si="183"/>
        <v>16</v>
      </c>
      <c r="BB272" s="5">
        <f t="shared" si="184"/>
        <v>20</v>
      </c>
    </row>
    <row r="273" spans="1:55" s="5" customFormat="1" hidden="1">
      <c r="A273" s="327"/>
      <c r="B273" s="89"/>
      <c r="C273" s="119"/>
      <c r="D273" s="26"/>
      <c r="E273" s="26"/>
      <c r="F273" s="26"/>
      <c r="G273" s="28"/>
      <c r="H273" s="29"/>
      <c r="I273" s="29"/>
      <c r="J273" s="30"/>
      <c r="K273" s="234"/>
      <c r="L273" s="25"/>
      <c r="M273" s="83">
        <v>10</v>
      </c>
      <c r="N273" s="83">
        <v>10</v>
      </c>
      <c r="O273" s="87"/>
      <c r="P273" s="31"/>
      <c r="Q273" s="26"/>
      <c r="R273" s="26"/>
      <c r="S273" s="28"/>
      <c r="T273" s="26"/>
      <c r="U273" s="26"/>
      <c r="V273" s="26"/>
      <c r="W273" s="28"/>
      <c r="X273" s="26"/>
      <c r="Y273" s="26"/>
      <c r="Z273" s="26"/>
      <c r="AA273" s="28"/>
      <c r="AB273" s="26"/>
      <c r="AC273" s="26"/>
      <c r="AD273" s="26"/>
      <c r="AE273" s="28"/>
      <c r="AF273" s="26"/>
      <c r="AG273" s="26"/>
      <c r="AH273" s="26"/>
      <c r="AI273" s="28"/>
      <c r="AJ273" s="95"/>
      <c r="AK273" s="97"/>
      <c r="AL273" s="97"/>
      <c r="AM273" s="97"/>
      <c r="AN273" s="97"/>
      <c r="AO273" s="97"/>
      <c r="AP273" s="142"/>
      <c r="AQ273" s="142"/>
      <c r="AR273" s="142"/>
      <c r="AS273"/>
      <c r="AT273"/>
      <c r="AU273"/>
      <c r="AV273"/>
      <c r="AW273"/>
      <c r="AX273"/>
      <c r="AY273"/>
      <c r="AZ273"/>
      <c r="BA273"/>
      <c r="BB273"/>
    </row>
    <row r="274" spans="1:55" s="5" customFormat="1" hidden="1">
      <c r="A274" s="480"/>
      <c r="B274" s="406"/>
      <c r="C274" s="415"/>
      <c r="D274" s="38"/>
      <c r="E274" s="38"/>
      <c r="F274" s="38"/>
      <c r="G274" s="39"/>
      <c r="H274" s="481"/>
      <c r="I274" s="481"/>
      <c r="J274" s="40"/>
      <c r="K274" s="474"/>
      <c r="L274" s="37"/>
      <c r="M274" s="482"/>
      <c r="N274" s="482"/>
      <c r="O274" s="483"/>
      <c r="P274" s="41"/>
      <c r="Q274" s="38"/>
      <c r="R274" s="38"/>
      <c r="S274" s="39"/>
      <c r="T274" s="38"/>
      <c r="U274" s="38"/>
      <c r="V274" s="38"/>
      <c r="W274" s="39"/>
      <c r="X274" s="38"/>
      <c r="Y274" s="38"/>
      <c r="Z274" s="38"/>
      <c r="AA274" s="39"/>
      <c r="AB274" s="38"/>
      <c r="AC274" s="38"/>
      <c r="AD274" s="38"/>
      <c r="AE274" s="39"/>
      <c r="AF274" s="38"/>
      <c r="AG274" s="38"/>
      <c r="AH274" s="38"/>
      <c r="AI274" s="39"/>
      <c r="AJ274" s="95"/>
      <c r="AK274" s="97"/>
      <c r="AL274" s="97"/>
      <c r="AM274" s="97"/>
      <c r="AN274" s="97"/>
      <c r="AO274" s="97"/>
      <c r="AP274" s="142"/>
      <c r="AQ274" s="142"/>
      <c r="AR274" s="142"/>
      <c r="AS274" s="142"/>
      <c r="AT274" s="142"/>
      <c r="AU274"/>
      <c r="AV274"/>
      <c r="AW274"/>
      <c r="AX274"/>
      <c r="AY274"/>
      <c r="AZ274"/>
      <c r="BA274"/>
      <c r="BB274"/>
    </row>
    <row r="275" spans="1:55" s="5" customFormat="1">
      <c r="A275" s="439"/>
      <c r="B275" s="440"/>
      <c r="C275" s="247" t="s">
        <v>183</v>
      </c>
      <c r="D275" s="214" t="s">
        <v>25</v>
      </c>
      <c r="E275" s="214" t="s">
        <v>0</v>
      </c>
      <c r="F275" s="214" t="s">
        <v>162</v>
      </c>
      <c r="G275" s="223" t="s">
        <v>12</v>
      </c>
      <c r="H275" s="322">
        <f>ROUNDDOWN(AK275*1.05,0)+INDEX(Sheet2!$B$2:'Sheet2'!$B$5,MATCH(G275,Sheet2!$A$2:'Sheet2'!$A$5,0),0)+34*AT275-ROUNDUP(IF($BC$1=TRUE,AV275,AW275)/10,0)+A275</f>
        <v>427</v>
      </c>
      <c r="I275" s="323">
        <f>ROUNDDOWN(AL275*1.05,0)+INDEX(Sheet2!$B$2:'Sheet2'!$B$5,MATCH(G275,Sheet2!$A$2:'Sheet2'!$A$5,0),0)+34*AT275-ROUNDUP(IF($BC$1=TRUE,AV275,AW275)/10,0)+A275</f>
        <v>380</v>
      </c>
      <c r="J275" s="232">
        <f t="shared" ref="J275:J306" si="185">H275+I275</f>
        <v>807</v>
      </c>
      <c r="K275" s="766">
        <f>AW275-ROUNDDOWN(AR275/2,0)-ROUNDDOWN(MAX(AQ275*1.2,AP275*0.5),0)+INDEX(Sheet2!$C$2:'Sheet2'!$C$5,MATCH(G275,Sheet2!$A$2:'Sheet2'!$A$5,0),0)</f>
        <v>729</v>
      </c>
      <c r="L275" s="247">
        <f t="shared" ref="L275:L306" si="186">AV275-ROUNDDOWN(AR275/2,0)-ROUNDDOWN(MAX(AQ275*1.2,AP275*0.5),0)</f>
        <v>355</v>
      </c>
      <c r="M275" s="502">
        <f t="shared" ref="M275:M306" si="187">AN275</f>
        <v>11</v>
      </c>
      <c r="N275" s="249">
        <f t="shared" ref="N275:N306" si="188">AO275</f>
        <v>49</v>
      </c>
      <c r="O275" s="503">
        <f t="shared" ref="O275:O306" si="189">H275*3+I275</f>
        <v>1661</v>
      </c>
      <c r="P275" s="259">
        <f>AX275+IF($F275="범선",IF($BG$1=TRUE,INDEX(Sheet2!$H$2:'Sheet2'!$H$45,MATCH(AX275,Sheet2!$G$2:'Sheet2'!$G$45,0),0)),IF($BH$1=TRUE,INDEX(Sheet2!$I$2:'Sheet2'!$I$45,MATCH(AX275,Sheet2!$G$2:'Sheet2'!$G$45,0)),IF($BI$1=TRUE,INDEX(Sheet2!$H$2:'Sheet2'!$H$45,MATCH(AX275,Sheet2!$G$2:'Sheet2'!$G$45,0)),0)))+IF($BE$1=TRUE,2,0)</f>
        <v>17</v>
      </c>
      <c r="Q275" s="214">
        <f t="shared" ref="Q275:Q306" si="190">P275+3</f>
        <v>20</v>
      </c>
      <c r="R275" s="214">
        <f t="shared" ref="R275:R306" si="191">P275+6</f>
        <v>23</v>
      </c>
      <c r="S275" s="223">
        <f t="shared" ref="S275:S306" si="192">P275+9</f>
        <v>26</v>
      </c>
      <c r="T275" s="214">
        <f>AY275+IF($F275="범선",IF($BG$1=TRUE,INDEX(Sheet2!$H$2:'Sheet2'!$H$45,MATCH(AY275,Sheet2!$G$2:'Sheet2'!$G$45,0),0)),IF($BH$1=TRUE,INDEX(Sheet2!$I$2:'Sheet2'!$I$45,MATCH(AY275,Sheet2!$G$2:'Sheet2'!$G$45,0)),IF($BI$1=TRUE,INDEX(Sheet2!$H$2:'Sheet2'!$H$45,MATCH(AY275,Sheet2!$G$2:'Sheet2'!$G$45,0)),0)))+IF($BE$1=TRUE,2,0)</f>
        <v>20</v>
      </c>
      <c r="U275" s="214">
        <f t="shared" ref="U275:U306" si="193">T275+3.5</f>
        <v>23.5</v>
      </c>
      <c r="V275" s="214">
        <f t="shared" ref="V275:V306" si="194">T275+6.5</f>
        <v>26.5</v>
      </c>
      <c r="W275" s="223">
        <f t="shared" ref="W275:W306" si="195">T275+9.5</f>
        <v>29.5</v>
      </c>
      <c r="X275" s="214">
        <f>AZ275+IF($F275="범선",IF($BG$1=TRUE,INDEX(Sheet2!$H$2:'Sheet2'!$H$45,MATCH(AZ275,Sheet2!$G$2:'Sheet2'!$G$45,0),0)),IF($BH$1=TRUE,INDEX(Sheet2!$I$2:'Sheet2'!$I$45,MATCH(AZ275,Sheet2!$G$2:'Sheet2'!$G$45,0)),IF($BI$1=TRUE,INDEX(Sheet2!$H$2:'Sheet2'!$H$45,MATCH(AZ275,Sheet2!$G$2:'Sheet2'!$G$45,0)),0)))+IF($BE$1=TRUE,2,0)</f>
        <v>24</v>
      </c>
      <c r="Y275" s="214">
        <f t="shared" ref="Y275:Y306" si="196">X275+3.5</f>
        <v>27.5</v>
      </c>
      <c r="Z275" s="214">
        <f t="shared" ref="Z275:Z306" si="197">X275+6.5</f>
        <v>30.5</v>
      </c>
      <c r="AA275" s="223">
        <f t="shared" ref="AA275:AA306" si="198">X275+9.5</f>
        <v>33.5</v>
      </c>
      <c r="AB275" s="214">
        <f>BA275+IF($F275="범선",IF($BG$1=TRUE,INDEX(Sheet2!$H$2:'Sheet2'!$H$45,MATCH(BA275,Sheet2!$G$2:'Sheet2'!$G$45,0),0)),IF($BH$1=TRUE,INDEX(Sheet2!$I$2:'Sheet2'!$I$45,MATCH(BA275,Sheet2!$G$2:'Sheet2'!$G$45,0)),IF($BI$1=TRUE,INDEX(Sheet2!$H$2:'Sheet2'!$H$45,MATCH(BA275,Sheet2!$G$2:'Sheet2'!$G$45,0)),0)))+IF($BE$1=TRUE,2,0)</f>
        <v>29</v>
      </c>
      <c r="AC275" s="214">
        <f t="shared" ref="AC275:AC306" si="199">AB275+3.5</f>
        <v>32.5</v>
      </c>
      <c r="AD275" s="214">
        <f t="shared" ref="AD275:AD306" si="200">AB275+6.5</f>
        <v>35.5</v>
      </c>
      <c r="AE275" s="223">
        <f t="shared" ref="AE275:AE306" si="201">AB275+9.5</f>
        <v>38.5</v>
      </c>
      <c r="AF275" s="214">
        <f>BB275+IF($F275="범선",IF($BG$1=TRUE,INDEX(Sheet2!$H$2:'Sheet2'!$H$45,MATCH(BB275,Sheet2!$G$2:'Sheet2'!$G$45,0),0)),IF($BH$1=TRUE,INDEX(Sheet2!$I$2:'Sheet2'!$I$45,MATCH(BB275,Sheet2!$G$2:'Sheet2'!$G$45,0)),IF($BI$1=TRUE,INDEX(Sheet2!$H$2:'Sheet2'!$H$45,MATCH(BB275,Sheet2!$G$2:'Sheet2'!$G$45,0)),0)))+IF($BE$1=TRUE,2,0)</f>
        <v>33</v>
      </c>
      <c r="AG275" s="214">
        <f t="shared" ref="AG275:AG306" si="202">AF275+3.5</f>
        <v>36.5</v>
      </c>
      <c r="AH275" s="214">
        <f t="shared" ref="AH275:AH306" si="203">AF275+6.5</f>
        <v>39.5</v>
      </c>
      <c r="AI275" s="223">
        <f t="shared" ref="AI275:AI306" si="204">AF275+9.5</f>
        <v>42.5</v>
      </c>
      <c r="AJ275" s="6"/>
      <c r="AK275" s="13">
        <v>255</v>
      </c>
      <c r="AL275" s="13">
        <v>210</v>
      </c>
      <c r="AM275" s="13">
        <v>11</v>
      </c>
      <c r="AN275" s="262">
        <v>11</v>
      </c>
      <c r="AO275" s="269">
        <v>49</v>
      </c>
      <c r="AP275" s="13">
        <v>150</v>
      </c>
      <c r="AQ275" s="13">
        <v>65</v>
      </c>
      <c r="AR275" s="13">
        <v>108</v>
      </c>
      <c r="AS275" s="13">
        <v>392</v>
      </c>
      <c r="AT275" s="13">
        <v>3</v>
      </c>
      <c r="AU275" s="5">
        <f t="shared" ref="AU275:AU306" si="205">AP275+AR275+AS275</f>
        <v>650</v>
      </c>
      <c r="AV275" s="5">
        <f t="shared" ref="AV275:AV306" si="206">ROUNDDOWN(AU275*0.75,0)</f>
        <v>487</v>
      </c>
      <c r="AW275" s="5">
        <f t="shared" ref="AW275:AW306" si="207">ROUNDDOWN(AU275*1.25,0)</f>
        <v>812</v>
      </c>
      <c r="AX275" s="5">
        <f t="shared" ref="AX275:AX306" si="208">ROUNDDOWN(($AO275-5)/5,0)-ROUNDDOWN(IF($BC$1=TRUE,$AV275,$AW275)/100,0)+IF($BD$1=TRUE,1,0)+IF($BF$1=TRUE,6,0)</f>
        <v>6</v>
      </c>
      <c r="AY275" s="5">
        <f t="shared" ref="AY275:AY306" si="209">ROUNDDOWN(($AO275-5+3*$BC$7)/5,0)-ROUNDDOWN(IF($BC$1=TRUE,$AV275,$AW275)/100,0)+IF($BD$1=TRUE,1,0)+IF($BF$1=TRUE,6,0)</f>
        <v>8</v>
      </c>
      <c r="AZ275" s="5">
        <f t="shared" ref="AZ275:AZ306" si="210">ROUNDDOWN(($AO275-5+20*1+2*$BC$7)/5,0)-ROUNDDOWN(IF($BC$1=TRUE,$AV275,$AW275)/100,0)+IF($BD$1=TRUE,1,0)+IF($BF$1=TRUE,6,0)</f>
        <v>11</v>
      </c>
      <c r="BA275" s="5">
        <f t="shared" ref="BA275:BA306" si="211">ROUNDDOWN(($AO275-5+20*2+1*$BC$7)/5,0)-ROUNDDOWN(IF($BC$1=TRUE,$AV275,$AW275)/100,0)+IF($BD$1=TRUE,1,0)+IF($BF$1=TRUE,6,0)</f>
        <v>15</v>
      </c>
      <c r="BB275" s="5">
        <f t="shared" ref="BB275:BB306" si="212">ROUNDDOWN(($AO275-5+60)/5,0)-ROUNDDOWN(IF($BC$1=TRUE,$AV275,$AW275)/100,0)+IF($BD$1=TRUE,1,0)+IF($BF$1=TRUE,6,0)</f>
        <v>18</v>
      </c>
    </row>
    <row r="276" spans="1:55" s="5" customFormat="1">
      <c r="A276" s="368"/>
      <c r="B276" s="90" t="s">
        <v>65</v>
      </c>
      <c r="C276" s="122" t="s">
        <v>59</v>
      </c>
      <c r="D276" s="20" t="s">
        <v>25</v>
      </c>
      <c r="E276" s="20" t="s">
        <v>0</v>
      </c>
      <c r="F276" s="21" t="s">
        <v>18</v>
      </c>
      <c r="G276" s="22" t="s">
        <v>8</v>
      </c>
      <c r="H276" s="318">
        <f>ROUNDDOWN(AK276*1.05,0)+INDEX(Sheet2!$B$2:'Sheet2'!$B$5,MATCH(G276,Sheet2!$A$2:'Sheet2'!$A$5,0),0)+34*AT276-ROUNDUP(IF($BC$1=TRUE,AV276,AW276)/10,0)+A276</f>
        <v>363</v>
      </c>
      <c r="I276" s="319">
        <f>ROUNDDOWN(AL276*1.05,0)+INDEX(Sheet2!$B$2:'Sheet2'!$B$5,MATCH(G276,Sheet2!$A$2:'Sheet2'!$A$5,0),0)+34*AT276-ROUNDUP(IF($BC$1=TRUE,AV276,AW276)/10,0)+A276</f>
        <v>479</v>
      </c>
      <c r="J276" s="23">
        <f t="shared" si="185"/>
        <v>842</v>
      </c>
      <c r="K276" s="1236">
        <f>AW276-ROUNDDOWN(AR276/2,0)-ROUNDDOWN(MAX(AQ276*1.2,AP276*0.5),0)+INDEX(Sheet2!$C$2:'Sheet2'!$C$5,MATCH(G276,Sheet2!$A$2:'Sheet2'!$A$5,0),0)</f>
        <v>729</v>
      </c>
      <c r="L276" s="19">
        <f t="shared" si="186"/>
        <v>373</v>
      </c>
      <c r="M276" s="496">
        <f t="shared" si="187"/>
        <v>8</v>
      </c>
      <c r="N276" s="99">
        <f t="shared" si="188"/>
        <v>32</v>
      </c>
      <c r="O276" s="497">
        <f t="shared" si="189"/>
        <v>1568</v>
      </c>
      <c r="P276" s="24">
        <f>AX276+IF($F276="범선",IF($BG$1=TRUE,INDEX(Sheet2!$H$2:'Sheet2'!$H$45,MATCH(AX276,Sheet2!$G$2:'Sheet2'!$G$45,0),0)),IF($BH$1=TRUE,INDEX(Sheet2!$I$2:'Sheet2'!$I$45,MATCH(AX276,Sheet2!$G$2:'Sheet2'!$G$45,0)),IF($BI$1=TRUE,INDEX(Sheet2!$H$2:'Sheet2'!$H$45,MATCH(AX276,Sheet2!$G$2:'Sheet2'!$G$45,0)),0)))+IF($BE$1=TRUE,2,0)</f>
        <v>14.5</v>
      </c>
      <c r="Q276" s="20">
        <f t="shared" si="190"/>
        <v>17.5</v>
      </c>
      <c r="R276" s="20">
        <f t="shared" si="191"/>
        <v>20.5</v>
      </c>
      <c r="S276" s="22">
        <f t="shared" si="192"/>
        <v>23.5</v>
      </c>
      <c r="T276" s="20">
        <f>AY276+IF($F276="범선",IF($BG$1=TRUE,INDEX(Sheet2!$H$2:'Sheet2'!$H$45,MATCH(AY276,Sheet2!$G$2:'Sheet2'!$G$45,0),0)),IF($BH$1=TRUE,INDEX(Sheet2!$I$2:'Sheet2'!$I$45,MATCH(AY276,Sheet2!$G$2:'Sheet2'!$G$45,0)),IF($BI$1=TRUE,INDEX(Sheet2!$H$2:'Sheet2'!$H$45,MATCH(AY276,Sheet2!$G$2:'Sheet2'!$G$45,0)),0)))+IF($BE$1=TRUE,2,0)</f>
        <v>16</v>
      </c>
      <c r="U276" s="20">
        <f t="shared" si="193"/>
        <v>19.5</v>
      </c>
      <c r="V276" s="20">
        <f t="shared" si="194"/>
        <v>22.5</v>
      </c>
      <c r="W276" s="22">
        <f t="shared" si="195"/>
        <v>25.5</v>
      </c>
      <c r="X276" s="20">
        <f>AZ276+IF($F276="범선",IF($BG$1=TRUE,INDEX(Sheet2!$H$2:'Sheet2'!$H$45,MATCH(AZ276,Sheet2!$G$2:'Sheet2'!$G$45,0),0)),IF($BH$1=TRUE,INDEX(Sheet2!$I$2:'Sheet2'!$I$45,MATCH(AZ276,Sheet2!$G$2:'Sheet2'!$G$45,0)),IF($BI$1=TRUE,INDEX(Sheet2!$H$2:'Sheet2'!$H$45,MATCH(AZ276,Sheet2!$G$2:'Sheet2'!$G$45,0)),0)))+IF($BE$1=TRUE,2,0)</f>
        <v>21</v>
      </c>
      <c r="Y276" s="20">
        <f t="shared" si="196"/>
        <v>24.5</v>
      </c>
      <c r="Z276" s="20">
        <f t="shared" si="197"/>
        <v>27.5</v>
      </c>
      <c r="AA276" s="22">
        <f t="shared" si="198"/>
        <v>30.5</v>
      </c>
      <c r="AB276" s="20">
        <f>BA276+IF($F276="범선",IF($BG$1=TRUE,INDEX(Sheet2!$H$2:'Sheet2'!$H$45,MATCH(BA276,Sheet2!$G$2:'Sheet2'!$G$45,0),0)),IF($BH$1=TRUE,INDEX(Sheet2!$I$2:'Sheet2'!$I$45,MATCH(BA276,Sheet2!$G$2:'Sheet2'!$G$45,0)),IF($BI$1=TRUE,INDEX(Sheet2!$H$2:'Sheet2'!$H$45,MATCH(BA276,Sheet2!$G$2:'Sheet2'!$G$45,0)),0)))+IF($BE$1=TRUE,2,0)</f>
        <v>25</v>
      </c>
      <c r="AC276" s="20">
        <f t="shared" si="199"/>
        <v>28.5</v>
      </c>
      <c r="AD276" s="20">
        <f t="shared" si="200"/>
        <v>31.5</v>
      </c>
      <c r="AE276" s="22">
        <f t="shared" si="201"/>
        <v>34.5</v>
      </c>
      <c r="AF276" s="20">
        <f>BB276+IF($F276="범선",IF($BG$1=TRUE,INDEX(Sheet2!$H$2:'Sheet2'!$H$45,MATCH(BB276,Sheet2!$G$2:'Sheet2'!$G$45,0),0)),IF($BH$1=TRUE,INDEX(Sheet2!$I$2:'Sheet2'!$I$45,MATCH(BB276,Sheet2!$G$2:'Sheet2'!$G$45,0)),IF($BI$1=TRUE,INDEX(Sheet2!$H$2:'Sheet2'!$H$45,MATCH(BB276,Sheet2!$G$2:'Sheet2'!$G$45,0)),0)))+IF($BE$1=TRUE,2,0)</f>
        <v>30.5</v>
      </c>
      <c r="AG276" s="20">
        <f t="shared" si="202"/>
        <v>34</v>
      </c>
      <c r="AH276" s="20">
        <f t="shared" si="203"/>
        <v>37</v>
      </c>
      <c r="AI276" s="22">
        <f t="shared" si="204"/>
        <v>40</v>
      </c>
      <c r="AJ276" s="95"/>
      <c r="AK276" s="97">
        <v>170</v>
      </c>
      <c r="AL276" s="97">
        <v>280</v>
      </c>
      <c r="AM276" s="97">
        <v>10</v>
      </c>
      <c r="AN276" s="83">
        <v>8</v>
      </c>
      <c r="AO276" s="83">
        <v>32</v>
      </c>
      <c r="AP276" s="142">
        <v>88</v>
      </c>
      <c r="AQ276" s="142">
        <v>43</v>
      </c>
      <c r="AR276" s="142">
        <v>75</v>
      </c>
      <c r="AS276" s="5">
        <v>452</v>
      </c>
      <c r="AT276" s="5">
        <v>3</v>
      </c>
      <c r="AU276" s="5">
        <f t="shared" si="205"/>
        <v>615</v>
      </c>
      <c r="AV276" s="5">
        <f t="shared" si="206"/>
        <v>461</v>
      </c>
      <c r="AW276" s="5">
        <f t="shared" si="207"/>
        <v>768</v>
      </c>
      <c r="AX276" s="5">
        <f t="shared" si="208"/>
        <v>4</v>
      </c>
      <c r="AY276" s="5">
        <f t="shared" si="209"/>
        <v>5</v>
      </c>
      <c r="AZ276" s="5">
        <f t="shared" si="210"/>
        <v>9</v>
      </c>
      <c r="BA276" s="5">
        <f t="shared" si="211"/>
        <v>12</v>
      </c>
      <c r="BB276" s="5">
        <f t="shared" si="212"/>
        <v>16</v>
      </c>
    </row>
    <row r="277" spans="1:55">
      <c r="A277" s="334"/>
      <c r="B277" s="89" t="s">
        <v>64</v>
      </c>
      <c r="C277" s="119" t="s">
        <v>59</v>
      </c>
      <c r="D277" s="26" t="s">
        <v>25</v>
      </c>
      <c r="E277" s="26" t="s">
        <v>41</v>
      </c>
      <c r="F277" s="27" t="s">
        <v>18</v>
      </c>
      <c r="G277" s="28" t="s">
        <v>12</v>
      </c>
      <c r="H277" s="91">
        <f>ROUNDDOWN(AK277*1.05,0)+INDEX(Sheet2!$B$2:'Sheet2'!$B$5,MATCH(G277,Sheet2!$A$2:'Sheet2'!$A$5,0),0)+34*AT277-ROUNDUP(IF($BC$1=TRUE,AV277,AW277)/10,0)+A277</f>
        <v>324</v>
      </c>
      <c r="I277" s="231">
        <f>ROUNDDOWN(AL277*1.05,0)+INDEX(Sheet2!$B$2:'Sheet2'!$B$5,MATCH(G277,Sheet2!$A$2:'Sheet2'!$A$5,0),0)+34*AT277-ROUNDUP(IF($BC$1=TRUE,AV277,AW277)/10,0)+A277</f>
        <v>445</v>
      </c>
      <c r="J277" s="30">
        <f t="shared" si="185"/>
        <v>769</v>
      </c>
      <c r="K277" s="88">
        <f>AW277-ROUNDDOWN(AR277/2,0)-ROUNDDOWN(MAX(AQ277*1.2,AP277*0.5),0)+INDEX(Sheet2!$C$2:'Sheet2'!$C$5,MATCH(G277,Sheet2!$A$2:'Sheet2'!$A$5,0),0)</f>
        <v>729</v>
      </c>
      <c r="L277" s="25">
        <f t="shared" si="186"/>
        <v>380</v>
      </c>
      <c r="M277" s="83">
        <f t="shared" si="187"/>
        <v>9</v>
      </c>
      <c r="N277" s="83">
        <f t="shared" si="188"/>
        <v>26</v>
      </c>
      <c r="O277" s="92">
        <f t="shared" si="189"/>
        <v>1417</v>
      </c>
      <c r="P277" s="31">
        <f>AX277+IF($F277="범선",IF($BG$1=TRUE,INDEX(Sheet2!$H$2:'Sheet2'!$H$45,MATCH(AX277,Sheet2!$G$2:'Sheet2'!$G$45,0),0)),IF($BH$1=TRUE,INDEX(Sheet2!$I$2:'Sheet2'!$I$45,MATCH(AX277,Sheet2!$G$2:'Sheet2'!$G$45,0)),IF($BI$1=TRUE,INDEX(Sheet2!$H$2:'Sheet2'!$H$45,MATCH(AX277,Sheet2!$G$2:'Sheet2'!$G$45,0)),0)))+IF($BE$1=TRUE,2,0)</f>
        <v>13</v>
      </c>
      <c r="Q277" s="26">
        <f t="shared" si="190"/>
        <v>16</v>
      </c>
      <c r="R277" s="26">
        <f t="shared" si="191"/>
        <v>19</v>
      </c>
      <c r="S277" s="28">
        <f t="shared" si="192"/>
        <v>22</v>
      </c>
      <c r="T277" s="26">
        <f>AY277+IF($F277="범선",IF($BG$1=TRUE,INDEX(Sheet2!$H$2:'Sheet2'!$H$45,MATCH(AY277,Sheet2!$G$2:'Sheet2'!$G$45,0),0)),IF($BH$1=TRUE,INDEX(Sheet2!$I$2:'Sheet2'!$I$45,MATCH(AY277,Sheet2!$G$2:'Sheet2'!$G$45,0)),IF($BI$1=TRUE,INDEX(Sheet2!$H$2:'Sheet2'!$H$45,MATCH(AY277,Sheet2!$G$2:'Sheet2'!$G$45,0)),0)))+IF($BE$1=TRUE,2,0)</f>
        <v>14.5</v>
      </c>
      <c r="U277" s="26">
        <f t="shared" si="193"/>
        <v>18</v>
      </c>
      <c r="V277" s="26">
        <f t="shared" si="194"/>
        <v>21</v>
      </c>
      <c r="W277" s="28">
        <f t="shared" si="195"/>
        <v>24</v>
      </c>
      <c r="X277" s="26">
        <f>AZ277+IF($F277="범선",IF($BG$1=TRUE,INDEX(Sheet2!$H$2:'Sheet2'!$H$45,MATCH(AZ277,Sheet2!$G$2:'Sheet2'!$G$45,0),0)),IF($BH$1=TRUE,INDEX(Sheet2!$I$2:'Sheet2'!$I$45,MATCH(AZ277,Sheet2!$G$2:'Sheet2'!$G$45,0)),IF($BI$1=TRUE,INDEX(Sheet2!$H$2:'Sheet2'!$H$45,MATCH(AZ277,Sheet2!$G$2:'Sheet2'!$G$45,0)),0)))+IF($BE$1=TRUE,2,0)</f>
        <v>20</v>
      </c>
      <c r="Y277" s="26">
        <f t="shared" si="196"/>
        <v>23.5</v>
      </c>
      <c r="Z277" s="26">
        <f t="shared" si="197"/>
        <v>26.5</v>
      </c>
      <c r="AA277" s="28">
        <f t="shared" si="198"/>
        <v>29.5</v>
      </c>
      <c r="AB277" s="26">
        <f>BA277+IF($F277="범선",IF($BG$1=TRUE,INDEX(Sheet2!$H$2:'Sheet2'!$H$45,MATCH(BA277,Sheet2!$G$2:'Sheet2'!$G$45,0),0)),IF($BH$1=TRUE,INDEX(Sheet2!$I$2:'Sheet2'!$I$45,MATCH(BA277,Sheet2!$G$2:'Sheet2'!$G$45,0)),IF($BI$1=TRUE,INDEX(Sheet2!$H$2:'Sheet2'!$H$45,MATCH(BA277,Sheet2!$G$2:'Sheet2'!$G$45,0)),0)))+IF($BE$1=TRUE,2,0)</f>
        <v>24</v>
      </c>
      <c r="AC277" s="26">
        <f t="shared" si="199"/>
        <v>27.5</v>
      </c>
      <c r="AD277" s="26">
        <f t="shared" si="200"/>
        <v>30.5</v>
      </c>
      <c r="AE277" s="28">
        <f t="shared" si="201"/>
        <v>33.5</v>
      </c>
      <c r="AF277" s="26">
        <f>BB277+IF($F277="범선",IF($BG$1=TRUE,INDEX(Sheet2!$H$2:'Sheet2'!$H$45,MATCH(BB277,Sheet2!$G$2:'Sheet2'!$G$45,0),0)),IF($BH$1=TRUE,INDEX(Sheet2!$I$2:'Sheet2'!$I$45,MATCH(BB277,Sheet2!$G$2:'Sheet2'!$G$45,0)),IF($BI$1=TRUE,INDEX(Sheet2!$H$2:'Sheet2'!$H$45,MATCH(BB277,Sheet2!$G$2:'Sheet2'!$G$45,0)),0)))+IF($BE$1=TRUE,2,0)</f>
        <v>29</v>
      </c>
      <c r="AG277" s="26">
        <f t="shared" si="202"/>
        <v>32.5</v>
      </c>
      <c r="AH277" s="26">
        <f t="shared" si="203"/>
        <v>35.5</v>
      </c>
      <c r="AI277" s="28">
        <f t="shared" si="204"/>
        <v>38.5</v>
      </c>
      <c r="AJ277" s="95"/>
      <c r="AK277" s="97">
        <v>150</v>
      </c>
      <c r="AL277" s="97">
        <v>265</v>
      </c>
      <c r="AM277" s="97">
        <v>11</v>
      </c>
      <c r="AN277" s="83">
        <v>9</v>
      </c>
      <c r="AO277" s="83">
        <v>26</v>
      </c>
      <c r="AP277" s="5">
        <v>75</v>
      </c>
      <c r="AQ277" s="5">
        <v>40</v>
      </c>
      <c r="AR277" s="5">
        <v>44</v>
      </c>
      <c r="AS277" s="5">
        <v>481</v>
      </c>
      <c r="AT277" s="5">
        <v>3</v>
      </c>
      <c r="AU277" s="5">
        <f t="shared" si="205"/>
        <v>600</v>
      </c>
      <c r="AV277" s="5">
        <f t="shared" si="206"/>
        <v>450</v>
      </c>
      <c r="AW277" s="5">
        <f t="shared" si="207"/>
        <v>750</v>
      </c>
      <c r="AX277" s="5">
        <f t="shared" si="208"/>
        <v>3</v>
      </c>
      <c r="AY277" s="5">
        <f t="shared" si="209"/>
        <v>4</v>
      </c>
      <c r="AZ277" s="5">
        <f t="shared" si="210"/>
        <v>8</v>
      </c>
      <c r="BA277" s="5">
        <f t="shared" si="211"/>
        <v>11</v>
      </c>
      <c r="BB277" s="5">
        <f t="shared" si="212"/>
        <v>15</v>
      </c>
    </row>
    <row r="278" spans="1:55">
      <c r="A278" s="405"/>
      <c r="B278" s="406"/>
      <c r="C278" s="37" t="s">
        <v>52</v>
      </c>
      <c r="D278" s="38" t="s">
        <v>25</v>
      </c>
      <c r="E278" s="38" t="s">
        <v>0</v>
      </c>
      <c r="F278" s="407" t="s">
        <v>18</v>
      </c>
      <c r="G278" s="39" t="s">
        <v>58</v>
      </c>
      <c r="H278" s="286">
        <f>ROUNDDOWN(AK278*1.05,0)+INDEX(Sheet2!$B$2:'Sheet2'!$B$5,MATCH(G278,Sheet2!$A$2:'Sheet2'!$A$5,0),0)+34*AT278-ROUNDUP(IF($BC$1=TRUE,AV278,AW278)/10,0)+A278</f>
        <v>470</v>
      </c>
      <c r="I278" s="296">
        <f>ROUNDDOWN(AL278*1.05,0)+INDEX(Sheet2!$B$2:'Sheet2'!$B$5,MATCH(G278,Sheet2!$A$2:'Sheet2'!$A$5,0),0)+34*AT278-ROUNDUP(IF($BC$1=TRUE,AV278,AW278)/10,0)+A278</f>
        <v>523</v>
      </c>
      <c r="J278" s="40">
        <f t="shared" si="185"/>
        <v>993</v>
      </c>
      <c r="K278" s="1200">
        <f>AW278-ROUNDDOWN(AR278/2,0)-ROUNDDOWN(MAX(AQ278*1.2,AP278*0.5),0)+INDEX(Sheet2!$C$2:'Sheet2'!$C$5,MATCH(G278,Sheet2!$A$2:'Sheet2'!$A$5,0),0)</f>
        <v>727</v>
      </c>
      <c r="L278" s="37">
        <f t="shared" si="186"/>
        <v>378</v>
      </c>
      <c r="M278" s="694">
        <f t="shared" si="187"/>
        <v>14</v>
      </c>
      <c r="N278" s="427">
        <f t="shared" si="188"/>
        <v>38</v>
      </c>
      <c r="O278" s="697">
        <f t="shared" si="189"/>
        <v>1933</v>
      </c>
      <c r="P278" s="41">
        <f>AX278+IF($F278="범선",IF($BG$1=TRUE,INDEX(Sheet2!$H$2:'Sheet2'!$H$45,MATCH(AX278,Sheet2!$G$2:'Sheet2'!$G$45,0),0)),IF($BH$1=TRUE,INDEX(Sheet2!$I$2:'Sheet2'!$I$45,MATCH(AX278,Sheet2!$G$2:'Sheet2'!$G$45,0)),IF($BI$1=TRUE,INDEX(Sheet2!$H$2:'Sheet2'!$H$45,MATCH(AX278,Sheet2!$G$2:'Sheet2'!$G$45,0)),0)))+IF($BE$1=TRUE,2,0)</f>
        <v>16</v>
      </c>
      <c r="Q278" s="38">
        <f t="shared" si="190"/>
        <v>19</v>
      </c>
      <c r="R278" s="38">
        <f t="shared" si="191"/>
        <v>22</v>
      </c>
      <c r="S278" s="39">
        <f t="shared" si="192"/>
        <v>25</v>
      </c>
      <c r="T278" s="38">
        <f>AY278+IF($F278="범선",IF($BG$1=TRUE,INDEX(Sheet2!$H$2:'Sheet2'!$H$45,MATCH(AY278,Sheet2!$G$2:'Sheet2'!$G$45,0),0)),IF($BH$1=TRUE,INDEX(Sheet2!$I$2:'Sheet2'!$I$45,MATCH(AY278,Sheet2!$G$2:'Sheet2'!$G$45,0)),IF($BI$1=TRUE,INDEX(Sheet2!$H$2:'Sheet2'!$H$45,MATCH(AY278,Sheet2!$G$2:'Sheet2'!$G$45,0)),0)))+IF($BE$1=TRUE,2,0)</f>
        <v>17</v>
      </c>
      <c r="U278" s="38">
        <f t="shared" si="193"/>
        <v>20.5</v>
      </c>
      <c r="V278" s="38">
        <f t="shared" si="194"/>
        <v>23.5</v>
      </c>
      <c r="W278" s="39">
        <f t="shared" si="195"/>
        <v>26.5</v>
      </c>
      <c r="X278" s="38">
        <f>AZ278+IF($F278="범선",IF($BG$1=TRUE,INDEX(Sheet2!$H$2:'Sheet2'!$H$45,MATCH(AZ278,Sheet2!$G$2:'Sheet2'!$G$45,0),0)),IF($BH$1=TRUE,INDEX(Sheet2!$I$2:'Sheet2'!$I$45,MATCH(AZ278,Sheet2!$G$2:'Sheet2'!$G$45,0)),IF($BI$1=TRUE,INDEX(Sheet2!$H$2:'Sheet2'!$H$45,MATCH(AZ278,Sheet2!$G$2:'Sheet2'!$G$45,0)),0)))+IF($BE$1=TRUE,2,0)</f>
        <v>22.5</v>
      </c>
      <c r="Y278" s="38">
        <f t="shared" si="196"/>
        <v>26</v>
      </c>
      <c r="Z278" s="38">
        <f t="shared" si="197"/>
        <v>29</v>
      </c>
      <c r="AA278" s="39">
        <f t="shared" si="198"/>
        <v>32</v>
      </c>
      <c r="AB278" s="38">
        <f>BA278+IF($F278="범선",IF($BG$1=TRUE,INDEX(Sheet2!$H$2:'Sheet2'!$H$45,MATCH(BA278,Sheet2!$G$2:'Sheet2'!$G$45,0),0)),IF($BH$1=TRUE,INDEX(Sheet2!$I$2:'Sheet2'!$I$45,MATCH(BA278,Sheet2!$G$2:'Sheet2'!$G$45,0)),IF($BI$1=TRUE,INDEX(Sheet2!$H$2:'Sheet2'!$H$45,MATCH(BA278,Sheet2!$G$2:'Sheet2'!$G$45,0)),0)))+IF($BE$1=TRUE,2,0)</f>
        <v>28</v>
      </c>
      <c r="AC278" s="38">
        <f t="shared" si="199"/>
        <v>31.5</v>
      </c>
      <c r="AD278" s="38">
        <f t="shared" si="200"/>
        <v>34.5</v>
      </c>
      <c r="AE278" s="39">
        <f t="shared" si="201"/>
        <v>37.5</v>
      </c>
      <c r="AF278" s="38">
        <f>BB278+IF($F278="범선",IF($BG$1=TRUE,INDEX(Sheet2!$H$2:'Sheet2'!$H$45,MATCH(BB278,Sheet2!$G$2:'Sheet2'!$G$45,0),0)),IF($BH$1=TRUE,INDEX(Sheet2!$I$2:'Sheet2'!$I$45,MATCH(BB278,Sheet2!$G$2:'Sheet2'!$G$45,0)),IF($BI$1=TRUE,INDEX(Sheet2!$H$2:'Sheet2'!$H$45,MATCH(BB278,Sheet2!$G$2:'Sheet2'!$G$45,0)),0)))+IF($BE$1=TRUE,2,0)</f>
        <v>32</v>
      </c>
      <c r="AG278" s="38">
        <f t="shared" si="202"/>
        <v>35.5</v>
      </c>
      <c r="AH278" s="38">
        <f t="shared" si="203"/>
        <v>38.5</v>
      </c>
      <c r="AI278" s="39">
        <f t="shared" si="204"/>
        <v>41.5</v>
      </c>
      <c r="AJ278" s="6"/>
      <c r="AK278" s="5">
        <v>270</v>
      </c>
      <c r="AL278" s="5">
        <v>320</v>
      </c>
      <c r="AM278" s="5">
        <v>13</v>
      </c>
      <c r="AN278" s="262">
        <v>14</v>
      </c>
      <c r="AO278" s="269">
        <v>38</v>
      </c>
      <c r="AP278" s="5">
        <v>80</v>
      </c>
      <c r="AQ278" s="5">
        <v>35</v>
      </c>
      <c r="AR278" s="5">
        <v>60</v>
      </c>
      <c r="AS278" s="5">
        <v>460</v>
      </c>
      <c r="AT278" s="5">
        <v>3</v>
      </c>
      <c r="AU278" s="5">
        <f t="shared" si="205"/>
        <v>600</v>
      </c>
      <c r="AV278" s="5">
        <f t="shared" si="206"/>
        <v>450</v>
      </c>
      <c r="AW278" s="5">
        <f t="shared" si="207"/>
        <v>750</v>
      </c>
      <c r="AX278" s="5">
        <f t="shared" si="208"/>
        <v>5</v>
      </c>
      <c r="AY278" s="5">
        <f t="shared" si="209"/>
        <v>6</v>
      </c>
      <c r="AZ278" s="5">
        <f t="shared" si="210"/>
        <v>10</v>
      </c>
      <c r="BA278" s="5">
        <f t="shared" si="211"/>
        <v>14</v>
      </c>
      <c r="BB278" s="5">
        <f t="shared" si="212"/>
        <v>17</v>
      </c>
    </row>
    <row r="279" spans="1:55" s="5" customFormat="1">
      <c r="A279" s="439"/>
      <c r="B279" s="440" t="s">
        <v>28</v>
      </c>
      <c r="C279" s="212" t="s">
        <v>32</v>
      </c>
      <c r="D279" s="214" t="s">
        <v>1</v>
      </c>
      <c r="E279" s="214" t="s">
        <v>0</v>
      </c>
      <c r="F279" s="500" t="s">
        <v>18</v>
      </c>
      <c r="G279" s="223" t="s">
        <v>12</v>
      </c>
      <c r="H279" s="322">
        <f>ROUNDDOWN(AK279*1.05,0)+INDEX(Sheet2!$B$2:'Sheet2'!$B$5,MATCH(G279,Sheet2!$A$2:'Sheet2'!$A$5,0),0)+34*AT279-ROUNDUP(IF($BC$1=TRUE,AV279,AW279)/10,0)+A279</f>
        <v>508</v>
      </c>
      <c r="I279" s="323">
        <f>ROUNDDOWN(AL279*1.05,0)+INDEX(Sheet2!$B$2:'Sheet2'!$B$5,MATCH(G279,Sheet2!$A$2:'Sheet2'!$A$5,0),0)+34*AT279-ROUNDUP(IF($BC$1=TRUE,AV279,AW279)/10,0)+A279</f>
        <v>366</v>
      </c>
      <c r="J279" s="232">
        <f t="shared" si="185"/>
        <v>874</v>
      </c>
      <c r="K279" s="766">
        <f>AW279-ROUNDDOWN(AR279/2,0)-ROUNDDOWN(MAX(AQ279*1.2,AP279*0.5),0)+INDEX(Sheet2!$C$2:'Sheet2'!$C$5,MATCH(G279,Sheet2!$A$2:'Sheet2'!$A$5,0),0)</f>
        <v>727</v>
      </c>
      <c r="L279" s="247">
        <f t="shared" si="186"/>
        <v>348</v>
      </c>
      <c r="M279" s="502">
        <f t="shared" si="187"/>
        <v>8</v>
      </c>
      <c r="N279" s="249">
        <f t="shared" si="188"/>
        <v>44</v>
      </c>
      <c r="O279" s="695">
        <f t="shared" si="189"/>
        <v>1890</v>
      </c>
      <c r="P279" s="259">
        <f>AX279+IF($F279="범선",IF($BG$1=TRUE,INDEX(Sheet2!$H$2:'Sheet2'!$H$45,MATCH(AX279,Sheet2!$G$2:'Sheet2'!$G$45,0),0)),IF($BH$1=TRUE,INDEX(Sheet2!$I$2:'Sheet2'!$I$45,MATCH(AX279,Sheet2!$G$2:'Sheet2'!$G$45,0)),IF($BI$1=TRUE,INDEX(Sheet2!$H$2:'Sheet2'!$H$45,MATCH(AX279,Sheet2!$G$2:'Sheet2'!$G$45,0)),0)))+IF($BE$1=TRUE,2,0)</f>
        <v>16</v>
      </c>
      <c r="Q279" s="214">
        <f t="shared" si="190"/>
        <v>19</v>
      </c>
      <c r="R279" s="214">
        <f t="shared" si="191"/>
        <v>22</v>
      </c>
      <c r="S279" s="223">
        <f t="shared" si="192"/>
        <v>25</v>
      </c>
      <c r="T279" s="214">
        <f>AY279+IF($F279="범선",IF($BG$1=TRUE,INDEX(Sheet2!$H$2:'Sheet2'!$H$45,MATCH(AY279,Sheet2!$G$2:'Sheet2'!$G$45,0),0)),IF($BH$1=TRUE,INDEX(Sheet2!$I$2:'Sheet2'!$I$45,MATCH(AY279,Sheet2!$G$2:'Sheet2'!$G$45,0)),IF($BI$1=TRUE,INDEX(Sheet2!$H$2:'Sheet2'!$H$45,MATCH(AY279,Sheet2!$G$2:'Sheet2'!$G$45,0)),0)))+IF($BE$1=TRUE,2,0)</f>
        <v>18.5</v>
      </c>
      <c r="U279" s="214">
        <f t="shared" si="193"/>
        <v>22</v>
      </c>
      <c r="V279" s="214">
        <f t="shared" si="194"/>
        <v>25</v>
      </c>
      <c r="W279" s="223">
        <f t="shared" si="195"/>
        <v>28</v>
      </c>
      <c r="X279" s="214">
        <f>AZ279+IF($F279="범선",IF($BG$1=TRUE,INDEX(Sheet2!$H$2:'Sheet2'!$H$45,MATCH(AZ279,Sheet2!$G$2:'Sheet2'!$G$45,0),0)),IF($BH$1=TRUE,INDEX(Sheet2!$I$2:'Sheet2'!$I$45,MATCH(AZ279,Sheet2!$G$2:'Sheet2'!$G$45,0)),IF($BI$1=TRUE,INDEX(Sheet2!$H$2:'Sheet2'!$H$45,MATCH(AZ279,Sheet2!$G$2:'Sheet2'!$G$45,0)),0)))+IF($BE$1=TRUE,2,0)</f>
        <v>22.5</v>
      </c>
      <c r="Y279" s="214">
        <f t="shared" si="196"/>
        <v>26</v>
      </c>
      <c r="Z279" s="214">
        <f t="shared" si="197"/>
        <v>29</v>
      </c>
      <c r="AA279" s="223">
        <f t="shared" si="198"/>
        <v>32</v>
      </c>
      <c r="AB279" s="214">
        <f>BA279+IF($F279="범선",IF($BG$1=TRUE,INDEX(Sheet2!$H$2:'Sheet2'!$H$45,MATCH(BA279,Sheet2!$G$2:'Sheet2'!$G$45,0),0)),IF($BH$1=TRUE,INDEX(Sheet2!$I$2:'Sheet2'!$I$45,MATCH(BA279,Sheet2!$G$2:'Sheet2'!$G$45,0)),IF($BI$1=TRUE,INDEX(Sheet2!$H$2:'Sheet2'!$H$45,MATCH(BA279,Sheet2!$G$2:'Sheet2'!$G$45,0)),0)))+IF($BE$1=TRUE,2,0)</f>
        <v>28</v>
      </c>
      <c r="AC279" s="214">
        <f t="shared" si="199"/>
        <v>31.5</v>
      </c>
      <c r="AD279" s="214">
        <f t="shared" si="200"/>
        <v>34.5</v>
      </c>
      <c r="AE279" s="223">
        <f t="shared" si="201"/>
        <v>37.5</v>
      </c>
      <c r="AF279" s="214">
        <f>BB279+IF($F279="범선",IF($BG$1=TRUE,INDEX(Sheet2!$H$2:'Sheet2'!$H$45,MATCH(BB279,Sheet2!$G$2:'Sheet2'!$G$45,0),0)),IF($BH$1=TRUE,INDEX(Sheet2!$I$2:'Sheet2'!$I$45,MATCH(BB279,Sheet2!$G$2:'Sheet2'!$G$45,0)),IF($BI$1=TRUE,INDEX(Sheet2!$H$2:'Sheet2'!$H$45,MATCH(BB279,Sheet2!$G$2:'Sheet2'!$G$45,0)),0)))+IF($BE$1=TRUE,2,0)</f>
        <v>32</v>
      </c>
      <c r="AG279" s="214">
        <f t="shared" si="202"/>
        <v>35.5</v>
      </c>
      <c r="AH279" s="214">
        <f t="shared" si="203"/>
        <v>38.5</v>
      </c>
      <c r="AI279" s="223">
        <f t="shared" si="204"/>
        <v>41.5</v>
      </c>
      <c r="AJ279" s="95"/>
      <c r="AK279" s="97">
        <v>300</v>
      </c>
      <c r="AL279" s="97">
        <v>165</v>
      </c>
      <c r="AM279" s="97">
        <v>5</v>
      </c>
      <c r="AN279" s="83">
        <v>8</v>
      </c>
      <c r="AO279" s="83">
        <v>44</v>
      </c>
      <c r="AP279" s="142">
        <v>120</v>
      </c>
      <c r="AQ279" s="142">
        <v>81</v>
      </c>
      <c r="AR279" s="142">
        <v>100</v>
      </c>
      <c r="AS279" s="5">
        <v>440</v>
      </c>
      <c r="AT279" s="5">
        <v>4</v>
      </c>
      <c r="AU279" s="5">
        <f t="shared" si="205"/>
        <v>660</v>
      </c>
      <c r="AV279" s="5">
        <f t="shared" si="206"/>
        <v>495</v>
      </c>
      <c r="AW279" s="5">
        <f t="shared" si="207"/>
        <v>825</v>
      </c>
      <c r="AX279" s="5">
        <f t="shared" si="208"/>
        <v>5</v>
      </c>
      <c r="AY279" s="5">
        <f t="shared" si="209"/>
        <v>7</v>
      </c>
      <c r="AZ279" s="5">
        <f t="shared" si="210"/>
        <v>10</v>
      </c>
      <c r="BA279" s="5">
        <f t="shared" si="211"/>
        <v>14</v>
      </c>
      <c r="BB279" s="5">
        <f t="shared" si="212"/>
        <v>17</v>
      </c>
    </row>
    <row r="280" spans="1:55" s="5" customFormat="1">
      <c r="A280" s="368"/>
      <c r="B280" s="90"/>
      <c r="C280" s="19" t="s">
        <v>260</v>
      </c>
      <c r="D280" s="20" t="s">
        <v>25</v>
      </c>
      <c r="E280" s="825" t="s">
        <v>0</v>
      </c>
      <c r="F280" s="21" t="s">
        <v>18</v>
      </c>
      <c r="G280" s="22" t="s">
        <v>8</v>
      </c>
      <c r="H280" s="318">
        <f>ROUNDDOWN(AK280*1.05,0)+INDEX(Sheet2!$B$2:'Sheet2'!$B$5,MATCH(G280,Sheet2!$A$2:'Sheet2'!$A$5,0),0)+34*AT280-ROUNDUP(IF($BC$1=TRUE,AV280,AW280)/10,0)+A280</f>
        <v>512</v>
      </c>
      <c r="I280" s="319">
        <f>ROUNDDOWN(AL280*1.05,0)+INDEX(Sheet2!$B$2:'Sheet2'!$B$5,MATCH(G280,Sheet2!$A$2:'Sheet2'!$A$5,0),0)+34*AT280-ROUNDUP(IF($BC$1=TRUE,AV280,AW280)/10,0)+A280</f>
        <v>418</v>
      </c>
      <c r="J280" s="23">
        <f t="shared" si="185"/>
        <v>930</v>
      </c>
      <c r="K280" s="1236">
        <f>AW280-ROUNDDOWN(AR280/2,0)-ROUNDDOWN(MAX(AQ280*1.2,AP280*0.5),0)+INDEX(Sheet2!$C$2:'Sheet2'!$C$5,MATCH(G280,Sheet2!$A$2:'Sheet2'!$A$5,0),0)</f>
        <v>726</v>
      </c>
      <c r="L280" s="19">
        <f t="shared" si="186"/>
        <v>377</v>
      </c>
      <c r="M280" s="496">
        <f t="shared" si="187"/>
        <v>14</v>
      </c>
      <c r="N280" s="99">
        <f t="shared" si="188"/>
        <v>29</v>
      </c>
      <c r="O280" s="497">
        <f t="shared" si="189"/>
        <v>1954</v>
      </c>
      <c r="P280" s="24">
        <f>AX280+IF($F280="범선",IF($BG$1=TRUE,INDEX(Sheet2!$H$2:'Sheet2'!$H$45,MATCH(AX280,Sheet2!$G$2:'Sheet2'!$G$45,0),0)),IF($BH$1=TRUE,INDEX(Sheet2!$I$2:'Sheet2'!$I$45,MATCH(AX280,Sheet2!$G$2:'Sheet2'!$G$45,0)),IF($BI$1=TRUE,INDEX(Sheet2!$H$2:'Sheet2'!$H$45,MATCH(AX280,Sheet2!$G$2:'Sheet2'!$G$45,0)),0)))+IF($BE$1=TRUE,2,0)</f>
        <v>13</v>
      </c>
      <c r="Q280" s="20">
        <f t="shared" si="190"/>
        <v>16</v>
      </c>
      <c r="R280" s="20">
        <f t="shared" si="191"/>
        <v>19</v>
      </c>
      <c r="S280" s="22">
        <f t="shared" si="192"/>
        <v>22</v>
      </c>
      <c r="T280" s="20">
        <f>AY280+IF($F280="범선",IF($BG$1=TRUE,INDEX(Sheet2!$H$2:'Sheet2'!$H$45,MATCH(AY280,Sheet2!$G$2:'Sheet2'!$G$45,0),0)),IF($BH$1=TRUE,INDEX(Sheet2!$I$2:'Sheet2'!$I$45,MATCH(AY280,Sheet2!$G$2:'Sheet2'!$G$45,0)),IF($BI$1=TRUE,INDEX(Sheet2!$H$2:'Sheet2'!$H$45,MATCH(AY280,Sheet2!$G$2:'Sheet2'!$G$45,0)),0)))+IF($BE$1=TRUE,2,0)</f>
        <v>16</v>
      </c>
      <c r="U280" s="20">
        <f t="shared" si="193"/>
        <v>19.5</v>
      </c>
      <c r="V280" s="20">
        <f t="shared" si="194"/>
        <v>22.5</v>
      </c>
      <c r="W280" s="22">
        <f t="shared" si="195"/>
        <v>25.5</v>
      </c>
      <c r="X280" s="20">
        <f>AZ280+IF($F280="범선",IF($BG$1=TRUE,INDEX(Sheet2!$H$2:'Sheet2'!$H$45,MATCH(AZ280,Sheet2!$G$2:'Sheet2'!$G$45,0),0)),IF($BH$1=TRUE,INDEX(Sheet2!$I$2:'Sheet2'!$I$45,MATCH(AZ280,Sheet2!$G$2:'Sheet2'!$G$45,0)),IF($BI$1=TRUE,INDEX(Sheet2!$H$2:'Sheet2'!$H$45,MATCH(AZ280,Sheet2!$G$2:'Sheet2'!$G$45,0)),0)))+IF($BE$1=TRUE,2,0)</f>
        <v>20</v>
      </c>
      <c r="Y280" s="20">
        <f t="shared" si="196"/>
        <v>23.5</v>
      </c>
      <c r="Z280" s="20">
        <f t="shared" si="197"/>
        <v>26.5</v>
      </c>
      <c r="AA280" s="22">
        <f t="shared" si="198"/>
        <v>29.5</v>
      </c>
      <c r="AB280" s="20">
        <f>BA280+IF($F280="범선",IF($BG$1=TRUE,INDEX(Sheet2!$H$2:'Sheet2'!$H$45,MATCH(BA280,Sheet2!$G$2:'Sheet2'!$G$45,0),0)),IF($BH$1=TRUE,INDEX(Sheet2!$I$2:'Sheet2'!$I$45,MATCH(BA280,Sheet2!$G$2:'Sheet2'!$G$45,0)),IF($BI$1=TRUE,INDEX(Sheet2!$H$2:'Sheet2'!$H$45,MATCH(BA280,Sheet2!$G$2:'Sheet2'!$G$45,0)),0)))+IF($BE$1=TRUE,2,0)</f>
        <v>25</v>
      </c>
      <c r="AC280" s="20">
        <f t="shared" si="199"/>
        <v>28.5</v>
      </c>
      <c r="AD280" s="20">
        <f t="shared" si="200"/>
        <v>31.5</v>
      </c>
      <c r="AE280" s="22">
        <f t="shared" si="201"/>
        <v>34.5</v>
      </c>
      <c r="AF280" s="20">
        <f>BB280+IF($F280="범선",IF($BG$1=TRUE,INDEX(Sheet2!$H$2:'Sheet2'!$H$45,MATCH(BB280,Sheet2!$G$2:'Sheet2'!$G$45,0),0)),IF($BH$1=TRUE,INDEX(Sheet2!$I$2:'Sheet2'!$I$45,MATCH(BB280,Sheet2!$G$2:'Sheet2'!$G$45,0)),IF($BI$1=TRUE,INDEX(Sheet2!$H$2:'Sheet2'!$H$45,MATCH(BB280,Sheet2!$G$2:'Sheet2'!$G$45,0)),0)))+IF($BE$1=TRUE,2,0)</f>
        <v>29</v>
      </c>
      <c r="AG280" s="20">
        <f t="shared" si="202"/>
        <v>32.5</v>
      </c>
      <c r="AH280" s="20">
        <f t="shared" si="203"/>
        <v>35.5</v>
      </c>
      <c r="AI280" s="22">
        <f t="shared" si="204"/>
        <v>38.5</v>
      </c>
      <c r="AJ280" s="2"/>
      <c r="AK280" s="5">
        <v>310</v>
      </c>
      <c r="AL280" s="5">
        <v>220</v>
      </c>
      <c r="AM280" s="5">
        <v>15</v>
      </c>
      <c r="AN280" s="262">
        <v>14</v>
      </c>
      <c r="AO280" s="269">
        <v>29</v>
      </c>
      <c r="AP280" s="5">
        <v>77</v>
      </c>
      <c r="AQ280" s="5">
        <v>38</v>
      </c>
      <c r="AR280" s="5">
        <v>56</v>
      </c>
      <c r="AS280" s="5">
        <v>467</v>
      </c>
      <c r="AT280" s="5">
        <v>3</v>
      </c>
      <c r="AU280" s="5">
        <f t="shared" si="205"/>
        <v>600</v>
      </c>
      <c r="AV280" s="5">
        <f t="shared" si="206"/>
        <v>450</v>
      </c>
      <c r="AW280" s="5">
        <f t="shared" si="207"/>
        <v>750</v>
      </c>
      <c r="AX280" s="5">
        <f t="shared" si="208"/>
        <v>3</v>
      </c>
      <c r="AY280" s="5">
        <f t="shared" si="209"/>
        <v>5</v>
      </c>
      <c r="AZ280" s="5">
        <f t="shared" si="210"/>
        <v>8</v>
      </c>
      <c r="BA280" s="5">
        <f t="shared" si="211"/>
        <v>12</v>
      </c>
      <c r="BB280" s="5">
        <f t="shared" si="212"/>
        <v>15</v>
      </c>
    </row>
    <row r="281" spans="1:55" s="5" customFormat="1">
      <c r="A281" s="333"/>
      <c r="B281" s="344" t="s">
        <v>61</v>
      </c>
      <c r="C281" s="42" t="s">
        <v>59</v>
      </c>
      <c r="D281" s="43" t="s">
        <v>1</v>
      </c>
      <c r="E281" s="43" t="s">
        <v>41</v>
      </c>
      <c r="F281" s="44" t="s">
        <v>18</v>
      </c>
      <c r="G281" s="45" t="s">
        <v>8</v>
      </c>
      <c r="H281" s="280">
        <f>ROUNDDOWN(AK281*1.05,0)+INDEX(Sheet2!$B$2:'Sheet2'!$B$5,MATCH(G281,Sheet2!$A$2:'Sheet2'!$A$5,0),0)+34*AT281-ROUNDUP(IF($BC$1=TRUE,AV281,AW281)/10,0)+A281</f>
        <v>374</v>
      </c>
      <c r="I281" s="290">
        <f>ROUNDDOWN(AL281*1.05,0)+INDEX(Sheet2!$B$2:'Sheet2'!$B$5,MATCH(G281,Sheet2!$A$2:'Sheet2'!$A$5,0),0)+34*AT281-ROUNDUP(IF($BC$1=TRUE,AV281,AW281)/10,0)+A281</f>
        <v>489</v>
      </c>
      <c r="J281" s="46">
        <f t="shared" si="185"/>
        <v>863</v>
      </c>
      <c r="K281" s="757">
        <f>AW281-ROUNDDOWN(AR281/2,0)-ROUNDDOWN(MAX(AQ281*1.2,AP281*0.5),0)+INDEX(Sheet2!$C$2:'Sheet2'!$C$5,MATCH(G281,Sheet2!$A$2:'Sheet2'!$A$5,0),0)</f>
        <v>725</v>
      </c>
      <c r="L281" s="42">
        <f t="shared" si="186"/>
        <v>371</v>
      </c>
      <c r="M281" s="530">
        <f t="shared" si="187"/>
        <v>10</v>
      </c>
      <c r="N281" s="191">
        <f t="shared" si="188"/>
        <v>36</v>
      </c>
      <c r="O281" s="632">
        <f t="shared" si="189"/>
        <v>1611</v>
      </c>
      <c r="P281" s="10">
        <f>AX281+IF($F281="범선",IF($BG$1=TRUE,INDEX(Sheet2!$H$2:'Sheet2'!$H$45,MATCH(AX281,Sheet2!$G$2:'Sheet2'!$G$45,0),0)),IF($BH$1=TRUE,INDEX(Sheet2!$I$2:'Sheet2'!$I$45,MATCH(AX281,Sheet2!$G$2:'Sheet2'!$G$45,0)),IF($BI$1=TRUE,INDEX(Sheet2!$H$2:'Sheet2'!$H$45,MATCH(AX281,Sheet2!$G$2:'Sheet2'!$G$45,0)),0)))+IF($BE$1=TRUE,2,0)</f>
        <v>16</v>
      </c>
      <c r="Q281" s="6">
        <f t="shared" si="190"/>
        <v>19</v>
      </c>
      <c r="R281" s="6">
        <f t="shared" si="191"/>
        <v>22</v>
      </c>
      <c r="S281" s="9">
        <f t="shared" si="192"/>
        <v>25</v>
      </c>
      <c r="T281" s="6">
        <f>AY281+IF($F281="범선",IF($BG$1=TRUE,INDEX(Sheet2!$H$2:'Sheet2'!$H$45,MATCH(AY281,Sheet2!$G$2:'Sheet2'!$G$45,0),0)),IF($BH$1=TRUE,INDEX(Sheet2!$I$2:'Sheet2'!$I$45,MATCH(AY281,Sheet2!$G$2:'Sheet2'!$G$45,0)),IF($BI$1=TRUE,INDEX(Sheet2!$H$2:'Sheet2'!$H$45,MATCH(AY281,Sheet2!$G$2:'Sheet2'!$G$45,0)),0)))+IF($BE$1=TRUE,2,0)</f>
        <v>17</v>
      </c>
      <c r="U281" s="6">
        <f t="shared" si="193"/>
        <v>20.5</v>
      </c>
      <c r="V281" s="6">
        <f t="shared" si="194"/>
        <v>23.5</v>
      </c>
      <c r="W281" s="9">
        <f t="shared" si="195"/>
        <v>26.5</v>
      </c>
      <c r="X281" s="6">
        <f>AZ281+IF($F281="범선",IF($BG$1=TRUE,INDEX(Sheet2!$H$2:'Sheet2'!$H$45,MATCH(AZ281,Sheet2!$G$2:'Sheet2'!$G$45,0),0)),IF($BH$1=TRUE,INDEX(Sheet2!$I$2:'Sheet2'!$I$45,MATCH(AZ281,Sheet2!$G$2:'Sheet2'!$G$45,0)),IF($BI$1=TRUE,INDEX(Sheet2!$H$2:'Sheet2'!$H$45,MATCH(AZ281,Sheet2!$G$2:'Sheet2'!$G$45,0)),0)))+IF($BE$1=TRUE,2,0)</f>
        <v>22.5</v>
      </c>
      <c r="Y281" s="6">
        <f t="shared" si="196"/>
        <v>26</v>
      </c>
      <c r="Z281" s="6">
        <f t="shared" si="197"/>
        <v>29</v>
      </c>
      <c r="AA281" s="9">
        <f t="shared" si="198"/>
        <v>32</v>
      </c>
      <c r="AB281" s="6">
        <f>BA281+IF($F281="범선",IF($BG$1=TRUE,INDEX(Sheet2!$H$2:'Sheet2'!$H$45,MATCH(BA281,Sheet2!$G$2:'Sheet2'!$G$45,0),0)),IF($BH$1=TRUE,INDEX(Sheet2!$I$2:'Sheet2'!$I$45,MATCH(BA281,Sheet2!$G$2:'Sheet2'!$G$45,0)),IF($BI$1=TRUE,INDEX(Sheet2!$H$2:'Sheet2'!$H$45,MATCH(BA281,Sheet2!$G$2:'Sheet2'!$G$45,0)),0)))+IF($BE$1=TRUE,2,0)</f>
        <v>26.5</v>
      </c>
      <c r="AC281" s="6">
        <f t="shared" si="199"/>
        <v>30</v>
      </c>
      <c r="AD281" s="6">
        <f t="shared" si="200"/>
        <v>33</v>
      </c>
      <c r="AE281" s="9">
        <f t="shared" si="201"/>
        <v>36</v>
      </c>
      <c r="AF281" s="6">
        <f>BB281+IF($F281="범선",IF($BG$1=TRUE,INDEX(Sheet2!$H$2:'Sheet2'!$H$45,MATCH(BB281,Sheet2!$G$2:'Sheet2'!$G$45,0),0)),IF($BH$1=TRUE,INDEX(Sheet2!$I$2:'Sheet2'!$I$45,MATCH(BB281,Sheet2!$G$2:'Sheet2'!$G$45,0)),IF($BI$1=TRUE,INDEX(Sheet2!$H$2:'Sheet2'!$H$45,MATCH(BB281,Sheet2!$G$2:'Sheet2'!$G$45,0)),0)))+IF($BE$1=TRUE,2,0)</f>
        <v>32</v>
      </c>
      <c r="AG281" s="6">
        <f t="shared" si="202"/>
        <v>35.5</v>
      </c>
      <c r="AH281" s="6">
        <f t="shared" si="203"/>
        <v>38.5</v>
      </c>
      <c r="AI281" s="9">
        <f t="shared" si="204"/>
        <v>41.5</v>
      </c>
      <c r="AJ281" s="6"/>
      <c r="AK281" s="5">
        <v>180</v>
      </c>
      <c r="AL281" s="5">
        <v>290</v>
      </c>
      <c r="AM281" s="5">
        <v>12</v>
      </c>
      <c r="AN281" s="262">
        <v>10</v>
      </c>
      <c r="AO281" s="269">
        <v>36</v>
      </c>
      <c r="AP281" s="5">
        <v>95</v>
      </c>
      <c r="AQ281" s="5">
        <v>35</v>
      </c>
      <c r="AR281" s="5">
        <v>78</v>
      </c>
      <c r="AS281" s="5">
        <v>437</v>
      </c>
      <c r="AT281" s="5">
        <v>3</v>
      </c>
      <c r="AU281" s="5">
        <f t="shared" si="205"/>
        <v>610</v>
      </c>
      <c r="AV281" s="5">
        <f t="shared" si="206"/>
        <v>457</v>
      </c>
      <c r="AW281" s="5">
        <f t="shared" si="207"/>
        <v>762</v>
      </c>
      <c r="AX281" s="5">
        <f t="shared" si="208"/>
        <v>5</v>
      </c>
      <c r="AY281" s="5">
        <f t="shared" si="209"/>
        <v>6</v>
      </c>
      <c r="AZ281" s="5">
        <f t="shared" si="210"/>
        <v>10</v>
      </c>
      <c r="BA281" s="5">
        <f t="shared" si="211"/>
        <v>13</v>
      </c>
      <c r="BB281" s="5">
        <f t="shared" si="212"/>
        <v>17</v>
      </c>
      <c r="BC281" s="5">
        <f>IF($BJ$1=TRUE,2,IF($BK$1=TRUE,5,0))</f>
        <v>2</v>
      </c>
    </row>
    <row r="282" spans="1:55" s="5" customFormat="1" ht="16.5" customHeight="1">
      <c r="A282" s="1115"/>
      <c r="B282" s="1116" t="s">
        <v>40</v>
      </c>
      <c r="C282" s="1117" t="s">
        <v>125</v>
      </c>
      <c r="D282" s="1118" t="s">
        <v>208</v>
      </c>
      <c r="E282" s="1118" t="s">
        <v>0</v>
      </c>
      <c r="F282" s="1118" t="s">
        <v>118</v>
      </c>
      <c r="G282" s="1119" t="s">
        <v>12</v>
      </c>
      <c r="H282" s="1207">
        <f>ROUNDDOWN(AK282*1.05,0)+INDEX(Sheet2!$B$2:'Sheet2'!$B$5,MATCH(G282,Sheet2!$A$2:'Sheet2'!$A$5,0),0)+34*AT282-ROUNDUP(IF($BC$1=TRUE,AV282,AW282)/10,0)+A282</f>
        <v>440</v>
      </c>
      <c r="I282" s="1209">
        <f>ROUNDDOWN(AL282*1.05,0)+INDEX(Sheet2!$B$2:'Sheet2'!$B$5,MATCH(G282,Sheet2!$A$2:'Sheet2'!$A$5,0),0)+34*AT282-ROUNDUP(IF($BC$1=TRUE,AV282,AW282)/10,0)+A282</f>
        <v>293</v>
      </c>
      <c r="J282" s="1211">
        <f t="shared" si="185"/>
        <v>733</v>
      </c>
      <c r="K282" s="1214">
        <f>AW282-ROUNDDOWN(AR282/2,0)-ROUNDDOWN(MAX(AQ282*1.2,AP282*0.5),0)+INDEX(Sheet2!$C$2:'Sheet2'!$C$5,MATCH(G282,Sheet2!$A$2:'Sheet2'!$A$5,0),0)</f>
        <v>724</v>
      </c>
      <c r="L282" s="1117">
        <f t="shared" si="186"/>
        <v>335</v>
      </c>
      <c r="M282" s="1123">
        <f t="shared" si="187"/>
        <v>9</v>
      </c>
      <c r="N282" s="1124">
        <f t="shared" si="188"/>
        <v>39</v>
      </c>
      <c r="O282" s="1119">
        <f t="shared" si="189"/>
        <v>1613</v>
      </c>
      <c r="P282" s="41">
        <f>AX282+IF($F282="범선",IF($BG$1=TRUE,INDEX(Sheet2!$H$2:'Sheet2'!$H$45,MATCH(AX282,Sheet2!$G$2:'Sheet2'!$G$45,0),0)),IF($BH$1=TRUE,INDEX(Sheet2!$I$2:'Sheet2'!$I$45,MATCH(AX282,Sheet2!$G$2:'Sheet2'!$G$45,0)),IF($BI$1=TRUE,INDEX(Sheet2!$H$2:'Sheet2'!$H$45,MATCH(AX282,Sheet2!$G$2:'Sheet2'!$G$45,0)),0)))+IF($BE$1=TRUE,2,0)</f>
        <v>31</v>
      </c>
      <c r="Q282" s="38">
        <f t="shared" si="190"/>
        <v>34</v>
      </c>
      <c r="R282" s="38">
        <f t="shared" si="191"/>
        <v>37</v>
      </c>
      <c r="S282" s="39">
        <f t="shared" si="192"/>
        <v>40</v>
      </c>
      <c r="T282" s="38">
        <f>AY282+IF($F282="범선",IF($BG$1=TRUE,INDEX(Sheet2!$H$2:'Sheet2'!$H$45,MATCH(AY282,Sheet2!$G$2:'Sheet2'!$G$45,0),0)),IF($BH$1=TRUE,INDEX(Sheet2!$I$2:'Sheet2'!$I$45,MATCH(AY282,Sheet2!$G$2:'Sheet2'!$G$45,0)),IF($BI$1=TRUE,INDEX(Sheet2!$H$2:'Sheet2'!$H$45,MATCH(AY282,Sheet2!$G$2:'Sheet2'!$G$45,0)),0)))+IF($BE$1=TRUE,2,0)</f>
        <v>35</v>
      </c>
      <c r="U282" s="38">
        <f t="shared" si="193"/>
        <v>38.5</v>
      </c>
      <c r="V282" s="38">
        <f t="shared" si="194"/>
        <v>41.5</v>
      </c>
      <c r="W282" s="39">
        <f t="shared" si="195"/>
        <v>44.5</v>
      </c>
      <c r="X282" s="38">
        <f>AZ282+IF($F282="범선",IF($BG$1=TRUE,INDEX(Sheet2!$H$2:'Sheet2'!$H$45,MATCH(AZ282,Sheet2!$G$2:'Sheet2'!$G$45,0),0)),IF($BH$1=TRUE,INDEX(Sheet2!$I$2:'Sheet2'!$I$45,MATCH(AZ282,Sheet2!$G$2:'Sheet2'!$G$45,0)),IF($BI$1=TRUE,INDEX(Sheet2!$H$2:'Sheet2'!$H$45,MATCH(AZ282,Sheet2!$G$2:'Sheet2'!$G$45,0)),0)))+IF($BE$1=TRUE,2,0)</f>
        <v>41</v>
      </c>
      <c r="Y282" s="38">
        <f t="shared" si="196"/>
        <v>44.5</v>
      </c>
      <c r="Z282" s="38">
        <f t="shared" si="197"/>
        <v>47.5</v>
      </c>
      <c r="AA282" s="39">
        <f t="shared" si="198"/>
        <v>50.5</v>
      </c>
      <c r="AB282" s="38">
        <f>BA282+IF($F282="범선",IF($BG$1=TRUE,INDEX(Sheet2!$H$2:'Sheet2'!$H$45,MATCH(BA282,Sheet2!$G$2:'Sheet2'!$G$45,0),0)),IF($BH$1=TRUE,INDEX(Sheet2!$I$2:'Sheet2'!$I$45,MATCH(BA282,Sheet2!$G$2:'Sheet2'!$G$45,0)),IF($BI$1=TRUE,INDEX(Sheet2!$H$2:'Sheet2'!$H$45,MATCH(BA282,Sheet2!$G$2:'Sheet2'!$G$45,0)),0)))+IF($BE$1=TRUE,2,0)</f>
        <v>49</v>
      </c>
      <c r="AC282" s="38">
        <f t="shared" si="199"/>
        <v>52.5</v>
      </c>
      <c r="AD282" s="38">
        <f t="shared" si="200"/>
        <v>55.5</v>
      </c>
      <c r="AE282" s="39">
        <f t="shared" si="201"/>
        <v>58.5</v>
      </c>
      <c r="AF282" s="38">
        <f>BB282+IF($F282="범선",IF($BG$1=TRUE,INDEX(Sheet2!$H$2:'Sheet2'!$H$45,MATCH(BB282,Sheet2!$G$2:'Sheet2'!$G$45,0),0)),IF($BH$1=TRUE,INDEX(Sheet2!$I$2:'Sheet2'!$I$45,MATCH(BB282,Sheet2!$G$2:'Sheet2'!$G$45,0)),IF($BI$1=TRUE,INDEX(Sheet2!$H$2:'Sheet2'!$H$45,MATCH(BB282,Sheet2!$G$2:'Sheet2'!$G$45,0)),0)))+IF($BE$1=TRUE,2,0)</f>
        <v>55</v>
      </c>
      <c r="AG282" s="38">
        <f t="shared" si="202"/>
        <v>58.5</v>
      </c>
      <c r="AH282" s="38">
        <f t="shared" si="203"/>
        <v>61.5</v>
      </c>
      <c r="AI282" s="39">
        <f t="shared" si="204"/>
        <v>64.5</v>
      </c>
      <c r="AJ282" s="6"/>
      <c r="AK282" s="13">
        <v>270</v>
      </c>
      <c r="AL282" s="13">
        <v>130</v>
      </c>
      <c r="AM282" s="13">
        <v>12</v>
      </c>
      <c r="AN282" s="59">
        <v>9</v>
      </c>
      <c r="AO282" s="60">
        <v>39</v>
      </c>
      <c r="AP282" s="13">
        <v>200</v>
      </c>
      <c r="AQ282" s="13">
        <v>100</v>
      </c>
      <c r="AR282" s="13">
        <v>110</v>
      </c>
      <c r="AS282" s="13">
        <v>370</v>
      </c>
      <c r="AT282" s="13">
        <v>3</v>
      </c>
      <c r="AU282" s="13">
        <f t="shared" si="205"/>
        <v>680</v>
      </c>
      <c r="AV282" s="13">
        <f t="shared" si="206"/>
        <v>510</v>
      </c>
      <c r="AW282" s="13">
        <f t="shared" si="207"/>
        <v>850</v>
      </c>
      <c r="AX282" s="5">
        <f t="shared" si="208"/>
        <v>4</v>
      </c>
      <c r="AY282" s="5">
        <f t="shared" si="209"/>
        <v>6</v>
      </c>
      <c r="AZ282" s="5">
        <f t="shared" si="210"/>
        <v>9</v>
      </c>
      <c r="BA282" s="5">
        <f t="shared" si="211"/>
        <v>13</v>
      </c>
      <c r="BB282" s="5">
        <f t="shared" si="212"/>
        <v>16</v>
      </c>
    </row>
    <row r="283" spans="1:55" s="5" customFormat="1">
      <c r="A283" s="334"/>
      <c r="B283" s="89" t="s">
        <v>3</v>
      </c>
      <c r="C283" s="25" t="s">
        <v>125</v>
      </c>
      <c r="D283" s="26" t="s">
        <v>1</v>
      </c>
      <c r="E283" s="26" t="s">
        <v>41</v>
      </c>
      <c r="F283" s="27" t="s">
        <v>118</v>
      </c>
      <c r="G283" s="28" t="s">
        <v>12</v>
      </c>
      <c r="H283" s="91">
        <f>ROUNDDOWN(AK283*1.05,0)+INDEX(Sheet2!$B$2:'Sheet2'!$B$5,MATCH(G283,Sheet2!$A$2:'Sheet2'!$A$5,0),0)+34*AT283-ROUNDUP(IF($BC$1=TRUE,AV283,AW283)/10,0)+A283</f>
        <v>424</v>
      </c>
      <c r="I283" s="231">
        <f>ROUNDDOWN(AL283*1.05,0)+INDEX(Sheet2!$B$2:'Sheet2'!$B$5,MATCH(G283,Sheet2!$A$2:'Sheet2'!$A$5,0),0)+34*AT283-ROUNDUP(IF($BC$1=TRUE,AV283,AW283)/10,0)+A283</f>
        <v>283</v>
      </c>
      <c r="J283" s="30">
        <f t="shared" si="185"/>
        <v>707</v>
      </c>
      <c r="K283" s="1407">
        <f>AW283-ROUNDDOWN(AR283/2,0)-ROUNDDOWN(MAX(AQ283*1.2,AP283*0.5),0)+INDEX(Sheet2!$C$2:'Sheet2'!$C$5,MATCH(G283,Sheet2!$A$2:'Sheet2'!$A$5,0),0)</f>
        <v>724</v>
      </c>
      <c r="L283" s="25">
        <f t="shared" si="186"/>
        <v>335</v>
      </c>
      <c r="M283" s="1414">
        <f t="shared" si="187"/>
        <v>8</v>
      </c>
      <c r="N283" s="79">
        <f t="shared" si="188"/>
        <v>35</v>
      </c>
      <c r="O283" s="1421">
        <f t="shared" si="189"/>
        <v>1555</v>
      </c>
      <c r="P283" s="41">
        <f>AX283+IF($F283="범선",IF($BG$1=TRUE,INDEX(Sheet2!$H$2:'Sheet2'!$H$45,MATCH(AX283,Sheet2!$G$2:'Sheet2'!$G$45,0),0)),IF($BH$1=TRUE,INDEX(Sheet2!$I$2:'Sheet2'!$I$45,MATCH(AX283,Sheet2!$G$2:'Sheet2'!$G$45,0)),IF($BI$1=TRUE,INDEX(Sheet2!$H$2:'Sheet2'!$H$45,MATCH(AX283,Sheet2!$G$2:'Sheet2'!$G$45,0)),0)))+IF($BE$1=TRUE,2,0)</f>
        <v>31</v>
      </c>
      <c r="Q283" s="38">
        <f t="shared" si="190"/>
        <v>34</v>
      </c>
      <c r="R283" s="38">
        <f t="shared" si="191"/>
        <v>37</v>
      </c>
      <c r="S283" s="39">
        <f t="shared" si="192"/>
        <v>40</v>
      </c>
      <c r="T283" s="38">
        <f>AY283+IF($F283="범선",IF($BG$1=TRUE,INDEX(Sheet2!$H$2:'Sheet2'!$H$45,MATCH(AY283,Sheet2!$G$2:'Sheet2'!$G$45,0),0)),IF($BH$1=TRUE,INDEX(Sheet2!$I$2:'Sheet2'!$I$45,MATCH(AY283,Sheet2!$G$2:'Sheet2'!$G$45,0)),IF($BI$1=TRUE,INDEX(Sheet2!$H$2:'Sheet2'!$H$45,MATCH(AY283,Sheet2!$G$2:'Sheet2'!$G$45,0)),0)))+IF($BE$1=TRUE,2,0)</f>
        <v>33</v>
      </c>
      <c r="U283" s="38">
        <f t="shared" si="193"/>
        <v>36.5</v>
      </c>
      <c r="V283" s="38">
        <f t="shared" si="194"/>
        <v>39.5</v>
      </c>
      <c r="W283" s="39">
        <f t="shared" si="195"/>
        <v>42.5</v>
      </c>
      <c r="X283" s="38">
        <f>AZ283+IF($F283="범선",IF($BG$1=TRUE,INDEX(Sheet2!$H$2:'Sheet2'!$H$45,MATCH(AZ283,Sheet2!$G$2:'Sheet2'!$G$45,0),0)),IF($BH$1=TRUE,INDEX(Sheet2!$I$2:'Sheet2'!$I$45,MATCH(AZ283,Sheet2!$G$2:'Sheet2'!$G$45,0)),IF($BI$1=TRUE,INDEX(Sheet2!$H$2:'Sheet2'!$H$45,MATCH(AZ283,Sheet2!$G$2:'Sheet2'!$G$45,0)),0)))+IF($BE$1=TRUE,2,0)</f>
        <v>39</v>
      </c>
      <c r="Y283" s="38">
        <f t="shared" si="196"/>
        <v>42.5</v>
      </c>
      <c r="Z283" s="38">
        <f t="shared" si="197"/>
        <v>45.5</v>
      </c>
      <c r="AA283" s="39">
        <f t="shared" si="198"/>
        <v>48.5</v>
      </c>
      <c r="AB283" s="38">
        <f>BA283+IF($F283="범선",IF($BG$1=TRUE,INDEX(Sheet2!$H$2:'Sheet2'!$H$45,MATCH(BA283,Sheet2!$G$2:'Sheet2'!$G$45,0),0)),IF($BH$1=TRUE,INDEX(Sheet2!$I$2:'Sheet2'!$I$45,MATCH(BA283,Sheet2!$G$2:'Sheet2'!$G$45,0)),IF($BI$1=TRUE,INDEX(Sheet2!$H$2:'Sheet2'!$H$45,MATCH(BA283,Sheet2!$G$2:'Sheet2'!$G$45,0)),0)))+IF($BE$1=TRUE,2,0)</f>
        <v>47</v>
      </c>
      <c r="AC283" s="38">
        <f t="shared" si="199"/>
        <v>50.5</v>
      </c>
      <c r="AD283" s="38">
        <f t="shared" si="200"/>
        <v>53.5</v>
      </c>
      <c r="AE283" s="39">
        <f t="shared" si="201"/>
        <v>56.5</v>
      </c>
      <c r="AF283" s="38">
        <f>BB283+IF($F283="범선",IF($BG$1=TRUE,INDEX(Sheet2!$H$2:'Sheet2'!$H$45,MATCH(BB283,Sheet2!$G$2:'Sheet2'!$G$45,0),0)),IF($BH$1=TRUE,INDEX(Sheet2!$I$2:'Sheet2'!$I$45,MATCH(BB283,Sheet2!$G$2:'Sheet2'!$G$45,0)),IF($BI$1=TRUE,INDEX(Sheet2!$H$2:'Sheet2'!$H$45,MATCH(BB283,Sheet2!$G$2:'Sheet2'!$G$45,0)),0)))+IF($BE$1=TRUE,2,0)</f>
        <v>55</v>
      </c>
      <c r="AG283" s="38">
        <f t="shared" si="202"/>
        <v>58.5</v>
      </c>
      <c r="AH283" s="38">
        <f t="shared" si="203"/>
        <v>61.5</v>
      </c>
      <c r="AI283" s="39">
        <f t="shared" si="204"/>
        <v>64.5</v>
      </c>
      <c r="AJ283" s="2"/>
      <c r="AK283" s="5">
        <v>255</v>
      </c>
      <c r="AL283" s="5">
        <v>120</v>
      </c>
      <c r="AM283" s="5">
        <v>12</v>
      </c>
      <c r="AN283" s="1426">
        <v>8</v>
      </c>
      <c r="AO283" s="1427">
        <v>35</v>
      </c>
      <c r="AP283" s="5">
        <v>200</v>
      </c>
      <c r="AQ283" s="5">
        <v>100</v>
      </c>
      <c r="AR283" s="5">
        <v>110</v>
      </c>
      <c r="AS283" s="5">
        <v>370</v>
      </c>
      <c r="AT283" s="5">
        <v>3</v>
      </c>
      <c r="AU283" s="5">
        <f t="shared" si="205"/>
        <v>680</v>
      </c>
      <c r="AV283" s="5">
        <f t="shared" si="206"/>
        <v>510</v>
      </c>
      <c r="AW283" s="5">
        <f t="shared" si="207"/>
        <v>850</v>
      </c>
      <c r="AX283" s="5">
        <f t="shared" si="208"/>
        <v>4</v>
      </c>
      <c r="AY283" s="5">
        <f t="shared" si="209"/>
        <v>5</v>
      </c>
      <c r="AZ283" s="5">
        <f t="shared" si="210"/>
        <v>8</v>
      </c>
      <c r="BA283" s="5">
        <f t="shared" si="211"/>
        <v>12</v>
      </c>
      <c r="BB283" s="5">
        <f t="shared" si="212"/>
        <v>16</v>
      </c>
    </row>
    <row r="284" spans="1:55" s="5" customFormat="1">
      <c r="A284" s="364"/>
      <c r="B284" s="168" t="s">
        <v>64</v>
      </c>
      <c r="C284" s="32" t="s">
        <v>124</v>
      </c>
      <c r="D284" s="33" t="s">
        <v>1</v>
      </c>
      <c r="E284" s="33" t="s">
        <v>0</v>
      </c>
      <c r="F284" s="34" t="s">
        <v>118</v>
      </c>
      <c r="G284" s="35" t="s">
        <v>12</v>
      </c>
      <c r="H284" s="337">
        <f>ROUNDDOWN(AK284*1.05,0)+INDEX(Sheet2!$B$2:'Sheet2'!$B$5,MATCH(G284,Sheet2!$A$2:'Sheet2'!$A$5,0),0)+34*AT284-ROUNDUP(IF($BC$1=TRUE,AV284,AW284)/10,0)+A284</f>
        <v>424</v>
      </c>
      <c r="I284" s="339">
        <f>ROUNDDOWN(AL284*1.05,0)+INDEX(Sheet2!$B$2:'Sheet2'!$B$5,MATCH(G284,Sheet2!$A$2:'Sheet2'!$A$5,0),0)+34*AT284-ROUNDUP(IF($BC$1=TRUE,AV284,AW284)/10,0)+A284</f>
        <v>277</v>
      </c>
      <c r="J284" s="36">
        <f t="shared" si="185"/>
        <v>701</v>
      </c>
      <c r="K284" s="1270">
        <f>AW284-ROUNDDOWN(AR284/2,0)-ROUNDDOWN(MAX(AQ284*1.2,AP284*0.5),0)+INDEX(Sheet2!$C$2:'Sheet2'!$C$5,MATCH(G284,Sheet2!$A$2:'Sheet2'!$A$5,0),0)</f>
        <v>724</v>
      </c>
      <c r="L284" s="32">
        <f t="shared" si="186"/>
        <v>335</v>
      </c>
      <c r="M284" s="403">
        <f t="shared" si="187"/>
        <v>9</v>
      </c>
      <c r="N284" s="149">
        <f t="shared" si="188"/>
        <v>40</v>
      </c>
      <c r="O284" s="35">
        <f t="shared" si="189"/>
        <v>1549</v>
      </c>
      <c r="P284" s="47">
        <f>AX284+IF($F284="범선",IF($BG$1=TRUE,INDEX(Sheet2!$H$2:'Sheet2'!$H$45,MATCH(AX284,Sheet2!$G$2:'Sheet2'!$G$45,0),0)),IF($BH$1=TRUE,INDEX(Sheet2!$I$2:'Sheet2'!$I$45,MATCH(AX284,Sheet2!$G$2:'Sheet2'!$G$45,0)),IF($BI$1=TRUE,INDEX(Sheet2!$H$2:'Sheet2'!$H$45,MATCH(AX284,Sheet2!$G$2:'Sheet2'!$G$45,0)),0)))+IF($BE$1=TRUE,2,0)</f>
        <v>33</v>
      </c>
      <c r="Q284" s="43">
        <f t="shared" si="190"/>
        <v>36</v>
      </c>
      <c r="R284" s="43">
        <f t="shared" si="191"/>
        <v>39</v>
      </c>
      <c r="S284" s="45">
        <f t="shared" si="192"/>
        <v>42</v>
      </c>
      <c r="T284" s="43">
        <f>AY284+IF($F284="범선",IF($BG$1=TRUE,INDEX(Sheet2!$H$2:'Sheet2'!$H$45,MATCH(AY284,Sheet2!$G$2:'Sheet2'!$G$45,0),0)),IF($BH$1=TRUE,INDEX(Sheet2!$I$2:'Sheet2'!$I$45,MATCH(AY284,Sheet2!$G$2:'Sheet2'!$G$45,0)),IF($BI$1=TRUE,INDEX(Sheet2!$H$2:'Sheet2'!$H$45,MATCH(AY284,Sheet2!$G$2:'Sheet2'!$G$45,0)),0)))+IF($BE$1=TRUE,2,0)</f>
        <v>35</v>
      </c>
      <c r="U284" s="43">
        <f t="shared" si="193"/>
        <v>38.5</v>
      </c>
      <c r="V284" s="43">
        <f t="shared" si="194"/>
        <v>41.5</v>
      </c>
      <c r="W284" s="45">
        <f t="shared" si="195"/>
        <v>44.5</v>
      </c>
      <c r="X284" s="43">
        <f>AZ284+IF($F284="범선",IF($BG$1=TRUE,INDEX(Sheet2!$H$2:'Sheet2'!$H$45,MATCH(AZ284,Sheet2!$G$2:'Sheet2'!$G$45,0),0)),IF($BH$1=TRUE,INDEX(Sheet2!$I$2:'Sheet2'!$I$45,MATCH(AZ284,Sheet2!$G$2:'Sheet2'!$G$45,0)),IF($BI$1=TRUE,INDEX(Sheet2!$H$2:'Sheet2'!$H$45,MATCH(AZ284,Sheet2!$G$2:'Sheet2'!$G$45,0)),0)))+IF($BE$1=TRUE,2,0)</f>
        <v>41</v>
      </c>
      <c r="Y284" s="43">
        <f t="shared" si="196"/>
        <v>44.5</v>
      </c>
      <c r="Z284" s="43">
        <f t="shared" si="197"/>
        <v>47.5</v>
      </c>
      <c r="AA284" s="45">
        <f t="shared" si="198"/>
        <v>50.5</v>
      </c>
      <c r="AB284" s="43">
        <f>BA284+IF($F284="범선",IF($BG$1=TRUE,INDEX(Sheet2!$H$2:'Sheet2'!$H$45,MATCH(BA284,Sheet2!$G$2:'Sheet2'!$G$45,0),0)),IF($BH$1=TRUE,INDEX(Sheet2!$I$2:'Sheet2'!$I$45,MATCH(BA284,Sheet2!$G$2:'Sheet2'!$G$45,0)),IF($BI$1=TRUE,INDEX(Sheet2!$H$2:'Sheet2'!$H$45,MATCH(BA284,Sheet2!$G$2:'Sheet2'!$G$45,0)),0)))+IF($BE$1=TRUE,2,0)</f>
        <v>49</v>
      </c>
      <c r="AC284" s="43">
        <f t="shared" si="199"/>
        <v>52.5</v>
      </c>
      <c r="AD284" s="43">
        <f t="shared" si="200"/>
        <v>55.5</v>
      </c>
      <c r="AE284" s="45">
        <f t="shared" si="201"/>
        <v>58.5</v>
      </c>
      <c r="AF284" s="43">
        <f>BB284+IF($F284="범선",IF($BG$1=TRUE,INDEX(Sheet2!$H$2:'Sheet2'!$H$45,MATCH(BB284,Sheet2!$G$2:'Sheet2'!$G$45,0),0)),IF($BH$1=TRUE,INDEX(Sheet2!$I$2:'Sheet2'!$I$45,MATCH(BB284,Sheet2!$G$2:'Sheet2'!$G$45,0)),IF($BI$1=TRUE,INDEX(Sheet2!$H$2:'Sheet2'!$H$45,MATCH(BB284,Sheet2!$G$2:'Sheet2'!$G$45,0)),0)))+IF($BE$1=TRUE,2,0)</f>
        <v>57</v>
      </c>
      <c r="AG284" s="43">
        <f t="shared" si="202"/>
        <v>60.5</v>
      </c>
      <c r="AH284" s="43">
        <f t="shared" si="203"/>
        <v>63.5</v>
      </c>
      <c r="AI284" s="45">
        <f t="shared" si="204"/>
        <v>66.5</v>
      </c>
      <c r="AJ284" s="6"/>
      <c r="AK284" s="5">
        <v>255</v>
      </c>
      <c r="AL284" s="5">
        <v>115</v>
      </c>
      <c r="AM284" s="5">
        <v>12</v>
      </c>
      <c r="AN284" s="59">
        <v>9</v>
      </c>
      <c r="AO284" s="60">
        <v>40</v>
      </c>
      <c r="AP284" s="5">
        <v>220</v>
      </c>
      <c r="AQ284" s="5">
        <v>100</v>
      </c>
      <c r="AR284" s="5">
        <v>110</v>
      </c>
      <c r="AS284">
        <v>350</v>
      </c>
      <c r="AT284">
        <v>3</v>
      </c>
      <c r="AU284" s="5">
        <f t="shared" si="205"/>
        <v>680</v>
      </c>
      <c r="AV284" s="5">
        <f t="shared" si="206"/>
        <v>510</v>
      </c>
      <c r="AW284" s="5">
        <f t="shared" si="207"/>
        <v>850</v>
      </c>
      <c r="AX284" s="5">
        <f t="shared" si="208"/>
        <v>5</v>
      </c>
      <c r="AY284" s="5">
        <f t="shared" si="209"/>
        <v>6</v>
      </c>
      <c r="AZ284" s="5">
        <f t="shared" si="210"/>
        <v>9</v>
      </c>
      <c r="BA284" s="5">
        <f t="shared" si="211"/>
        <v>13</v>
      </c>
      <c r="BB284" s="5">
        <f t="shared" si="212"/>
        <v>17</v>
      </c>
    </row>
    <row r="285" spans="1:55" s="5" customFormat="1">
      <c r="A285" s="334"/>
      <c r="B285" s="89" t="s">
        <v>192</v>
      </c>
      <c r="C285" s="25" t="s">
        <v>181</v>
      </c>
      <c r="D285" s="26" t="s">
        <v>1</v>
      </c>
      <c r="E285" s="26" t="s">
        <v>41</v>
      </c>
      <c r="F285" s="26" t="s">
        <v>162</v>
      </c>
      <c r="G285" s="28" t="s">
        <v>12</v>
      </c>
      <c r="H285" s="91">
        <f>ROUNDDOWN(AK285*1.05,0)+INDEX(Sheet2!$B$2:'Sheet2'!$B$5,MATCH(G285,Sheet2!$A$2:'Sheet2'!$A$5,0),0)+34*AT285-ROUNDUP(IF($BC$1=TRUE,AV285,AW285)/10,0)+A285</f>
        <v>443</v>
      </c>
      <c r="I285" s="231">
        <f>ROUNDDOWN(AL285*1.05,0)+INDEX(Sheet2!$B$2:'Sheet2'!$B$5,MATCH(G285,Sheet2!$A$2:'Sheet2'!$A$5,0),0)+34*AT285-ROUNDUP(IF($BC$1=TRUE,AV285,AW285)/10,0)+A285</f>
        <v>391</v>
      </c>
      <c r="J285" s="30">
        <f t="shared" si="185"/>
        <v>834</v>
      </c>
      <c r="K285" s="404">
        <f>AW285-ROUNDDOWN(AR285/2,0)-ROUNDDOWN(MAX(AQ285*1.2,AP285*0.5),0)+INDEX(Sheet2!$C$2:'Sheet2'!$C$5,MATCH(G285,Sheet2!$A$2:'Sheet2'!$A$5,0),0)</f>
        <v>723</v>
      </c>
      <c r="L285" s="25">
        <f t="shared" si="186"/>
        <v>349</v>
      </c>
      <c r="M285" s="392">
        <f t="shared" si="187"/>
        <v>13</v>
      </c>
      <c r="N285" s="83">
        <f t="shared" si="188"/>
        <v>52</v>
      </c>
      <c r="O285" s="257">
        <f t="shared" si="189"/>
        <v>1720</v>
      </c>
      <c r="P285" s="31">
        <f>AX285+IF($F285="범선",IF($BG$1=TRUE,INDEX(Sheet2!$H$2:'Sheet2'!$H$45,MATCH(AX285,Sheet2!$G$2:'Sheet2'!$G$45,0),0)),IF($BH$1=TRUE,INDEX(Sheet2!$I$2:'Sheet2'!$I$45,MATCH(AX285,Sheet2!$G$2:'Sheet2'!$G$45,0)),IF($BI$1=TRUE,INDEX(Sheet2!$H$2:'Sheet2'!$H$45,MATCH(AX285,Sheet2!$G$2:'Sheet2'!$G$45,0)),0)))+IF($BE$1=TRUE,2,0)</f>
        <v>18.5</v>
      </c>
      <c r="Q285" s="26">
        <f t="shared" si="190"/>
        <v>21.5</v>
      </c>
      <c r="R285" s="26">
        <f t="shared" si="191"/>
        <v>24.5</v>
      </c>
      <c r="S285" s="28">
        <f t="shared" si="192"/>
        <v>27.5</v>
      </c>
      <c r="T285" s="26">
        <f>AY285+IF($F285="범선",IF($BG$1=TRUE,INDEX(Sheet2!$H$2:'Sheet2'!$H$45,MATCH(AY285,Sheet2!$G$2:'Sheet2'!$G$45,0),0)),IF($BH$1=TRUE,INDEX(Sheet2!$I$2:'Sheet2'!$I$45,MATCH(AY285,Sheet2!$G$2:'Sheet2'!$G$45,0)),IF($BI$1=TRUE,INDEX(Sheet2!$H$2:'Sheet2'!$H$45,MATCH(AY285,Sheet2!$G$2:'Sheet2'!$G$45,0)),0)))+IF($BE$1=TRUE,2,0)</f>
        <v>20</v>
      </c>
      <c r="U285" s="26">
        <f t="shared" si="193"/>
        <v>23.5</v>
      </c>
      <c r="V285" s="26">
        <f t="shared" si="194"/>
        <v>26.5</v>
      </c>
      <c r="W285" s="28">
        <f t="shared" si="195"/>
        <v>29.5</v>
      </c>
      <c r="X285" s="26">
        <f>AZ285+IF($F285="범선",IF($BG$1=TRUE,INDEX(Sheet2!$H$2:'Sheet2'!$H$45,MATCH(AZ285,Sheet2!$G$2:'Sheet2'!$G$45,0),0)),IF($BH$1=TRUE,INDEX(Sheet2!$I$2:'Sheet2'!$I$45,MATCH(AZ285,Sheet2!$G$2:'Sheet2'!$G$45,0)),IF($BI$1=TRUE,INDEX(Sheet2!$H$2:'Sheet2'!$H$45,MATCH(AZ285,Sheet2!$G$2:'Sheet2'!$G$45,0)),0)))+IF($BE$1=TRUE,2,0)</f>
        <v>25</v>
      </c>
      <c r="Y285" s="26">
        <f t="shared" si="196"/>
        <v>28.5</v>
      </c>
      <c r="Z285" s="26">
        <f t="shared" si="197"/>
        <v>31.5</v>
      </c>
      <c r="AA285" s="28">
        <f t="shared" si="198"/>
        <v>34.5</v>
      </c>
      <c r="AB285" s="26">
        <f>BA285+IF($F285="범선",IF($BG$1=TRUE,INDEX(Sheet2!$H$2:'Sheet2'!$H$45,MATCH(BA285,Sheet2!$G$2:'Sheet2'!$G$45,0),0)),IF($BH$1=TRUE,INDEX(Sheet2!$I$2:'Sheet2'!$I$45,MATCH(BA285,Sheet2!$G$2:'Sheet2'!$G$45,0)),IF($BI$1=TRUE,INDEX(Sheet2!$H$2:'Sheet2'!$H$45,MATCH(BA285,Sheet2!$G$2:'Sheet2'!$G$45,0)),0)))+IF($BE$1=TRUE,2,0)</f>
        <v>29</v>
      </c>
      <c r="AC285" s="26">
        <f t="shared" si="199"/>
        <v>32.5</v>
      </c>
      <c r="AD285" s="26">
        <f t="shared" si="200"/>
        <v>35.5</v>
      </c>
      <c r="AE285" s="28">
        <f t="shared" si="201"/>
        <v>38.5</v>
      </c>
      <c r="AF285" s="26">
        <f>BB285+IF($F285="범선",IF($BG$1=TRUE,INDEX(Sheet2!$H$2:'Sheet2'!$H$45,MATCH(BB285,Sheet2!$G$2:'Sheet2'!$G$45,0),0)),IF($BH$1=TRUE,INDEX(Sheet2!$I$2:'Sheet2'!$I$45,MATCH(BB285,Sheet2!$G$2:'Sheet2'!$G$45,0)),IF($BI$1=TRUE,INDEX(Sheet2!$H$2:'Sheet2'!$H$45,MATCH(BB285,Sheet2!$G$2:'Sheet2'!$G$45,0)),0)))+IF($BE$1=TRUE,2,0)</f>
        <v>34.5</v>
      </c>
      <c r="AG285" s="26">
        <f t="shared" si="202"/>
        <v>38</v>
      </c>
      <c r="AH285" s="26">
        <f t="shared" si="203"/>
        <v>41</v>
      </c>
      <c r="AI285" s="28">
        <f t="shared" si="204"/>
        <v>44</v>
      </c>
      <c r="AJ285" s="6"/>
      <c r="AK285" s="13">
        <v>270</v>
      </c>
      <c r="AL285" s="13">
        <v>220</v>
      </c>
      <c r="AM285" s="13">
        <v>14</v>
      </c>
      <c r="AN285" s="262">
        <v>13</v>
      </c>
      <c r="AO285" s="269">
        <v>52</v>
      </c>
      <c r="AP285" s="13">
        <v>155</v>
      </c>
      <c r="AQ285" s="13">
        <v>70</v>
      </c>
      <c r="AR285" s="13">
        <v>108</v>
      </c>
      <c r="AS285" s="13">
        <v>387</v>
      </c>
      <c r="AT285" s="13">
        <v>3</v>
      </c>
      <c r="AU285" s="5">
        <f t="shared" si="205"/>
        <v>650</v>
      </c>
      <c r="AV285" s="5">
        <f t="shared" si="206"/>
        <v>487</v>
      </c>
      <c r="AW285" s="5">
        <f t="shared" si="207"/>
        <v>812</v>
      </c>
      <c r="AX285" s="5">
        <f t="shared" si="208"/>
        <v>7</v>
      </c>
      <c r="AY285" s="5">
        <f t="shared" si="209"/>
        <v>8</v>
      </c>
      <c r="AZ285" s="5">
        <f t="shared" si="210"/>
        <v>12</v>
      </c>
      <c r="BA285" s="5">
        <f t="shared" si="211"/>
        <v>15</v>
      </c>
      <c r="BB285" s="5">
        <f t="shared" si="212"/>
        <v>19</v>
      </c>
    </row>
    <row r="286" spans="1:55" s="5" customFormat="1">
      <c r="A286" s="405"/>
      <c r="B286" s="406"/>
      <c r="C286" s="37" t="s">
        <v>181</v>
      </c>
      <c r="D286" s="38" t="s">
        <v>26</v>
      </c>
      <c r="E286" s="38" t="s">
        <v>41</v>
      </c>
      <c r="F286" s="38" t="s">
        <v>162</v>
      </c>
      <c r="G286" s="39" t="s">
        <v>12</v>
      </c>
      <c r="H286" s="286">
        <f>ROUNDDOWN(AK286*1.05,0)+INDEX(Sheet2!$B$2:'Sheet2'!$B$5,MATCH(G286,Sheet2!$A$2:'Sheet2'!$A$5,0),0)+34*AT286-ROUNDUP(IF($BC$1=TRUE,AV286,AW286)/10,0)+A286</f>
        <v>426</v>
      </c>
      <c r="I286" s="296">
        <f>ROUNDDOWN(AL286*1.05,0)+INDEX(Sheet2!$B$2:'Sheet2'!$B$5,MATCH(G286,Sheet2!$A$2:'Sheet2'!$A$5,0),0)+34*AT286-ROUNDUP(IF($BC$1=TRUE,AV286,AW286)/10,0)+A286</f>
        <v>380</v>
      </c>
      <c r="J286" s="40">
        <f t="shared" si="185"/>
        <v>806</v>
      </c>
      <c r="K286" s="758">
        <f>AW286-ROUNDDOWN(AR286/2,0)-ROUNDDOWN(MAX(AQ286*1.2,AP286*0.5),0)+INDEX(Sheet2!$C$2:'Sheet2'!$C$5,MATCH(G286,Sheet2!$A$2:'Sheet2'!$A$5,0),0)</f>
        <v>723</v>
      </c>
      <c r="L286" s="37">
        <f t="shared" si="186"/>
        <v>349</v>
      </c>
      <c r="M286" s="694">
        <f t="shared" si="187"/>
        <v>11</v>
      </c>
      <c r="N286" s="427">
        <f t="shared" si="188"/>
        <v>52</v>
      </c>
      <c r="O286" s="697">
        <f t="shared" si="189"/>
        <v>1658</v>
      </c>
      <c r="P286" s="31">
        <f>AX286+IF($F286="범선",IF($BG$1=TRUE,INDEX(Sheet2!$H$2:'Sheet2'!$H$45,MATCH(AX286,Sheet2!$G$2:'Sheet2'!$G$45,0),0)),IF($BH$1=TRUE,INDEX(Sheet2!$I$2:'Sheet2'!$I$45,MATCH(AX286,Sheet2!$G$2:'Sheet2'!$G$45,0)),IF($BI$1=TRUE,INDEX(Sheet2!$H$2:'Sheet2'!$H$45,MATCH(AX286,Sheet2!$G$2:'Sheet2'!$G$45,0)),0)))+IF($BE$1=TRUE,2,0)</f>
        <v>18.5</v>
      </c>
      <c r="Q286" s="26">
        <f t="shared" si="190"/>
        <v>21.5</v>
      </c>
      <c r="R286" s="26">
        <f t="shared" si="191"/>
        <v>24.5</v>
      </c>
      <c r="S286" s="28">
        <f t="shared" si="192"/>
        <v>27.5</v>
      </c>
      <c r="T286" s="26">
        <f>AY286+IF($F286="범선",IF($BG$1=TRUE,INDEX(Sheet2!$H$2:'Sheet2'!$H$45,MATCH(AY286,Sheet2!$G$2:'Sheet2'!$G$45,0),0)),IF($BH$1=TRUE,INDEX(Sheet2!$I$2:'Sheet2'!$I$45,MATCH(AY286,Sheet2!$G$2:'Sheet2'!$G$45,0)),IF($BI$1=TRUE,INDEX(Sheet2!$H$2:'Sheet2'!$H$45,MATCH(AY286,Sheet2!$G$2:'Sheet2'!$G$45,0)),0)))+IF($BE$1=TRUE,2,0)</f>
        <v>20</v>
      </c>
      <c r="U286" s="26">
        <f t="shared" si="193"/>
        <v>23.5</v>
      </c>
      <c r="V286" s="26">
        <f t="shared" si="194"/>
        <v>26.5</v>
      </c>
      <c r="W286" s="28">
        <f t="shared" si="195"/>
        <v>29.5</v>
      </c>
      <c r="X286" s="26">
        <f>AZ286+IF($F286="범선",IF($BG$1=TRUE,INDEX(Sheet2!$H$2:'Sheet2'!$H$45,MATCH(AZ286,Sheet2!$G$2:'Sheet2'!$G$45,0),0)),IF($BH$1=TRUE,INDEX(Sheet2!$I$2:'Sheet2'!$I$45,MATCH(AZ286,Sheet2!$G$2:'Sheet2'!$G$45,0)),IF($BI$1=TRUE,INDEX(Sheet2!$H$2:'Sheet2'!$H$45,MATCH(AZ286,Sheet2!$G$2:'Sheet2'!$G$45,0)),0)))+IF($BE$1=TRUE,2,0)</f>
        <v>25</v>
      </c>
      <c r="Y286" s="26">
        <f t="shared" si="196"/>
        <v>28.5</v>
      </c>
      <c r="Z286" s="26">
        <f t="shared" si="197"/>
        <v>31.5</v>
      </c>
      <c r="AA286" s="28">
        <f t="shared" si="198"/>
        <v>34.5</v>
      </c>
      <c r="AB286" s="26">
        <f>BA286+IF($F286="범선",IF($BG$1=TRUE,INDEX(Sheet2!$H$2:'Sheet2'!$H$45,MATCH(BA286,Sheet2!$G$2:'Sheet2'!$G$45,0),0)),IF($BH$1=TRUE,INDEX(Sheet2!$I$2:'Sheet2'!$I$45,MATCH(BA286,Sheet2!$G$2:'Sheet2'!$G$45,0)),IF($BI$1=TRUE,INDEX(Sheet2!$H$2:'Sheet2'!$H$45,MATCH(BA286,Sheet2!$G$2:'Sheet2'!$G$45,0)),0)))+IF($BE$1=TRUE,2,0)</f>
        <v>29</v>
      </c>
      <c r="AC286" s="26">
        <f t="shared" si="199"/>
        <v>32.5</v>
      </c>
      <c r="AD286" s="26">
        <f t="shared" si="200"/>
        <v>35.5</v>
      </c>
      <c r="AE286" s="28">
        <f t="shared" si="201"/>
        <v>38.5</v>
      </c>
      <c r="AF286" s="26">
        <f>BB286+IF($F286="범선",IF($BG$1=TRUE,INDEX(Sheet2!$H$2:'Sheet2'!$H$45,MATCH(BB286,Sheet2!$G$2:'Sheet2'!$G$45,0),0)),IF($BH$1=TRUE,INDEX(Sheet2!$I$2:'Sheet2'!$I$45,MATCH(BB286,Sheet2!$G$2:'Sheet2'!$G$45,0)),IF($BI$1=TRUE,INDEX(Sheet2!$H$2:'Sheet2'!$H$45,MATCH(BB286,Sheet2!$G$2:'Sheet2'!$G$45,0)),0)))+IF($BE$1=TRUE,2,0)</f>
        <v>34.5</v>
      </c>
      <c r="AG286" s="26">
        <f t="shared" si="202"/>
        <v>38</v>
      </c>
      <c r="AH286" s="26">
        <f t="shared" si="203"/>
        <v>41</v>
      </c>
      <c r="AI286" s="28">
        <f t="shared" si="204"/>
        <v>44</v>
      </c>
      <c r="AJ286" s="6"/>
      <c r="AK286" s="13">
        <v>254</v>
      </c>
      <c r="AL286" s="13">
        <v>210</v>
      </c>
      <c r="AM286" s="13">
        <v>12</v>
      </c>
      <c r="AN286" s="262">
        <v>11</v>
      </c>
      <c r="AO286" s="269">
        <v>52</v>
      </c>
      <c r="AP286" s="13">
        <v>155</v>
      </c>
      <c r="AQ286" s="13">
        <v>70</v>
      </c>
      <c r="AR286" s="13">
        <v>108</v>
      </c>
      <c r="AS286" s="13">
        <v>387</v>
      </c>
      <c r="AT286" s="13">
        <v>3</v>
      </c>
      <c r="AU286" s="5">
        <f t="shared" si="205"/>
        <v>650</v>
      </c>
      <c r="AV286" s="5">
        <f t="shared" si="206"/>
        <v>487</v>
      </c>
      <c r="AW286" s="5">
        <f t="shared" si="207"/>
        <v>812</v>
      </c>
      <c r="AX286" s="5">
        <f t="shared" si="208"/>
        <v>7</v>
      </c>
      <c r="AY286" s="5">
        <f t="shared" si="209"/>
        <v>8</v>
      </c>
      <c r="AZ286" s="5">
        <f t="shared" si="210"/>
        <v>12</v>
      </c>
      <c r="BA286" s="5">
        <f t="shared" si="211"/>
        <v>15</v>
      </c>
      <c r="BB286" s="5">
        <f t="shared" si="212"/>
        <v>19</v>
      </c>
    </row>
    <row r="287" spans="1:55">
      <c r="A287" s="381"/>
      <c r="B287" s="377" t="s">
        <v>191</v>
      </c>
      <c r="C287" s="48" t="s">
        <v>181</v>
      </c>
      <c r="D287" s="49" t="s">
        <v>1</v>
      </c>
      <c r="E287" s="49" t="s">
        <v>41</v>
      </c>
      <c r="F287" s="49" t="s">
        <v>162</v>
      </c>
      <c r="G287" s="51" t="s">
        <v>12</v>
      </c>
      <c r="H287" s="284">
        <f>ROUNDDOWN(AK287*1.05,0)+INDEX(Sheet2!$B$2:'Sheet2'!$B$5,MATCH(G287,Sheet2!$A$2:'Sheet2'!$A$5,0),0)+34*AT287-ROUNDUP(IF($BC$1=TRUE,AV287,AW287)/10,0)+A287</f>
        <v>427</v>
      </c>
      <c r="I287" s="294">
        <f>ROUNDDOWN(AL287*1.05,0)+INDEX(Sheet2!$B$2:'Sheet2'!$B$5,MATCH(G287,Sheet2!$A$2:'Sheet2'!$A$5,0),0)+34*AT287-ROUNDUP(IF($BC$1=TRUE,AV287,AW287)/10,0)+A287</f>
        <v>380</v>
      </c>
      <c r="J287" s="52">
        <f t="shared" si="185"/>
        <v>807</v>
      </c>
      <c r="K287" s="463">
        <f>AW287-ROUNDDOWN(AR287/2,0)-ROUNDDOWN(MAX(AQ287*1.2,AP287*0.5),0)+INDEX(Sheet2!$C$2:'Sheet2'!$C$5,MATCH(G287,Sheet2!$A$2:'Sheet2'!$A$5,0),0)</f>
        <v>722</v>
      </c>
      <c r="L287" s="48">
        <f t="shared" si="186"/>
        <v>348</v>
      </c>
      <c r="M287" s="464">
        <f t="shared" si="187"/>
        <v>11</v>
      </c>
      <c r="N287" s="201">
        <f t="shared" si="188"/>
        <v>55</v>
      </c>
      <c r="O287" s="465">
        <f t="shared" si="189"/>
        <v>1661</v>
      </c>
      <c r="P287" s="24">
        <f>AX287+IF($F287="범선",IF($BG$1=TRUE,INDEX(Sheet2!$H$2:'Sheet2'!$H$45,MATCH(AX287,Sheet2!$G$2:'Sheet2'!$G$45,0),0)),IF($BH$1=TRUE,INDEX(Sheet2!$I$2:'Sheet2'!$I$45,MATCH(AX287,Sheet2!$G$2:'Sheet2'!$G$45,0)),IF($BI$1=TRUE,INDEX(Sheet2!$H$2:'Sheet2'!$H$45,MATCH(AX287,Sheet2!$G$2:'Sheet2'!$G$45,0)),0)))+IF($BE$1=TRUE,2,0)</f>
        <v>20</v>
      </c>
      <c r="Q287" s="20">
        <f t="shared" si="190"/>
        <v>23</v>
      </c>
      <c r="R287" s="20">
        <f t="shared" si="191"/>
        <v>26</v>
      </c>
      <c r="S287" s="22">
        <f t="shared" si="192"/>
        <v>29</v>
      </c>
      <c r="T287" s="20">
        <f>AY287+IF($F287="범선",IF($BG$1=TRUE,INDEX(Sheet2!$H$2:'Sheet2'!$H$45,MATCH(AY287,Sheet2!$G$2:'Sheet2'!$G$45,0),0)),IF($BH$1=TRUE,INDEX(Sheet2!$I$2:'Sheet2'!$I$45,MATCH(AY287,Sheet2!$G$2:'Sheet2'!$G$45,0)),IF($BI$1=TRUE,INDEX(Sheet2!$H$2:'Sheet2'!$H$45,MATCH(AY287,Sheet2!$G$2:'Sheet2'!$G$45,0)),0)))+IF($BE$1=TRUE,2,0)</f>
        <v>21</v>
      </c>
      <c r="U287" s="20">
        <f t="shared" si="193"/>
        <v>24.5</v>
      </c>
      <c r="V287" s="20">
        <f t="shared" si="194"/>
        <v>27.5</v>
      </c>
      <c r="W287" s="22">
        <f t="shared" si="195"/>
        <v>30.5</v>
      </c>
      <c r="X287" s="20">
        <f>AZ287+IF($F287="범선",IF($BG$1=TRUE,INDEX(Sheet2!$H$2:'Sheet2'!$H$45,MATCH(AZ287,Sheet2!$G$2:'Sheet2'!$G$45,0),0)),IF($BH$1=TRUE,INDEX(Sheet2!$I$2:'Sheet2'!$I$45,MATCH(AZ287,Sheet2!$G$2:'Sheet2'!$G$45,0)),IF($BI$1=TRUE,INDEX(Sheet2!$H$2:'Sheet2'!$H$45,MATCH(AZ287,Sheet2!$G$2:'Sheet2'!$G$45,0)),0)))+IF($BE$1=TRUE,2,0)</f>
        <v>25</v>
      </c>
      <c r="Y287" s="20">
        <f t="shared" si="196"/>
        <v>28.5</v>
      </c>
      <c r="Z287" s="20">
        <f t="shared" si="197"/>
        <v>31.5</v>
      </c>
      <c r="AA287" s="22">
        <f t="shared" si="198"/>
        <v>34.5</v>
      </c>
      <c r="AB287" s="20">
        <f>BA287+IF($F287="범선",IF($BG$1=TRUE,INDEX(Sheet2!$H$2:'Sheet2'!$H$45,MATCH(BA287,Sheet2!$G$2:'Sheet2'!$G$45,0),0)),IF($BH$1=TRUE,INDEX(Sheet2!$I$2:'Sheet2'!$I$45,MATCH(BA287,Sheet2!$G$2:'Sheet2'!$G$45,0)),IF($BI$1=TRUE,INDEX(Sheet2!$H$2:'Sheet2'!$H$45,MATCH(BA287,Sheet2!$G$2:'Sheet2'!$G$45,0)),0)))+IF($BE$1=TRUE,2,0)</f>
        <v>30.5</v>
      </c>
      <c r="AC287" s="20">
        <f t="shared" si="199"/>
        <v>34</v>
      </c>
      <c r="AD287" s="20">
        <f t="shared" si="200"/>
        <v>37</v>
      </c>
      <c r="AE287" s="22">
        <f t="shared" si="201"/>
        <v>40</v>
      </c>
      <c r="AF287" s="20">
        <f>BB287+IF($F287="범선",IF($BG$1=TRUE,INDEX(Sheet2!$H$2:'Sheet2'!$H$45,MATCH(BB287,Sheet2!$G$2:'Sheet2'!$G$45,0),0)),IF($BH$1=TRUE,INDEX(Sheet2!$I$2:'Sheet2'!$I$45,MATCH(BB287,Sheet2!$G$2:'Sheet2'!$G$45,0)),IF($BI$1=TRUE,INDEX(Sheet2!$H$2:'Sheet2'!$H$45,MATCH(BB287,Sheet2!$G$2:'Sheet2'!$G$45,0)),0)))+IF($BE$1=TRUE,2,0)</f>
        <v>36</v>
      </c>
      <c r="AG287" s="20">
        <f t="shared" si="202"/>
        <v>39.5</v>
      </c>
      <c r="AH287" s="20">
        <f t="shared" si="203"/>
        <v>42.5</v>
      </c>
      <c r="AI287" s="22">
        <f t="shared" si="204"/>
        <v>45.5</v>
      </c>
      <c r="AJ287" s="6"/>
      <c r="AK287" s="13">
        <v>255</v>
      </c>
      <c r="AL287" s="13">
        <v>210</v>
      </c>
      <c r="AM287" s="13">
        <v>12</v>
      </c>
      <c r="AN287" s="262">
        <v>11</v>
      </c>
      <c r="AO287" s="269">
        <v>55</v>
      </c>
      <c r="AP287" s="13">
        <v>170</v>
      </c>
      <c r="AQ287" s="13">
        <v>65</v>
      </c>
      <c r="AR287" s="13">
        <v>108</v>
      </c>
      <c r="AS287" s="13">
        <v>372</v>
      </c>
      <c r="AT287" s="13">
        <v>3</v>
      </c>
      <c r="AU287" s="13">
        <f t="shared" si="205"/>
        <v>650</v>
      </c>
      <c r="AV287" s="13">
        <f t="shared" si="206"/>
        <v>487</v>
      </c>
      <c r="AW287" s="13">
        <f t="shared" si="207"/>
        <v>812</v>
      </c>
      <c r="AX287" s="5">
        <f t="shared" si="208"/>
        <v>8</v>
      </c>
      <c r="AY287" s="5">
        <f t="shared" si="209"/>
        <v>9</v>
      </c>
      <c r="AZ287" s="5">
        <f t="shared" si="210"/>
        <v>12</v>
      </c>
      <c r="BA287" s="5">
        <f t="shared" si="211"/>
        <v>16</v>
      </c>
      <c r="BB287" s="5">
        <f t="shared" si="212"/>
        <v>20</v>
      </c>
    </row>
    <row r="288" spans="1:55" ht="16.5" customHeight="1">
      <c r="A288" s="333"/>
      <c r="B288" s="344" t="s">
        <v>43</v>
      </c>
      <c r="C288" s="42" t="s">
        <v>52</v>
      </c>
      <c r="D288" s="43" t="s">
        <v>1</v>
      </c>
      <c r="E288" s="43" t="s">
        <v>0</v>
      </c>
      <c r="F288" s="44" t="s">
        <v>18</v>
      </c>
      <c r="G288" s="45" t="s">
        <v>8</v>
      </c>
      <c r="H288" s="280">
        <f>ROUNDDOWN(AK288*1.05,0)+INDEX(Sheet2!$B$2:'Sheet2'!$B$5,MATCH(G288,Sheet2!$A$2:'Sheet2'!$A$5,0),0)+34*AT288-ROUNDUP(IF($BC$1=TRUE,AV288,AW288)/10,0)+A288</f>
        <v>475</v>
      </c>
      <c r="I288" s="290">
        <f>ROUNDDOWN(AL288*1.05,0)+INDEX(Sheet2!$B$2:'Sheet2'!$B$5,MATCH(G288,Sheet2!$A$2:'Sheet2'!$A$5,0),0)+34*AT288-ROUNDUP(IF($BC$1=TRUE,AV288,AW288)/10,0)+A288</f>
        <v>533</v>
      </c>
      <c r="J288" s="46">
        <f t="shared" si="185"/>
        <v>1008</v>
      </c>
      <c r="K288" s="757">
        <f>AW288-ROUNDDOWN(AR288/2,0)-ROUNDDOWN(MAX(AQ288*1.2,AP288*0.5),0)+INDEX(Sheet2!$C$2:'Sheet2'!$C$5,MATCH(G288,Sheet2!$A$2:'Sheet2'!$A$5,0),0)</f>
        <v>719</v>
      </c>
      <c r="L288" s="42">
        <f t="shared" si="186"/>
        <v>370</v>
      </c>
      <c r="M288" s="530">
        <f t="shared" si="187"/>
        <v>15</v>
      </c>
      <c r="N288" s="191">
        <f t="shared" si="188"/>
        <v>40</v>
      </c>
      <c r="O288" s="632">
        <f t="shared" si="189"/>
        <v>1958</v>
      </c>
      <c r="P288" s="53">
        <f>AX288+IF($F288="범선",IF($BG$1=TRUE,INDEX(Sheet2!$H$2:'Sheet2'!$H$45,MATCH(AX288,Sheet2!$G$2:'Sheet2'!$G$45,0),0)),IF($BH$1=TRUE,INDEX(Sheet2!$I$2:'Sheet2'!$I$45,MATCH(AX288,Sheet2!$G$2:'Sheet2'!$G$45,0)),IF($BI$1=TRUE,INDEX(Sheet2!$H$2:'Sheet2'!$H$45,MATCH(AX288,Sheet2!$G$2:'Sheet2'!$G$45,0)),0)))+IF($BE$1=TRUE,2,0)</f>
        <v>17</v>
      </c>
      <c r="Q288" s="49">
        <f t="shared" si="190"/>
        <v>20</v>
      </c>
      <c r="R288" s="49">
        <f t="shared" si="191"/>
        <v>23</v>
      </c>
      <c r="S288" s="51">
        <f t="shared" si="192"/>
        <v>26</v>
      </c>
      <c r="T288" s="49">
        <f>AY288+IF($F288="범선",IF($BG$1=TRUE,INDEX(Sheet2!$H$2:'Sheet2'!$H$45,MATCH(AY288,Sheet2!$G$2:'Sheet2'!$G$45,0),0)),IF($BH$1=TRUE,INDEX(Sheet2!$I$2:'Sheet2'!$I$45,MATCH(AY288,Sheet2!$G$2:'Sheet2'!$G$45,0)),IF($BI$1=TRUE,INDEX(Sheet2!$H$2:'Sheet2'!$H$45,MATCH(AY288,Sheet2!$G$2:'Sheet2'!$G$45,0)),0)))+IF($BE$1=TRUE,2,0)</f>
        <v>18.5</v>
      </c>
      <c r="U288" s="49">
        <f t="shared" si="193"/>
        <v>22</v>
      </c>
      <c r="V288" s="49">
        <f t="shared" si="194"/>
        <v>25</v>
      </c>
      <c r="W288" s="51">
        <f t="shared" si="195"/>
        <v>28</v>
      </c>
      <c r="X288" s="49">
        <f>AZ288+IF($F288="범선",IF($BG$1=TRUE,INDEX(Sheet2!$H$2:'Sheet2'!$H$45,MATCH(AZ288,Sheet2!$G$2:'Sheet2'!$G$45,0),0)),IF($BH$1=TRUE,INDEX(Sheet2!$I$2:'Sheet2'!$I$45,MATCH(AZ288,Sheet2!$G$2:'Sheet2'!$G$45,0)),IF($BI$1=TRUE,INDEX(Sheet2!$H$2:'Sheet2'!$H$45,MATCH(AZ288,Sheet2!$G$2:'Sheet2'!$G$45,0)),0)))+IF($BE$1=TRUE,2,0)</f>
        <v>22.5</v>
      </c>
      <c r="Y288" s="49">
        <f t="shared" si="196"/>
        <v>26</v>
      </c>
      <c r="Z288" s="49">
        <f t="shared" si="197"/>
        <v>29</v>
      </c>
      <c r="AA288" s="51">
        <f t="shared" si="198"/>
        <v>32</v>
      </c>
      <c r="AB288" s="49">
        <f>BA288+IF($F288="범선",IF($BG$1=TRUE,INDEX(Sheet2!$H$2:'Sheet2'!$H$45,MATCH(BA288,Sheet2!$G$2:'Sheet2'!$G$45,0),0)),IF($BH$1=TRUE,INDEX(Sheet2!$I$2:'Sheet2'!$I$45,MATCH(BA288,Sheet2!$G$2:'Sheet2'!$G$45,0)),IF($BI$1=TRUE,INDEX(Sheet2!$H$2:'Sheet2'!$H$45,MATCH(BA288,Sheet2!$G$2:'Sheet2'!$G$45,0)),0)))+IF($BE$1=TRUE,2,0)</f>
        <v>28</v>
      </c>
      <c r="AC288" s="49">
        <f t="shared" si="199"/>
        <v>31.5</v>
      </c>
      <c r="AD288" s="49">
        <f t="shared" si="200"/>
        <v>34.5</v>
      </c>
      <c r="AE288" s="51">
        <f t="shared" si="201"/>
        <v>37.5</v>
      </c>
      <c r="AF288" s="49">
        <f>BB288+IF($F288="범선",IF($BG$1=TRUE,INDEX(Sheet2!$H$2:'Sheet2'!$H$45,MATCH(BB288,Sheet2!$G$2:'Sheet2'!$G$45,0),0)),IF($BH$1=TRUE,INDEX(Sheet2!$I$2:'Sheet2'!$I$45,MATCH(BB288,Sheet2!$G$2:'Sheet2'!$G$45,0)),IF($BI$1=TRUE,INDEX(Sheet2!$H$2:'Sheet2'!$H$45,MATCH(BB288,Sheet2!$G$2:'Sheet2'!$G$45,0)),0)))+IF($BE$1=TRUE,2,0)</f>
        <v>33</v>
      </c>
      <c r="AG288" s="49">
        <f t="shared" si="202"/>
        <v>36.5</v>
      </c>
      <c r="AH288" s="49">
        <f t="shared" si="203"/>
        <v>39.5</v>
      </c>
      <c r="AI288" s="51">
        <f t="shared" si="204"/>
        <v>42.5</v>
      </c>
      <c r="AJ288" s="6"/>
      <c r="AK288" s="5">
        <v>275</v>
      </c>
      <c r="AL288" s="5">
        <v>330</v>
      </c>
      <c r="AM288" s="5">
        <v>15</v>
      </c>
      <c r="AN288" s="262">
        <v>15</v>
      </c>
      <c r="AO288" s="269">
        <v>40</v>
      </c>
      <c r="AP288" s="5">
        <v>100</v>
      </c>
      <c r="AQ288" s="5">
        <v>35</v>
      </c>
      <c r="AR288" s="5">
        <v>60</v>
      </c>
      <c r="AS288" s="5">
        <v>440</v>
      </c>
      <c r="AT288" s="5">
        <v>3</v>
      </c>
      <c r="AU288" s="5">
        <f t="shared" si="205"/>
        <v>600</v>
      </c>
      <c r="AV288" s="5">
        <f t="shared" si="206"/>
        <v>450</v>
      </c>
      <c r="AW288" s="5">
        <f t="shared" si="207"/>
        <v>750</v>
      </c>
      <c r="AX288" s="5">
        <f t="shared" si="208"/>
        <v>6</v>
      </c>
      <c r="AY288" s="5">
        <f t="shared" si="209"/>
        <v>7</v>
      </c>
      <c r="AZ288" s="5">
        <f t="shared" si="210"/>
        <v>10</v>
      </c>
      <c r="BA288" s="5">
        <f t="shared" si="211"/>
        <v>14</v>
      </c>
      <c r="BB288" s="5">
        <f t="shared" si="212"/>
        <v>18</v>
      </c>
    </row>
    <row r="289" spans="1:54" s="5" customFormat="1">
      <c r="A289" s="334"/>
      <c r="B289" s="89" t="s">
        <v>45</v>
      </c>
      <c r="C289" s="25" t="s">
        <v>183</v>
      </c>
      <c r="D289" s="26" t="s">
        <v>1</v>
      </c>
      <c r="E289" s="26" t="s">
        <v>0</v>
      </c>
      <c r="F289" s="26" t="s">
        <v>162</v>
      </c>
      <c r="G289" s="28" t="s">
        <v>12</v>
      </c>
      <c r="H289" s="91">
        <f>ROUNDDOWN(AK289*1.05,0)+INDEX(Sheet2!$B$2:'Sheet2'!$B$5,MATCH(G289,Sheet2!$A$2:'Sheet2'!$A$5,0),0)+34*AT289-ROUNDUP(IF($BC$1=TRUE,AV289,AW289)/10,0)+A289</f>
        <v>427</v>
      </c>
      <c r="I289" s="231">
        <f>ROUNDDOWN(AL289*1.05,0)+INDEX(Sheet2!$B$2:'Sheet2'!$B$5,MATCH(G289,Sheet2!$A$2:'Sheet2'!$A$5,0),0)+34*AT289-ROUNDUP(IF($BC$1=TRUE,AV289,AW289)/10,0)+A289</f>
        <v>379</v>
      </c>
      <c r="J289" s="30">
        <f t="shared" si="185"/>
        <v>806</v>
      </c>
      <c r="K289" s="404">
        <f>AW289-ROUNDDOWN(AR289/2,0)-ROUNDDOWN(MAX(AQ289*1.2,AP289*0.5),0)+INDEX(Sheet2!$C$2:'Sheet2'!$C$5,MATCH(G289,Sheet2!$A$2:'Sheet2'!$A$5,0),0)</f>
        <v>717</v>
      </c>
      <c r="L289" s="25">
        <f t="shared" si="186"/>
        <v>343</v>
      </c>
      <c r="M289" s="392">
        <f t="shared" si="187"/>
        <v>11</v>
      </c>
      <c r="N289" s="83">
        <f t="shared" si="188"/>
        <v>55</v>
      </c>
      <c r="O289" s="257">
        <f t="shared" si="189"/>
        <v>1660</v>
      </c>
      <c r="P289" s="31">
        <f>AX289+IF($F289="범선",IF($BG$1=TRUE,INDEX(Sheet2!$H$2:'Sheet2'!$H$45,MATCH(AX289,Sheet2!$G$2:'Sheet2'!$G$45,0),0)),IF($BH$1=TRUE,INDEX(Sheet2!$I$2:'Sheet2'!$I$45,MATCH(AX289,Sheet2!$G$2:'Sheet2'!$G$45,0)),IF($BI$1=TRUE,INDEX(Sheet2!$H$2:'Sheet2'!$H$45,MATCH(AX289,Sheet2!$G$2:'Sheet2'!$G$45,0)),0)))+IF($BE$1=TRUE,2,0)</f>
        <v>20</v>
      </c>
      <c r="Q289" s="26">
        <f t="shared" si="190"/>
        <v>23</v>
      </c>
      <c r="R289" s="26">
        <f t="shared" si="191"/>
        <v>26</v>
      </c>
      <c r="S289" s="28">
        <f t="shared" si="192"/>
        <v>29</v>
      </c>
      <c r="T289" s="26">
        <f>AY289+IF($F289="범선",IF($BG$1=TRUE,INDEX(Sheet2!$H$2:'Sheet2'!$H$45,MATCH(AY289,Sheet2!$G$2:'Sheet2'!$G$45,0),0)),IF($BH$1=TRUE,INDEX(Sheet2!$I$2:'Sheet2'!$I$45,MATCH(AY289,Sheet2!$G$2:'Sheet2'!$G$45,0)),IF($BI$1=TRUE,INDEX(Sheet2!$H$2:'Sheet2'!$H$45,MATCH(AY289,Sheet2!$G$2:'Sheet2'!$G$45,0)),0)))+IF($BE$1=TRUE,2,0)</f>
        <v>21</v>
      </c>
      <c r="U289" s="26">
        <f t="shared" si="193"/>
        <v>24.5</v>
      </c>
      <c r="V289" s="26">
        <f t="shared" si="194"/>
        <v>27.5</v>
      </c>
      <c r="W289" s="28">
        <f t="shared" si="195"/>
        <v>30.5</v>
      </c>
      <c r="X289" s="26">
        <f>AZ289+IF($F289="범선",IF($BG$1=TRUE,INDEX(Sheet2!$H$2:'Sheet2'!$H$45,MATCH(AZ289,Sheet2!$G$2:'Sheet2'!$G$45,0),0)),IF($BH$1=TRUE,INDEX(Sheet2!$I$2:'Sheet2'!$I$45,MATCH(AZ289,Sheet2!$G$2:'Sheet2'!$G$45,0)),IF($BI$1=TRUE,INDEX(Sheet2!$H$2:'Sheet2'!$H$45,MATCH(AZ289,Sheet2!$G$2:'Sheet2'!$G$45,0)),0)))+IF($BE$1=TRUE,2,0)</f>
        <v>25</v>
      </c>
      <c r="Y289" s="26">
        <f t="shared" si="196"/>
        <v>28.5</v>
      </c>
      <c r="Z289" s="26">
        <f t="shared" si="197"/>
        <v>31.5</v>
      </c>
      <c r="AA289" s="28">
        <f t="shared" si="198"/>
        <v>34.5</v>
      </c>
      <c r="AB289" s="26">
        <f>BA289+IF($F289="범선",IF($BG$1=TRUE,INDEX(Sheet2!$H$2:'Sheet2'!$H$45,MATCH(BA289,Sheet2!$G$2:'Sheet2'!$G$45,0),0)),IF($BH$1=TRUE,INDEX(Sheet2!$I$2:'Sheet2'!$I$45,MATCH(BA289,Sheet2!$G$2:'Sheet2'!$G$45,0)),IF($BI$1=TRUE,INDEX(Sheet2!$H$2:'Sheet2'!$H$45,MATCH(BA289,Sheet2!$G$2:'Sheet2'!$G$45,0)),0)))+IF($BE$1=TRUE,2,0)</f>
        <v>30.5</v>
      </c>
      <c r="AC289" s="26">
        <f t="shared" si="199"/>
        <v>34</v>
      </c>
      <c r="AD289" s="26">
        <f t="shared" si="200"/>
        <v>37</v>
      </c>
      <c r="AE289" s="28">
        <f t="shared" si="201"/>
        <v>40</v>
      </c>
      <c r="AF289" s="26">
        <f>BB289+IF($F289="범선",IF($BG$1=TRUE,INDEX(Sheet2!$H$2:'Sheet2'!$H$45,MATCH(BB289,Sheet2!$G$2:'Sheet2'!$G$45,0),0)),IF($BH$1=TRUE,INDEX(Sheet2!$I$2:'Sheet2'!$I$45,MATCH(BB289,Sheet2!$G$2:'Sheet2'!$G$45,0)),IF($BI$1=TRUE,INDEX(Sheet2!$H$2:'Sheet2'!$H$45,MATCH(BB289,Sheet2!$G$2:'Sheet2'!$G$45,0)),0)))+IF($BE$1=TRUE,2,0)</f>
        <v>36</v>
      </c>
      <c r="AG289" s="26">
        <f t="shared" si="202"/>
        <v>39.5</v>
      </c>
      <c r="AH289" s="26">
        <f t="shared" si="203"/>
        <v>42.5</v>
      </c>
      <c r="AI289" s="28">
        <f t="shared" si="204"/>
        <v>45.5</v>
      </c>
      <c r="AJ289" s="2"/>
      <c r="AK289" s="13">
        <v>255</v>
      </c>
      <c r="AL289" s="13">
        <v>209</v>
      </c>
      <c r="AM289" s="13">
        <v>12</v>
      </c>
      <c r="AN289" s="262">
        <v>11</v>
      </c>
      <c r="AO289" s="269">
        <v>55</v>
      </c>
      <c r="AP289" s="13">
        <v>180</v>
      </c>
      <c r="AQ289" s="13">
        <v>65</v>
      </c>
      <c r="AR289" s="13">
        <v>108</v>
      </c>
      <c r="AS289" s="13">
        <v>362</v>
      </c>
      <c r="AT289" s="13">
        <v>3</v>
      </c>
      <c r="AU289" s="13">
        <f t="shared" si="205"/>
        <v>650</v>
      </c>
      <c r="AV289" s="13">
        <f t="shared" si="206"/>
        <v>487</v>
      </c>
      <c r="AW289" s="13">
        <f t="shared" si="207"/>
        <v>812</v>
      </c>
      <c r="AX289" s="5">
        <f t="shared" si="208"/>
        <v>8</v>
      </c>
      <c r="AY289" s="5">
        <f t="shared" si="209"/>
        <v>9</v>
      </c>
      <c r="AZ289" s="5">
        <f t="shared" si="210"/>
        <v>12</v>
      </c>
      <c r="BA289" s="5">
        <f t="shared" si="211"/>
        <v>16</v>
      </c>
      <c r="BB289" s="5">
        <f t="shared" si="212"/>
        <v>20</v>
      </c>
    </row>
    <row r="290" spans="1:54" s="5" customFormat="1">
      <c r="A290" s="365"/>
      <c r="B290" s="167"/>
      <c r="C290" s="156" t="s">
        <v>259</v>
      </c>
      <c r="D290" s="151" t="s">
        <v>25</v>
      </c>
      <c r="E290" s="151" t="s">
        <v>41</v>
      </c>
      <c r="F290" s="152" t="s">
        <v>18</v>
      </c>
      <c r="G290" s="153" t="s">
        <v>8</v>
      </c>
      <c r="H290" s="169">
        <f>ROUNDDOWN(AK290*1.05,0)+INDEX(Sheet2!$B$2:'Sheet2'!$B$5,MATCH(G290,Sheet2!$A$2:'Sheet2'!$A$5,0),0)+34*AT290-ROUNDUP(IF($BC$1=TRUE,AV290,AW290)/10,0)+A290</f>
        <v>523</v>
      </c>
      <c r="I290" s="297">
        <f>ROUNDDOWN(AL290*1.05,0)+INDEX(Sheet2!$B$2:'Sheet2'!$B$5,MATCH(G290,Sheet2!$A$2:'Sheet2'!$A$5,0),0)+34*AT290-ROUNDUP(IF($BC$1=TRUE,AV290,AW290)/10,0)+A290</f>
        <v>523</v>
      </c>
      <c r="J290" s="154">
        <f t="shared" si="185"/>
        <v>1046</v>
      </c>
      <c r="K290" s="472">
        <f>AW290-ROUNDDOWN(AR290/2,0)-ROUNDDOWN(MAX(AQ290*1.2,AP290*0.5),0)+INDEX(Sheet2!$C$2:'Sheet2'!$C$5,MATCH(G290,Sheet2!$A$2:'Sheet2'!$A$5,0),0)</f>
        <v>715</v>
      </c>
      <c r="L290" s="156">
        <f t="shared" si="186"/>
        <v>366</v>
      </c>
      <c r="M290" s="466">
        <f t="shared" si="187"/>
        <v>15</v>
      </c>
      <c r="N290" s="157">
        <f t="shared" si="188"/>
        <v>45</v>
      </c>
      <c r="O290" s="473">
        <f t="shared" si="189"/>
        <v>2092</v>
      </c>
      <c r="P290" s="31">
        <f>AX290+IF($F290="범선",IF($BG$1=TRUE,INDEX(Sheet2!$H$2:'Sheet2'!$H$45,MATCH(AX290,Sheet2!$G$2:'Sheet2'!$G$45,0),0)),IF($BH$1=TRUE,INDEX(Sheet2!$I$2:'Sheet2'!$I$45,MATCH(AX290,Sheet2!$G$2:'Sheet2'!$G$45,0)),IF($BI$1=TRUE,INDEX(Sheet2!$H$2:'Sheet2'!$H$45,MATCH(AX290,Sheet2!$G$2:'Sheet2'!$G$45,0)),0)))+IF($BE$1=TRUE,2,0)</f>
        <v>18.5</v>
      </c>
      <c r="Q290" s="26">
        <f t="shared" si="190"/>
        <v>21.5</v>
      </c>
      <c r="R290" s="26">
        <f t="shared" si="191"/>
        <v>24.5</v>
      </c>
      <c r="S290" s="28">
        <f t="shared" si="192"/>
        <v>27.5</v>
      </c>
      <c r="T290" s="26">
        <f>AY290+IF($F290="범선",IF($BG$1=TRUE,INDEX(Sheet2!$H$2:'Sheet2'!$H$45,MATCH(AY290,Sheet2!$G$2:'Sheet2'!$G$45,0),0)),IF($BH$1=TRUE,INDEX(Sheet2!$I$2:'Sheet2'!$I$45,MATCH(AY290,Sheet2!$G$2:'Sheet2'!$G$45,0)),IF($BI$1=TRUE,INDEX(Sheet2!$H$2:'Sheet2'!$H$45,MATCH(AY290,Sheet2!$G$2:'Sheet2'!$G$45,0)),0)))+IF($BE$1=TRUE,2,0)</f>
        <v>20</v>
      </c>
      <c r="U290" s="26">
        <f t="shared" si="193"/>
        <v>23.5</v>
      </c>
      <c r="V290" s="26">
        <f t="shared" si="194"/>
        <v>26.5</v>
      </c>
      <c r="W290" s="28">
        <f t="shared" si="195"/>
        <v>29.5</v>
      </c>
      <c r="X290" s="26">
        <f>AZ290+IF($F290="범선",IF($BG$1=TRUE,INDEX(Sheet2!$H$2:'Sheet2'!$H$45,MATCH(AZ290,Sheet2!$G$2:'Sheet2'!$G$45,0),0)),IF($BH$1=TRUE,INDEX(Sheet2!$I$2:'Sheet2'!$I$45,MATCH(AZ290,Sheet2!$G$2:'Sheet2'!$G$45,0)),IF($BI$1=TRUE,INDEX(Sheet2!$H$2:'Sheet2'!$H$45,MATCH(AZ290,Sheet2!$G$2:'Sheet2'!$G$45,0)),0)))+IF($BE$1=TRUE,2,0)</f>
        <v>24</v>
      </c>
      <c r="Y290" s="26">
        <f t="shared" si="196"/>
        <v>27.5</v>
      </c>
      <c r="Z290" s="26">
        <f t="shared" si="197"/>
        <v>30.5</v>
      </c>
      <c r="AA290" s="28">
        <f t="shared" si="198"/>
        <v>33.5</v>
      </c>
      <c r="AB290" s="26">
        <f>BA290+IF($F290="범선",IF($BG$1=TRUE,INDEX(Sheet2!$H$2:'Sheet2'!$H$45,MATCH(BA290,Sheet2!$G$2:'Sheet2'!$G$45,0),0)),IF($BH$1=TRUE,INDEX(Sheet2!$I$2:'Sheet2'!$I$45,MATCH(BA290,Sheet2!$G$2:'Sheet2'!$G$45,0)),IF($BI$1=TRUE,INDEX(Sheet2!$H$2:'Sheet2'!$H$45,MATCH(BA290,Sheet2!$G$2:'Sheet2'!$G$45,0)),0)))+IF($BE$1=TRUE,2,0)</f>
        <v>29</v>
      </c>
      <c r="AC290" s="26">
        <f t="shared" si="199"/>
        <v>32.5</v>
      </c>
      <c r="AD290" s="26">
        <f t="shared" si="200"/>
        <v>35.5</v>
      </c>
      <c r="AE290" s="28">
        <f t="shared" si="201"/>
        <v>38.5</v>
      </c>
      <c r="AF290" s="26">
        <f>BB290+IF($F290="범선",IF($BG$1=TRUE,INDEX(Sheet2!$H$2:'Sheet2'!$H$45,MATCH(BB290,Sheet2!$G$2:'Sheet2'!$G$45,0),0)),IF($BH$1=TRUE,INDEX(Sheet2!$I$2:'Sheet2'!$I$45,MATCH(BB290,Sheet2!$G$2:'Sheet2'!$G$45,0)),IF($BI$1=TRUE,INDEX(Sheet2!$H$2:'Sheet2'!$H$45,MATCH(BB290,Sheet2!$G$2:'Sheet2'!$G$45,0)),0)))+IF($BE$1=TRUE,2,0)</f>
        <v>34.5</v>
      </c>
      <c r="AG290" s="26">
        <f t="shared" si="202"/>
        <v>38</v>
      </c>
      <c r="AH290" s="26">
        <f t="shared" si="203"/>
        <v>41</v>
      </c>
      <c r="AI290" s="28">
        <f t="shared" si="204"/>
        <v>44</v>
      </c>
      <c r="AJ290" s="2"/>
      <c r="AK290" s="5">
        <v>320</v>
      </c>
      <c r="AL290" s="5">
        <v>320</v>
      </c>
      <c r="AM290" s="5">
        <v>17</v>
      </c>
      <c r="AN290" s="262">
        <v>15</v>
      </c>
      <c r="AO290" s="269">
        <v>45</v>
      </c>
      <c r="AP290" s="13">
        <v>85</v>
      </c>
      <c r="AQ290" s="13">
        <v>27</v>
      </c>
      <c r="AR290" s="13">
        <v>85</v>
      </c>
      <c r="AS290" s="13">
        <v>430</v>
      </c>
      <c r="AT290" s="13">
        <v>3</v>
      </c>
      <c r="AU290" s="5">
        <f t="shared" si="205"/>
        <v>600</v>
      </c>
      <c r="AV290" s="5">
        <f t="shared" si="206"/>
        <v>450</v>
      </c>
      <c r="AW290" s="5">
        <f t="shared" si="207"/>
        <v>750</v>
      </c>
      <c r="AX290" s="5">
        <f t="shared" si="208"/>
        <v>7</v>
      </c>
      <c r="AY290" s="5">
        <f t="shared" si="209"/>
        <v>8</v>
      </c>
      <c r="AZ290" s="5">
        <f t="shared" si="210"/>
        <v>11</v>
      </c>
      <c r="BA290" s="5">
        <f t="shared" si="211"/>
        <v>15</v>
      </c>
      <c r="BB290" s="5">
        <f t="shared" si="212"/>
        <v>19</v>
      </c>
    </row>
    <row r="291" spans="1:54">
      <c r="A291" s="334"/>
      <c r="B291" s="89" t="s">
        <v>195</v>
      </c>
      <c r="C291" s="25" t="s">
        <v>170</v>
      </c>
      <c r="D291" s="26" t="s">
        <v>1</v>
      </c>
      <c r="E291" s="26" t="s">
        <v>41</v>
      </c>
      <c r="F291" s="26" t="s">
        <v>162</v>
      </c>
      <c r="G291" s="28" t="s">
        <v>12</v>
      </c>
      <c r="H291" s="91">
        <f>ROUNDDOWN(AK291*1.05,0)+INDEX(Sheet2!$B$2:'Sheet2'!$B$5,MATCH(G291,Sheet2!$A$2:'Sheet2'!$A$5,0),0)+34*AT291-ROUNDUP(IF($BC$1=TRUE,AV291,AW291)/10,0)+A291</f>
        <v>352</v>
      </c>
      <c r="I291" s="231">
        <f>ROUNDDOWN(AL291*1.05,0)+INDEX(Sheet2!$B$2:'Sheet2'!$B$5,MATCH(G291,Sheet2!$A$2:'Sheet2'!$A$5,0),0)+34*AT291-ROUNDUP(IF($BC$1=TRUE,AV291,AW291)/10,0)+A291</f>
        <v>451</v>
      </c>
      <c r="J291" s="30">
        <f t="shared" si="185"/>
        <v>803</v>
      </c>
      <c r="K291" s="404">
        <f>AW291-ROUNDDOWN(AR291/2,0)-ROUNDDOWN(MAX(AQ291*1.2,AP291*0.5),0)+INDEX(Sheet2!$C$2:'Sheet2'!$C$5,MATCH(G291,Sheet2!$A$2:'Sheet2'!$A$5,0),0)</f>
        <v>714</v>
      </c>
      <c r="L291" s="25">
        <f t="shared" si="186"/>
        <v>350</v>
      </c>
      <c r="M291" s="392">
        <f t="shared" si="187"/>
        <v>10</v>
      </c>
      <c r="N291" s="83">
        <f t="shared" si="188"/>
        <v>50</v>
      </c>
      <c r="O291" s="257">
        <f t="shared" si="189"/>
        <v>1507</v>
      </c>
      <c r="P291" s="41">
        <f>AX291+IF($F291="범선",IF($BG$1=TRUE,INDEX(Sheet2!$H$2:'Sheet2'!$H$45,MATCH(AX291,Sheet2!$G$2:'Sheet2'!$G$45,0),0)),IF($BH$1=TRUE,INDEX(Sheet2!$I$2:'Sheet2'!$I$45,MATCH(AX291,Sheet2!$G$2:'Sheet2'!$G$45,0)),IF($BI$1=TRUE,INDEX(Sheet2!$H$2:'Sheet2'!$H$45,MATCH(AX291,Sheet2!$G$2:'Sheet2'!$G$45,0)),0)))+IF($BE$1=TRUE,2,0)</f>
        <v>20</v>
      </c>
      <c r="Q291" s="38">
        <f t="shared" si="190"/>
        <v>23</v>
      </c>
      <c r="R291" s="38">
        <f t="shared" si="191"/>
        <v>26</v>
      </c>
      <c r="S291" s="39">
        <f t="shared" si="192"/>
        <v>29</v>
      </c>
      <c r="T291" s="38">
        <f>AY291+IF($F291="범선",IF($BG$1=TRUE,INDEX(Sheet2!$H$2:'Sheet2'!$H$45,MATCH(AY291,Sheet2!$G$2:'Sheet2'!$G$45,0),0)),IF($BH$1=TRUE,INDEX(Sheet2!$I$2:'Sheet2'!$I$45,MATCH(AY291,Sheet2!$G$2:'Sheet2'!$G$45,0)),IF($BI$1=TRUE,INDEX(Sheet2!$H$2:'Sheet2'!$H$45,MATCH(AY291,Sheet2!$G$2:'Sheet2'!$G$45,0)),0)))+IF($BE$1=TRUE,2,0)</f>
        <v>21</v>
      </c>
      <c r="U291" s="38">
        <f t="shared" si="193"/>
        <v>24.5</v>
      </c>
      <c r="V291" s="38">
        <f t="shared" si="194"/>
        <v>27.5</v>
      </c>
      <c r="W291" s="39">
        <f t="shared" si="195"/>
        <v>30.5</v>
      </c>
      <c r="X291" s="38">
        <f>AZ291+IF($F291="범선",IF($BG$1=TRUE,INDEX(Sheet2!$H$2:'Sheet2'!$H$45,MATCH(AZ291,Sheet2!$G$2:'Sheet2'!$G$45,0),0)),IF($BH$1=TRUE,INDEX(Sheet2!$I$2:'Sheet2'!$I$45,MATCH(AZ291,Sheet2!$G$2:'Sheet2'!$G$45,0)),IF($BI$1=TRUE,INDEX(Sheet2!$H$2:'Sheet2'!$H$45,MATCH(AZ291,Sheet2!$G$2:'Sheet2'!$G$45,0)),0)))+IF($BE$1=TRUE,2,0)</f>
        <v>25</v>
      </c>
      <c r="Y291" s="38">
        <f t="shared" si="196"/>
        <v>28.5</v>
      </c>
      <c r="Z291" s="38">
        <f t="shared" si="197"/>
        <v>31.5</v>
      </c>
      <c r="AA291" s="39">
        <f t="shared" si="198"/>
        <v>34.5</v>
      </c>
      <c r="AB291" s="38">
        <f>BA291+IF($F291="범선",IF($BG$1=TRUE,INDEX(Sheet2!$H$2:'Sheet2'!$H$45,MATCH(BA291,Sheet2!$G$2:'Sheet2'!$G$45,0),0)),IF($BH$1=TRUE,INDEX(Sheet2!$I$2:'Sheet2'!$I$45,MATCH(BA291,Sheet2!$G$2:'Sheet2'!$G$45,0)),IF($BI$1=TRUE,INDEX(Sheet2!$H$2:'Sheet2'!$H$45,MATCH(BA291,Sheet2!$G$2:'Sheet2'!$G$45,0)),0)))+IF($BE$1=TRUE,2,0)</f>
        <v>30.5</v>
      </c>
      <c r="AC291" s="38">
        <f t="shared" si="199"/>
        <v>34</v>
      </c>
      <c r="AD291" s="38">
        <f t="shared" si="200"/>
        <v>37</v>
      </c>
      <c r="AE291" s="39">
        <f t="shared" si="201"/>
        <v>40</v>
      </c>
      <c r="AF291" s="38">
        <f>BB291+IF($F291="범선",IF($BG$1=TRUE,INDEX(Sheet2!$H$2:'Sheet2'!$H$45,MATCH(BB291,Sheet2!$G$2:'Sheet2'!$G$45,0),0)),IF($BH$1=TRUE,INDEX(Sheet2!$I$2:'Sheet2'!$I$45,MATCH(BB291,Sheet2!$G$2:'Sheet2'!$G$45,0)),IF($BI$1=TRUE,INDEX(Sheet2!$H$2:'Sheet2'!$H$45,MATCH(BB291,Sheet2!$G$2:'Sheet2'!$G$45,0)),0)))+IF($BE$1=TRUE,2,0)</f>
        <v>36</v>
      </c>
      <c r="AG291" s="38">
        <f t="shared" si="202"/>
        <v>39.5</v>
      </c>
      <c r="AH291" s="38">
        <f t="shared" si="203"/>
        <v>42.5</v>
      </c>
      <c r="AI291" s="39">
        <f t="shared" si="204"/>
        <v>45.5</v>
      </c>
      <c r="AK291" s="178">
        <v>180</v>
      </c>
      <c r="AL291" s="178">
        <v>275</v>
      </c>
      <c r="AM291" s="178">
        <v>7</v>
      </c>
      <c r="AN291" s="262">
        <v>10</v>
      </c>
      <c r="AO291" s="269">
        <v>50</v>
      </c>
      <c r="AP291" s="13">
        <v>130</v>
      </c>
      <c r="AQ291" s="13">
        <v>60</v>
      </c>
      <c r="AR291" s="13">
        <v>100</v>
      </c>
      <c r="AS291" s="13">
        <v>400</v>
      </c>
      <c r="AT291" s="13">
        <v>3</v>
      </c>
      <c r="AU291" s="5">
        <f t="shared" si="205"/>
        <v>630</v>
      </c>
      <c r="AV291" s="5">
        <f t="shared" si="206"/>
        <v>472</v>
      </c>
      <c r="AW291" s="5">
        <f t="shared" si="207"/>
        <v>787</v>
      </c>
      <c r="AX291" s="5">
        <f t="shared" si="208"/>
        <v>8</v>
      </c>
      <c r="AY291" s="5">
        <f t="shared" si="209"/>
        <v>9</v>
      </c>
      <c r="AZ291" s="5">
        <f t="shared" si="210"/>
        <v>12</v>
      </c>
      <c r="BA291" s="5">
        <f t="shared" si="211"/>
        <v>16</v>
      </c>
      <c r="BB291" s="5">
        <f t="shared" si="212"/>
        <v>20</v>
      </c>
    </row>
    <row r="292" spans="1:54" s="5" customFormat="1">
      <c r="A292" s="381"/>
      <c r="B292" s="377" t="s">
        <v>45</v>
      </c>
      <c r="C292" s="48" t="s">
        <v>52</v>
      </c>
      <c r="D292" s="49" t="s">
        <v>1</v>
      </c>
      <c r="E292" s="49" t="s">
        <v>0</v>
      </c>
      <c r="F292" s="50" t="s">
        <v>18</v>
      </c>
      <c r="G292" s="51" t="s">
        <v>8</v>
      </c>
      <c r="H292" s="284">
        <f>ROUNDDOWN(AK292*1.05,0)+INDEX(Sheet2!$B$2:'Sheet2'!$B$5,MATCH(G292,Sheet2!$A$2:'Sheet2'!$A$5,0),0)+34*AT292-ROUNDUP(IF($BC$1=TRUE,AV292,AW292)/10,0)+A292</f>
        <v>470</v>
      </c>
      <c r="I292" s="294">
        <f>ROUNDDOWN(AL292*1.05,0)+INDEX(Sheet2!$B$2:'Sheet2'!$B$5,MATCH(G292,Sheet2!$A$2:'Sheet2'!$A$5,0),0)+34*AT292-ROUNDUP(IF($BC$1=TRUE,AV292,AW292)/10,0)+A292</f>
        <v>523</v>
      </c>
      <c r="J292" s="52">
        <f t="shared" si="185"/>
        <v>993</v>
      </c>
      <c r="K292" s="753">
        <f>AW292-ROUNDDOWN(AR292/2,0)-ROUNDDOWN(MAX(AQ292*1.2,AP292*0.5),0)+INDEX(Sheet2!$C$2:'Sheet2'!$C$5,MATCH(G292,Sheet2!$A$2:'Sheet2'!$A$5,0),0)</f>
        <v>713</v>
      </c>
      <c r="L292" s="48">
        <f t="shared" si="186"/>
        <v>364</v>
      </c>
      <c r="M292" s="464">
        <f t="shared" si="187"/>
        <v>14</v>
      </c>
      <c r="N292" s="201">
        <f t="shared" si="188"/>
        <v>41</v>
      </c>
      <c r="O292" s="465">
        <f t="shared" si="189"/>
        <v>1933</v>
      </c>
      <c r="P292" s="31">
        <f>AX292+IF($F292="범선",IF($BG$1=TRUE,INDEX(Sheet2!$H$2:'Sheet2'!$H$45,MATCH(AX292,Sheet2!$G$2:'Sheet2'!$G$45,0),0)),IF($BH$1=TRUE,INDEX(Sheet2!$I$2:'Sheet2'!$I$45,MATCH(AX292,Sheet2!$G$2:'Sheet2'!$G$45,0)),IF($BI$1=TRUE,INDEX(Sheet2!$H$2:'Sheet2'!$H$45,MATCH(AX292,Sheet2!$G$2:'Sheet2'!$G$45,0)),0)))+IF($BE$1=TRUE,2,0)</f>
        <v>17</v>
      </c>
      <c r="Q292" s="26">
        <f t="shared" si="190"/>
        <v>20</v>
      </c>
      <c r="R292" s="26">
        <f t="shared" si="191"/>
        <v>23</v>
      </c>
      <c r="S292" s="28">
        <f t="shared" si="192"/>
        <v>26</v>
      </c>
      <c r="T292" s="26">
        <f>AY292+IF($F292="범선",IF($BG$1=TRUE,INDEX(Sheet2!$H$2:'Sheet2'!$H$45,MATCH(AY292,Sheet2!$G$2:'Sheet2'!$G$45,0),0)),IF($BH$1=TRUE,INDEX(Sheet2!$I$2:'Sheet2'!$I$45,MATCH(AY292,Sheet2!$G$2:'Sheet2'!$G$45,0)),IF($BI$1=TRUE,INDEX(Sheet2!$H$2:'Sheet2'!$H$45,MATCH(AY292,Sheet2!$G$2:'Sheet2'!$G$45,0)),0)))+IF($BE$1=TRUE,2,0)</f>
        <v>18.5</v>
      </c>
      <c r="U292" s="26">
        <f t="shared" si="193"/>
        <v>22</v>
      </c>
      <c r="V292" s="26">
        <f t="shared" si="194"/>
        <v>25</v>
      </c>
      <c r="W292" s="28">
        <f t="shared" si="195"/>
        <v>28</v>
      </c>
      <c r="X292" s="26">
        <f>AZ292+IF($F292="범선",IF($BG$1=TRUE,INDEX(Sheet2!$H$2:'Sheet2'!$H$45,MATCH(AZ292,Sheet2!$G$2:'Sheet2'!$G$45,0),0)),IF($BH$1=TRUE,INDEX(Sheet2!$I$2:'Sheet2'!$I$45,MATCH(AZ292,Sheet2!$G$2:'Sheet2'!$G$45,0)),IF($BI$1=TRUE,INDEX(Sheet2!$H$2:'Sheet2'!$H$45,MATCH(AZ292,Sheet2!$G$2:'Sheet2'!$G$45,0)),0)))+IF($BE$1=TRUE,2,0)</f>
        <v>24</v>
      </c>
      <c r="Y292" s="26">
        <f t="shared" si="196"/>
        <v>27.5</v>
      </c>
      <c r="Z292" s="26">
        <f t="shared" si="197"/>
        <v>30.5</v>
      </c>
      <c r="AA292" s="28">
        <f t="shared" si="198"/>
        <v>33.5</v>
      </c>
      <c r="AB292" s="26">
        <f>BA292+IF($F292="범선",IF($BG$1=TRUE,INDEX(Sheet2!$H$2:'Sheet2'!$H$45,MATCH(BA292,Sheet2!$G$2:'Sheet2'!$G$45,0),0)),IF($BH$1=TRUE,INDEX(Sheet2!$I$2:'Sheet2'!$I$45,MATCH(BA292,Sheet2!$G$2:'Sheet2'!$G$45,0)),IF($BI$1=TRUE,INDEX(Sheet2!$H$2:'Sheet2'!$H$45,MATCH(BA292,Sheet2!$G$2:'Sheet2'!$G$45,0)),0)))+IF($BE$1=TRUE,2,0)</f>
        <v>28</v>
      </c>
      <c r="AC292" s="26">
        <f t="shared" si="199"/>
        <v>31.5</v>
      </c>
      <c r="AD292" s="26">
        <f t="shared" si="200"/>
        <v>34.5</v>
      </c>
      <c r="AE292" s="28">
        <f t="shared" si="201"/>
        <v>37.5</v>
      </c>
      <c r="AF292" s="26">
        <f>BB292+IF($F292="범선",IF($BG$1=TRUE,INDEX(Sheet2!$H$2:'Sheet2'!$H$45,MATCH(BB292,Sheet2!$G$2:'Sheet2'!$G$45,0),0)),IF($BH$1=TRUE,INDEX(Sheet2!$I$2:'Sheet2'!$I$45,MATCH(BB292,Sheet2!$G$2:'Sheet2'!$G$45,0)),IF($BI$1=TRUE,INDEX(Sheet2!$H$2:'Sheet2'!$H$45,MATCH(BB292,Sheet2!$G$2:'Sheet2'!$G$45,0)),0)))+IF($BE$1=TRUE,2,0)</f>
        <v>33</v>
      </c>
      <c r="AG292" s="26">
        <f t="shared" si="202"/>
        <v>36.5</v>
      </c>
      <c r="AH292" s="26">
        <f t="shared" si="203"/>
        <v>39.5</v>
      </c>
      <c r="AI292" s="28">
        <f t="shared" si="204"/>
        <v>42.5</v>
      </c>
      <c r="AJ292" s="6"/>
      <c r="AK292" s="5">
        <v>270</v>
      </c>
      <c r="AL292" s="5">
        <v>320</v>
      </c>
      <c r="AM292" s="5">
        <v>14</v>
      </c>
      <c r="AN292" s="262">
        <v>14</v>
      </c>
      <c r="AO292" s="269">
        <v>41</v>
      </c>
      <c r="AP292" s="5">
        <v>100</v>
      </c>
      <c r="AQ292" s="5">
        <v>35</v>
      </c>
      <c r="AR292" s="5">
        <v>72</v>
      </c>
      <c r="AS292" s="5">
        <v>428</v>
      </c>
      <c r="AT292" s="5">
        <v>3</v>
      </c>
      <c r="AU292" s="5">
        <f t="shared" si="205"/>
        <v>600</v>
      </c>
      <c r="AV292" s="5">
        <f t="shared" si="206"/>
        <v>450</v>
      </c>
      <c r="AW292" s="5">
        <f t="shared" si="207"/>
        <v>750</v>
      </c>
      <c r="AX292" s="5">
        <f t="shared" si="208"/>
        <v>6</v>
      </c>
      <c r="AY292" s="5">
        <f t="shared" si="209"/>
        <v>7</v>
      </c>
      <c r="AZ292" s="5">
        <f t="shared" si="210"/>
        <v>11</v>
      </c>
      <c r="BA292" s="5">
        <f t="shared" si="211"/>
        <v>14</v>
      </c>
      <c r="BB292" s="5">
        <f t="shared" si="212"/>
        <v>18</v>
      </c>
    </row>
    <row r="293" spans="1:54" s="5" customFormat="1" ht="16.5" customHeight="1">
      <c r="A293" s="676"/>
      <c r="B293" s="680" t="s">
        <v>45</v>
      </c>
      <c r="C293" s="314" t="s">
        <v>259</v>
      </c>
      <c r="D293" s="304" t="s">
        <v>208</v>
      </c>
      <c r="E293" s="304" t="s">
        <v>41</v>
      </c>
      <c r="F293" s="305" t="s">
        <v>18</v>
      </c>
      <c r="G293" s="306" t="s">
        <v>8</v>
      </c>
      <c r="H293" s="467">
        <f>ROUNDDOWN(AK293*1.05,0)+INDEX(Sheet2!$B$2:'Sheet2'!$B$5,MATCH(G293,Sheet2!$A$2:'Sheet2'!$A$5,0),0)+34*AT293-ROUNDUP(IF($BC$1=TRUE,AV293,AW293)/10,0)+A293</f>
        <v>523</v>
      </c>
      <c r="I293" s="468">
        <f>ROUNDDOWN(AL293*1.05,0)+INDEX(Sheet2!$B$2:'Sheet2'!$B$5,MATCH(G293,Sheet2!$A$2:'Sheet2'!$A$5,0),0)+34*AT293-ROUNDUP(IF($BC$1=TRUE,AV293,AW293)/10,0)+A293</f>
        <v>523</v>
      </c>
      <c r="J293" s="469">
        <f t="shared" si="185"/>
        <v>1046</v>
      </c>
      <c r="K293" s="845">
        <f>AW293-ROUNDDOWN(AR293/2,0)-ROUNDDOWN(MAX(AQ293*1.2,AP293*0.5),0)+INDEX(Sheet2!$C$2:'Sheet2'!$C$5,MATCH(G293,Sheet2!$A$2:'Sheet2'!$A$5,0),0)</f>
        <v>712</v>
      </c>
      <c r="L293" s="314">
        <f t="shared" si="186"/>
        <v>363</v>
      </c>
      <c r="M293" s="471">
        <f t="shared" si="187"/>
        <v>15</v>
      </c>
      <c r="N293" s="315">
        <f t="shared" si="188"/>
        <v>46</v>
      </c>
      <c r="O293" s="634">
        <f t="shared" si="189"/>
        <v>2092</v>
      </c>
      <c r="P293" s="31">
        <f>AX293+IF($F293="범선",IF($BG$1=TRUE,INDEX(Sheet2!$H$2:'Sheet2'!$H$45,MATCH(AX293,Sheet2!$G$2:'Sheet2'!$G$45,0),0)),IF($BH$1=TRUE,INDEX(Sheet2!$I$2:'Sheet2'!$I$45,MATCH(AX293,Sheet2!$G$2:'Sheet2'!$G$45,0)),IF($BI$1=TRUE,INDEX(Sheet2!$H$2:'Sheet2'!$H$45,MATCH(AX293,Sheet2!$G$2:'Sheet2'!$G$45,0)),0)))+IF($BE$1=TRUE,2,0)</f>
        <v>18.5</v>
      </c>
      <c r="Q293" s="26">
        <f t="shared" si="190"/>
        <v>21.5</v>
      </c>
      <c r="R293" s="26">
        <f t="shared" si="191"/>
        <v>24.5</v>
      </c>
      <c r="S293" s="28">
        <f t="shared" si="192"/>
        <v>27.5</v>
      </c>
      <c r="T293" s="26">
        <f>AY293+IF($F293="범선",IF($BG$1=TRUE,INDEX(Sheet2!$H$2:'Sheet2'!$H$45,MATCH(AY293,Sheet2!$G$2:'Sheet2'!$G$45,0),0)),IF($BH$1=TRUE,INDEX(Sheet2!$I$2:'Sheet2'!$I$45,MATCH(AY293,Sheet2!$G$2:'Sheet2'!$G$45,0)),IF($BI$1=TRUE,INDEX(Sheet2!$H$2:'Sheet2'!$H$45,MATCH(AY293,Sheet2!$G$2:'Sheet2'!$G$45,0)),0)))+IF($BE$1=TRUE,2,0)</f>
        <v>20</v>
      </c>
      <c r="U293" s="26">
        <f t="shared" si="193"/>
        <v>23.5</v>
      </c>
      <c r="V293" s="26">
        <f t="shared" si="194"/>
        <v>26.5</v>
      </c>
      <c r="W293" s="28">
        <f t="shared" si="195"/>
        <v>29.5</v>
      </c>
      <c r="X293" s="26">
        <f>AZ293+IF($F293="범선",IF($BG$1=TRUE,INDEX(Sheet2!$H$2:'Sheet2'!$H$45,MATCH(AZ293,Sheet2!$G$2:'Sheet2'!$G$45,0),0)),IF($BH$1=TRUE,INDEX(Sheet2!$I$2:'Sheet2'!$I$45,MATCH(AZ293,Sheet2!$G$2:'Sheet2'!$G$45,0)),IF($BI$1=TRUE,INDEX(Sheet2!$H$2:'Sheet2'!$H$45,MATCH(AZ293,Sheet2!$G$2:'Sheet2'!$G$45,0)),0)))+IF($BE$1=TRUE,2,0)</f>
        <v>25</v>
      </c>
      <c r="Y293" s="26">
        <f t="shared" si="196"/>
        <v>28.5</v>
      </c>
      <c r="Z293" s="26">
        <f t="shared" si="197"/>
        <v>31.5</v>
      </c>
      <c r="AA293" s="28">
        <f t="shared" si="198"/>
        <v>34.5</v>
      </c>
      <c r="AB293" s="26">
        <f>BA293+IF($F293="범선",IF($BG$1=TRUE,INDEX(Sheet2!$H$2:'Sheet2'!$H$45,MATCH(BA293,Sheet2!$G$2:'Sheet2'!$G$45,0),0)),IF($BH$1=TRUE,INDEX(Sheet2!$I$2:'Sheet2'!$I$45,MATCH(BA293,Sheet2!$G$2:'Sheet2'!$G$45,0)),IF($BI$1=TRUE,INDEX(Sheet2!$H$2:'Sheet2'!$H$45,MATCH(BA293,Sheet2!$G$2:'Sheet2'!$G$45,0)),0)))+IF($BE$1=TRUE,2,0)</f>
        <v>29</v>
      </c>
      <c r="AC293" s="26">
        <f t="shared" si="199"/>
        <v>32.5</v>
      </c>
      <c r="AD293" s="26">
        <f t="shared" si="200"/>
        <v>35.5</v>
      </c>
      <c r="AE293" s="28">
        <f t="shared" si="201"/>
        <v>38.5</v>
      </c>
      <c r="AF293" s="26">
        <f>BB293+IF($F293="범선",IF($BG$1=TRUE,INDEX(Sheet2!$H$2:'Sheet2'!$H$45,MATCH(BB293,Sheet2!$G$2:'Sheet2'!$G$45,0),0)),IF($BH$1=TRUE,INDEX(Sheet2!$I$2:'Sheet2'!$I$45,MATCH(BB293,Sheet2!$G$2:'Sheet2'!$G$45,0)),IF($BI$1=TRUE,INDEX(Sheet2!$H$2:'Sheet2'!$H$45,MATCH(BB293,Sheet2!$G$2:'Sheet2'!$G$45,0)),0)))+IF($BE$1=TRUE,2,0)</f>
        <v>34.5</v>
      </c>
      <c r="AG293" s="26">
        <f t="shared" si="202"/>
        <v>38</v>
      </c>
      <c r="AH293" s="26">
        <f t="shared" si="203"/>
        <v>41</v>
      </c>
      <c r="AI293" s="28">
        <f t="shared" si="204"/>
        <v>44</v>
      </c>
      <c r="AJ293" s="6"/>
      <c r="AK293" s="5">
        <v>320</v>
      </c>
      <c r="AL293" s="5">
        <v>320</v>
      </c>
      <c r="AM293" s="5">
        <v>17</v>
      </c>
      <c r="AN293" s="262">
        <v>15</v>
      </c>
      <c r="AO293" s="269">
        <v>46</v>
      </c>
      <c r="AP293" s="13">
        <v>85</v>
      </c>
      <c r="AQ293" s="13">
        <v>27</v>
      </c>
      <c r="AR293" s="13">
        <v>90</v>
      </c>
      <c r="AS293" s="13">
        <v>425</v>
      </c>
      <c r="AT293" s="13">
        <v>3</v>
      </c>
      <c r="AU293" s="5">
        <f t="shared" si="205"/>
        <v>600</v>
      </c>
      <c r="AV293" s="5">
        <f t="shared" si="206"/>
        <v>450</v>
      </c>
      <c r="AW293" s="5">
        <f t="shared" si="207"/>
        <v>750</v>
      </c>
      <c r="AX293" s="5">
        <f t="shared" si="208"/>
        <v>7</v>
      </c>
      <c r="AY293" s="5">
        <f t="shared" si="209"/>
        <v>8</v>
      </c>
      <c r="AZ293" s="5">
        <f t="shared" si="210"/>
        <v>12</v>
      </c>
      <c r="BA293" s="5">
        <f t="shared" si="211"/>
        <v>15</v>
      </c>
      <c r="BB293" s="5">
        <f t="shared" si="212"/>
        <v>19</v>
      </c>
    </row>
    <row r="294" spans="1:54" s="5" customFormat="1">
      <c r="A294" s="334"/>
      <c r="B294" s="89"/>
      <c r="C294" s="25" t="s">
        <v>170</v>
      </c>
      <c r="D294" s="26" t="s">
        <v>25</v>
      </c>
      <c r="E294" s="26" t="s">
        <v>41</v>
      </c>
      <c r="F294" s="26" t="s">
        <v>162</v>
      </c>
      <c r="G294" s="28" t="s">
        <v>12</v>
      </c>
      <c r="H294" s="91">
        <f>ROUNDDOWN(AK294*1.05,0)+INDEX(Sheet2!$B$2:'Sheet2'!$B$5,MATCH(G294,Sheet2!$A$2:'Sheet2'!$A$5,0),0)+34*AT294-ROUNDUP(IF($BC$1=TRUE,AV294,AW294)/10,0)+A294</f>
        <v>362</v>
      </c>
      <c r="I294" s="231">
        <f>ROUNDDOWN(AL294*1.05,0)+INDEX(Sheet2!$B$2:'Sheet2'!$B$5,MATCH(G294,Sheet2!$A$2:'Sheet2'!$A$5,0),0)+34*AT294-ROUNDUP(IF($BC$1=TRUE,AV294,AW294)/10,0)+A294</f>
        <v>451</v>
      </c>
      <c r="J294" s="30">
        <f t="shared" si="185"/>
        <v>813</v>
      </c>
      <c r="K294" s="404">
        <f>AW294-ROUNDDOWN(AR294/2,0)-ROUNDDOWN(MAX(AQ294*1.2,AP294*0.5),0)+INDEX(Sheet2!$C$2:'Sheet2'!$C$5,MATCH(G294,Sheet2!$A$2:'Sheet2'!$A$5,0),0)</f>
        <v>712</v>
      </c>
      <c r="L294" s="25">
        <f t="shared" si="186"/>
        <v>348</v>
      </c>
      <c r="M294" s="392">
        <f t="shared" si="187"/>
        <v>9</v>
      </c>
      <c r="N294" s="83">
        <f t="shared" si="188"/>
        <v>42</v>
      </c>
      <c r="O294" s="257">
        <f t="shared" si="189"/>
        <v>1537</v>
      </c>
      <c r="P294" s="53">
        <f>AX294+IF($F294="범선",IF($BG$1=TRUE,INDEX(Sheet2!$H$2:'Sheet2'!$H$45,MATCH(AX294,Sheet2!$G$2:'Sheet2'!$G$45,0),0)),IF($BH$1=TRUE,INDEX(Sheet2!$I$2:'Sheet2'!$I$45,MATCH(AX294,Sheet2!$G$2:'Sheet2'!$G$45,0)),IF($BI$1=TRUE,INDEX(Sheet2!$H$2:'Sheet2'!$H$45,MATCH(AX294,Sheet2!$G$2:'Sheet2'!$G$45,0)),0)))+IF($BE$1=TRUE,2,0)</f>
        <v>17</v>
      </c>
      <c r="Q294" s="49">
        <f t="shared" si="190"/>
        <v>20</v>
      </c>
      <c r="R294" s="49">
        <f t="shared" si="191"/>
        <v>23</v>
      </c>
      <c r="S294" s="51">
        <f t="shared" si="192"/>
        <v>26</v>
      </c>
      <c r="T294" s="49">
        <f>AY294+IF($F294="범선",IF($BG$1=TRUE,INDEX(Sheet2!$H$2:'Sheet2'!$H$45,MATCH(AY294,Sheet2!$G$2:'Sheet2'!$G$45,0),0)),IF($BH$1=TRUE,INDEX(Sheet2!$I$2:'Sheet2'!$I$45,MATCH(AY294,Sheet2!$G$2:'Sheet2'!$G$45,0)),IF($BI$1=TRUE,INDEX(Sheet2!$H$2:'Sheet2'!$H$45,MATCH(AY294,Sheet2!$G$2:'Sheet2'!$G$45,0)),0)))+IF($BE$1=TRUE,2,0)</f>
        <v>18.5</v>
      </c>
      <c r="U294" s="49">
        <f t="shared" si="193"/>
        <v>22</v>
      </c>
      <c r="V294" s="49">
        <f t="shared" si="194"/>
        <v>25</v>
      </c>
      <c r="W294" s="51">
        <f t="shared" si="195"/>
        <v>28</v>
      </c>
      <c r="X294" s="49">
        <f>AZ294+IF($F294="범선",IF($BG$1=TRUE,INDEX(Sheet2!$H$2:'Sheet2'!$H$45,MATCH(AZ294,Sheet2!$G$2:'Sheet2'!$G$45,0),0)),IF($BH$1=TRUE,INDEX(Sheet2!$I$2:'Sheet2'!$I$45,MATCH(AZ294,Sheet2!$G$2:'Sheet2'!$G$45,0)),IF($BI$1=TRUE,INDEX(Sheet2!$H$2:'Sheet2'!$H$45,MATCH(AZ294,Sheet2!$G$2:'Sheet2'!$G$45,0)),0)))+IF($BE$1=TRUE,2,0)</f>
        <v>24</v>
      </c>
      <c r="Y294" s="49">
        <f t="shared" si="196"/>
        <v>27.5</v>
      </c>
      <c r="Z294" s="49">
        <f t="shared" si="197"/>
        <v>30.5</v>
      </c>
      <c r="AA294" s="51">
        <f t="shared" si="198"/>
        <v>33.5</v>
      </c>
      <c r="AB294" s="49">
        <f>BA294+IF($F294="범선",IF($BG$1=TRUE,INDEX(Sheet2!$H$2:'Sheet2'!$H$45,MATCH(BA294,Sheet2!$G$2:'Sheet2'!$G$45,0),0)),IF($BH$1=TRUE,INDEX(Sheet2!$I$2:'Sheet2'!$I$45,MATCH(BA294,Sheet2!$G$2:'Sheet2'!$G$45,0)),IF($BI$1=TRUE,INDEX(Sheet2!$H$2:'Sheet2'!$H$45,MATCH(BA294,Sheet2!$G$2:'Sheet2'!$G$45,0)),0)))+IF($BE$1=TRUE,2,0)</f>
        <v>28</v>
      </c>
      <c r="AC294" s="49">
        <f t="shared" si="199"/>
        <v>31.5</v>
      </c>
      <c r="AD294" s="49">
        <f t="shared" si="200"/>
        <v>34.5</v>
      </c>
      <c r="AE294" s="51">
        <f t="shared" si="201"/>
        <v>37.5</v>
      </c>
      <c r="AF294" s="49">
        <f>BB294+IF($F294="범선",IF($BG$1=TRUE,INDEX(Sheet2!$H$2:'Sheet2'!$H$45,MATCH(BB294,Sheet2!$G$2:'Sheet2'!$G$45,0),0)),IF($BH$1=TRUE,INDEX(Sheet2!$I$2:'Sheet2'!$I$45,MATCH(BB294,Sheet2!$G$2:'Sheet2'!$G$45,0)),IF($BI$1=TRUE,INDEX(Sheet2!$H$2:'Sheet2'!$H$45,MATCH(BB294,Sheet2!$G$2:'Sheet2'!$G$45,0)),0)))+IF($BE$1=TRUE,2,0)</f>
        <v>33</v>
      </c>
      <c r="AG294" s="49">
        <f t="shared" si="202"/>
        <v>36.5</v>
      </c>
      <c r="AH294" s="49">
        <f t="shared" si="203"/>
        <v>39.5</v>
      </c>
      <c r="AI294" s="51">
        <f t="shared" si="204"/>
        <v>42.5</v>
      </c>
      <c r="AJ294" s="6"/>
      <c r="AK294" s="13">
        <v>190</v>
      </c>
      <c r="AL294" s="13">
        <v>275</v>
      </c>
      <c r="AM294" s="13">
        <v>7</v>
      </c>
      <c r="AN294" s="262">
        <v>9</v>
      </c>
      <c r="AO294" s="269">
        <v>42</v>
      </c>
      <c r="AP294" s="13">
        <v>130</v>
      </c>
      <c r="AQ294" s="13">
        <v>64</v>
      </c>
      <c r="AR294" s="13">
        <v>96</v>
      </c>
      <c r="AS294" s="13">
        <v>404</v>
      </c>
      <c r="AT294" s="13">
        <v>3</v>
      </c>
      <c r="AU294" s="13">
        <f t="shared" si="205"/>
        <v>630</v>
      </c>
      <c r="AV294" s="13">
        <f t="shared" si="206"/>
        <v>472</v>
      </c>
      <c r="AW294" s="13">
        <f t="shared" si="207"/>
        <v>787</v>
      </c>
      <c r="AX294" s="5">
        <f t="shared" si="208"/>
        <v>6</v>
      </c>
      <c r="AY294" s="5">
        <f t="shared" si="209"/>
        <v>7</v>
      </c>
      <c r="AZ294" s="5">
        <f t="shared" si="210"/>
        <v>11</v>
      </c>
      <c r="BA294" s="5">
        <f t="shared" si="211"/>
        <v>14</v>
      </c>
      <c r="BB294" s="5">
        <f t="shared" si="212"/>
        <v>18</v>
      </c>
    </row>
    <row r="295" spans="1:54" s="5" customFormat="1">
      <c r="A295" s="334"/>
      <c r="B295" s="89"/>
      <c r="C295" s="25" t="s">
        <v>204</v>
      </c>
      <c r="D295" s="26" t="s">
        <v>25</v>
      </c>
      <c r="E295" s="26" t="s">
        <v>205</v>
      </c>
      <c r="F295" s="26" t="s">
        <v>162</v>
      </c>
      <c r="G295" s="28" t="s">
        <v>12</v>
      </c>
      <c r="H295" s="91">
        <f>ROUNDDOWN(AK295*1.05,0)+INDEX(Sheet2!$B$2:'Sheet2'!$B$5,MATCH(G295,Sheet2!$A$2:'Sheet2'!$A$5,0),0)+34*AT295-ROUNDUP(IF($BC$1=TRUE,AV295,AW295)/10,0)+A295</f>
        <v>384</v>
      </c>
      <c r="I295" s="231">
        <f>ROUNDDOWN(AL295*1.05,0)+INDEX(Sheet2!$B$2:'Sheet2'!$B$5,MATCH(G295,Sheet2!$A$2:'Sheet2'!$A$5,0),0)+34*AT295-ROUNDUP(IF($BC$1=TRUE,AV295,AW295)/10,0)+A295</f>
        <v>384</v>
      </c>
      <c r="J295" s="30">
        <f t="shared" si="185"/>
        <v>768</v>
      </c>
      <c r="K295" s="404">
        <f>AW295-ROUNDDOWN(AR295/2,0)-ROUNDDOWN(MAX(AQ295*1.2,AP295*0.5),0)+INDEX(Sheet2!$C$2:'Sheet2'!$C$5,MATCH(G295,Sheet2!$A$2:'Sheet2'!$A$5,0),0)</f>
        <v>707</v>
      </c>
      <c r="L295" s="25">
        <f t="shared" si="186"/>
        <v>348</v>
      </c>
      <c r="M295" s="392">
        <f t="shared" si="187"/>
        <v>12</v>
      </c>
      <c r="N295" s="83">
        <f t="shared" si="188"/>
        <v>40</v>
      </c>
      <c r="O295" s="257">
        <f t="shared" si="189"/>
        <v>1536</v>
      </c>
      <c r="P295" s="47">
        <f>AX295+IF($F295="범선",IF($BG$1=TRUE,INDEX(Sheet2!$H$2:'Sheet2'!$H$45,MATCH(AX295,Sheet2!$G$2:'Sheet2'!$G$45,0),0)),IF($BH$1=TRUE,INDEX(Sheet2!$I$2:'Sheet2'!$I$45,MATCH(AX295,Sheet2!$G$2:'Sheet2'!$G$45,0)),IF($BI$1=TRUE,INDEX(Sheet2!$H$2:'Sheet2'!$H$45,MATCH(AX295,Sheet2!$G$2:'Sheet2'!$G$45,0)),0)))+IF($BE$1=TRUE,2,0)</f>
        <v>17</v>
      </c>
      <c r="Q295" s="43">
        <f t="shared" si="190"/>
        <v>20</v>
      </c>
      <c r="R295" s="43">
        <f t="shared" si="191"/>
        <v>23</v>
      </c>
      <c r="S295" s="45">
        <f t="shared" si="192"/>
        <v>26</v>
      </c>
      <c r="T295" s="43">
        <f>AY295+IF($F295="범선",IF($BG$1=TRUE,INDEX(Sheet2!$H$2:'Sheet2'!$H$45,MATCH(AY295,Sheet2!$G$2:'Sheet2'!$G$45,0),0)),IF($BH$1=TRUE,INDEX(Sheet2!$I$2:'Sheet2'!$I$45,MATCH(AY295,Sheet2!$G$2:'Sheet2'!$G$45,0)),IF($BI$1=TRUE,INDEX(Sheet2!$H$2:'Sheet2'!$H$45,MATCH(AY295,Sheet2!$G$2:'Sheet2'!$G$45,0)),0)))+IF($BE$1=TRUE,2,0)</f>
        <v>18.5</v>
      </c>
      <c r="U295" s="43">
        <f t="shared" si="193"/>
        <v>22</v>
      </c>
      <c r="V295" s="43">
        <f t="shared" si="194"/>
        <v>25</v>
      </c>
      <c r="W295" s="45">
        <f t="shared" si="195"/>
        <v>28</v>
      </c>
      <c r="X295" s="43">
        <f>AZ295+IF($F295="범선",IF($BG$1=TRUE,INDEX(Sheet2!$H$2:'Sheet2'!$H$45,MATCH(AZ295,Sheet2!$G$2:'Sheet2'!$G$45,0),0)),IF($BH$1=TRUE,INDEX(Sheet2!$I$2:'Sheet2'!$I$45,MATCH(AZ295,Sheet2!$G$2:'Sheet2'!$G$45,0)),IF($BI$1=TRUE,INDEX(Sheet2!$H$2:'Sheet2'!$H$45,MATCH(AZ295,Sheet2!$G$2:'Sheet2'!$G$45,0)),0)))+IF($BE$1=TRUE,2,0)</f>
        <v>22.5</v>
      </c>
      <c r="Y295" s="43">
        <f t="shared" si="196"/>
        <v>26</v>
      </c>
      <c r="Z295" s="43">
        <f t="shared" si="197"/>
        <v>29</v>
      </c>
      <c r="AA295" s="45">
        <f t="shared" si="198"/>
        <v>32</v>
      </c>
      <c r="AB295" s="43">
        <f>BA295+IF($F295="범선",IF($BG$1=TRUE,INDEX(Sheet2!$H$2:'Sheet2'!$H$45,MATCH(BA295,Sheet2!$G$2:'Sheet2'!$G$45,0),0)),IF($BH$1=TRUE,INDEX(Sheet2!$I$2:'Sheet2'!$I$45,MATCH(BA295,Sheet2!$G$2:'Sheet2'!$G$45,0)),IF($BI$1=TRUE,INDEX(Sheet2!$H$2:'Sheet2'!$H$45,MATCH(BA295,Sheet2!$G$2:'Sheet2'!$G$45,0)),0)))+IF($BE$1=TRUE,2,0)</f>
        <v>28</v>
      </c>
      <c r="AC295" s="43">
        <f t="shared" si="199"/>
        <v>31.5</v>
      </c>
      <c r="AD295" s="43">
        <f t="shared" si="200"/>
        <v>34.5</v>
      </c>
      <c r="AE295" s="45">
        <f t="shared" si="201"/>
        <v>37.5</v>
      </c>
      <c r="AF295" s="43">
        <f>BB295+IF($F295="범선",IF($BG$1=TRUE,INDEX(Sheet2!$H$2:'Sheet2'!$H$45,MATCH(BB295,Sheet2!$G$2:'Sheet2'!$G$45,0),0)),IF($BH$1=TRUE,INDEX(Sheet2!$I$2:'Sheet2'!$I$45,MATCH(BB295,Sheet2!$G$2:'Sheet2'!$G$45,0)),IF($BI$1=TRUE,INDEX(Sheet2!$H$2:'Sheet2'!$H$45,MATCH(BB295,Sheet2!$G$2:'Sheet2'!$G$45,0)),0)))+IF($BE$1=TRUE,2,0)</f>
        <v>33</v>
      </c>
      <c r="AG295" s="43">
        <f t="shared" si="202"/>
        <v>36.5</v>
      </c>
      <c r="AH295" s="43">
        <f t="shared" si="203"/>
        <v>39.5</v>
      </c>
      <c r="AI295" s="45">
        <f t="shared" si="204"/>
        <v>42.5</v>
      </c>
      <c r="AJ295" s="6"/>
      <c r="AK295" s="5">
        <v>210</v>
      </c>
      <c r="AL295" s="5">
        <v>210</v>
      </c>
      <c r="AM295" s="5">
        <v>9</v>
      </c>
      <c r="AN295" s="262">
        <v>12</v>
      </c>
      <c r="AO295" s="269">
        <v>40</v>
      </c>
      <c r="AP295" s="5">
        <v>135</v>
      </c>
      <c r="AQ295" s="5">
        <v>55</v>
      </c>
      <c r="AR295" s="5">
        <v>100</v>
      </c>
      <c r="AS295">
        <v>385</v>
      </c>
      <c r="AT295">
        <v>3</v>
      </c>
      <c r="AU295" s="13">
        <f t="shared" si="205"/>
        <v>620</v>
      </c>
      <c r="AV295" s="13">
        <f t="shared" si="206"/>
        <v>465</v>
      </c>
      <c r="AW295" s="13">
        <f t="shared" si="207"/>
        <v>775</v>
      </c>
      <c r="AX295" s="5">
        <f t="shared" si="208"/>
        <v>6</v>
      </c>
      <c r="AY295" s="5">
        <f t="shared" si="209"/>
        <v>7</v>
      </c>
      <c r="AZ295" s="5">
        <f t="shared" si="210"/>
        <v>10</v>
      </c>
      <c r="BA295" s="5">
        <f t="shared" si="211"/>
        <v>14</v>
      </c>
      <c r="BB295" s="5">
        <f t="shared" si="212"/>
        <v>18</v>
      </c>
    </row>
    <row r="296" spans="1:54" s="5" customFormat="1">
      <c r="A296" s="365"/>
      <c r="B296" s="167"/>
      <c r="C296" s="150" t="s">
        <v>35</v>
      </c>
      <c r="D296" s="151" t="s">
        <v>25</v>
      </c>
      <c r="E296" s="151" t="s">
        <v>0</v>
      </c>
      <c r="F296" s="152" t="s">
        <v>18</v>
      </c>
      <c r="G296" s="153" t="s">
        <v>8</v>
      </c>
      <c r="H296" s="169">
        <f>ROUNDDOWN(AK296*1.05,0)+INDEX(Sheet2!$B$2:'Sheet2'!$B$5,MATCH(G296,Sheet2!$A$2:'Sheet2'!$A$5,0),0)+34*AT296-ROUNDUP(IF($BC$1=TRUE,AV296,AW296)/10,0)+A296</f>
        <v>564</v>
      </c>
      <c r="I296" s="297">
        <f>ROUNDDOWN(AL296*1.05,0)+INDEX(Sheet2!$B$2:'Sheet2'!$B$5,MATCH(G296,Sheet2!$A$2:'Sheet2'!$A$5,0),0)+34*AT296-ROUNDUP(IF($BC$1=TRUE,AV296,AW296)/10,0)+A296</f>
        <v>410</v>
      </c>
      <c r="J296" s="154">
        <f t="shared" si="185"/>
        <v>974</v>
      </c>
      <c r="K296" s="472">
        <f>AW296-ROUNDDOWN(AR296/2,0)-ROUNDDOWN(MAX(AQ296*1.2,AP296*0.5),0)+INDEX(Sheet2!$C$2:'Sheet2'!$C$5,MATCH(G296,Sheet2!$A$2:'Sheet2'!$A$5,0),0)</f>
        <v>706</v>
      </c>
      <c r="L296" s="156">
        <f t="shared" si="186"/>
        <v>367</v>
      </c>
      <c r="M296" s="466">
        <f t="shared" si="187"/>
        <v>8</v>
      </c>
      <c r="N296" s="157">
        <f t="shared" si="188"/>
        <v>26</v>
      </c>
      <c r="O296" s="473">
        <f t="shared" si="189"/>
        <v>2102</v>
      </c>
      <c r="P296" s="31">
        <f>AX296+IF($F296="범선",IF($BG$1=TRUE,INDEX(Sheet2!$H$2:'Sheet2'!$H$45,MATCH(AX296,Sheet2!$G$2:'Sheet2'!$G$45,0),0)),IF($BH$1=TRUE,INDEX(Sheet2!$I$2:'Sheet2'!$I$45,MATCH(AX296,Sheet2!$G$2:'Sheet2'!$G$45,0)),IF($BI$1=TRUE,INDEX(Sheet2!$H$2:'Sheet2'!$H$45,MATCH(AX296,Sheet2!$G$2:'Sheet2'!$G$45,0)),0)))+IF($BE$1=TRUE,2,0)</f>
        <v>13</v>
      </c>
      <c r="Q296" s="26">
        <f t="shared" si="190"/>
        <v>16</v>
      </c>
      <c r="R296" s="26">
        <f t="shared" si="191"/>
        <v>19</v>
      </c>
      <c r="S296" s="28">
        <f t="shared" si="192"/>
        <v>22</v>
      </c>
      <c r="T296" s="26">
        <f>AY296+IF($F296="범선",IF($BG$1=TRUE,INDEX(Sheet2!$H$2:'Sheet2'!$H$45,MATCH(AY296,Sheet2!$G$2:'Sheet2'!$G$45,0),0)),IF($BH$1=TRUE,INDEX(Sheet2!$I$2:'Sheet2'!$I$45,MATCH(AY296,Sheet2!$G$2:'Sheet2'!$G$45,0)),IF($BI$1=TRUE,INDEX(Sheet2!$H$2:'Sheet2'!$H$45,MATCH(AY296,Sheet2!$G$2:'Sheet2'!$G$45,0)),0)))+IF($BE$1=TRUE,2,0)</f>
        <v>14.5</v>
      </c>
      <c r="U296" s="26">
        <f t="shared" si="193"/>
        <v>18</v>
      </c>
      <c r="V296" s="26">
        <f t="shared" si="194"/>
        <v>21</v>
      </c>
      <c r="W296" s="28">
        <f t="shared" si="195"/>
        <v>24</v>
      </c>
      <c r="X296" s="26">
        <f>AZ296+IF($F296="범선",IF($BG$1=TRUE,INDEX(Sheet2!$H$2:'Sheet2'!$H$45,MATCH(AZ296,Sheet2!$G$2:'Sheet2'!$G$45,0),0)),IF($BH$1=TRUE,INDEX(Sheet2!$I$2:'Sheet2'!$I$45,MATCH(AZ296,Sheet2!$G$2:'Sheet2'!$G$45,0)),IF($BI$1=TRUE,INDEX(Sheet2!$H$2:'Sheet2'!$H$45,MATCH(AZ296,Sheet2!$G$2:'Sheet2'!$G$45,0)),0)))+IF($BE$1=TRUE,2,0)</f>
        <v>20</v>
      </c>
      <c r="Y296" s="26">
        <f t="shared" si="196"/>
        <v>23.5</v>
      </c>
      <c r="Z296" s="26">
        <f t="shared" si="197"/>
        <v>26.5</v>
      </c>
      <c r="AA296" s="28">
        <f t="shared" si="198"/>
        <v>29.5</v>
      </c>
      <c r="AB296" s="26">
        <f>BA296+IF($F296="범선",IF($BG$1=TRUE,INDEX(Sheet2!$H$2:'Sheet2'!$H$45,MATCH(BA296,Sheet2!$G$2:'Sheet2'!$G$45,0),0)),IF($BH$1=TRUE,INDEX(Sheet2!$I$2:'Sheet2'!$I$45,MATCH(BA296,Sheet2!$G$2:'Sheet2'!$G$45,0)),IF($BI$1=TRUE,INDEX(Sheet2!$H$2:'Sheet2'!$H$45,MATCH(BA296,Sheet2!$G$2:'Sheet2'!$G$45,0)),0)))+IF($BE$1=TRUE,2,0)</f>
        <v>24</v>
      </c>
      <c r="AC296" s="26">
        <f t="shared" si="199"/>
        <v>27.5</v>
      </c>
      <c r="AD296" s="26">
        <f t="shared" si="200"/>
        <v>30.5</v>
      </c>
      <c r="AE296" s="28">
        <f t="shared" si="201"/>
        <v>33.5</v>
      </c>
      <c r="AF296" s="26">
        <f>BB296+IF($F296="범선",IF($BG$1=TRUE,INDEX(Sheet2!$H$2:'Sheet2'!$H$45,MATCH(BB296,Sheet2!$G$2:'Sheet2'!$G$45,0),0)),IF($BH$1=TRUE,INDEX(Sheet2!$I$2:'Sheet2'!$I$45,MATCH(BB296,Sheet2!$G$2:'Sheet2'!$G$45,0)),IF($BI$1=TRUE,INDEX(Sheet2!$H$2:'Sheet2'!$H$45,MATCH(BB296,Sheet2!$G$2:'Sheet2'!$G$45,0)),0)))+IF($BE$1=TRUE,2,0)</f>
        <v>29</v>
      </c>
      <c r="AG296" s="26">
        <f t="shared" si="202"/>
        <v>32.5</v>
      </c>
      <c r="AH296" s="26">
        <f t="shared" si="203"/>
        <v>35.5</v>
      </c>
      <c r="AI296" s="28">
        <f t="shared" si="204"/>
        <v>38.5</v>
      </c>
      <c r="AJ296" s="95"/>
      <c r="AK296" s="97">
        <v>325</v>
      </c>
      <c r="AL296" s="97">
        <v>179</v>
      </c>
      <c r="AM296" s="97">
        <v>10</v>
      </c>
      <c r="AN296" s="83">
        <v>8</v>
      </c>
      <c r="AO296" s="83">
        <v>26</v>
      </c>
      <c r="AP296" s="142">
        <v>68</v>
      </c>
      <c r="AQ296" s="142">
        <v>34</v>
      </c>
      <c r="AR296" s="142">
        <v>56</v>
      </c>
      <c r="AS296" s="5">
        <v>456</v>
      </c>
      <c r="AT296" s="5">
        <v>4</v>
      </c>
      <c r="AU296" s="5">
        <f t="shared" si="205"/>
        <v>580</v>
      </c>
      <c r="AV296" s="5">
        <f t="shared" si="206"/>
        <v>435</v>
      </c>
      <c r="AW296" s="5">
        <f t="shared" si="207"/>
        <v>725</v>
      </c>
      <c r="AX296" s="5">
        <f t="shared" si="208"/>
        <v>3</v>
      </c>
      <c r="AY296" s="5">
        <f t="shared" si="209"/>
        <v>4</v>
      </c>
      <c r="AZ296" s="5">
        <f t="shared" si="210"/>
        <v>8</v>
      </c>
      <c r="BA296" s="5">
        <f t="shared" si="211"/>
        <v>11</v>
      </c>
      <c r="BB296" s="5">
        <f t="shared" si="212"/>
        <v>15</v>
      </c>
    </row>
    <row r="297" spans="1:54" s="5" customFormat="1">
      <c r="A297" s="334"/>
      <c r="B297" s="89" t="s">
        <v>67</v>
      </c>
      <c r="C297" s="25" t="s">
        <v>200</v>
      </c>
      <c r="D297" s="26" t="s">
        <v>1</v>
      </c>
      <c r="E297" s="26" t="s">
        <v>41</v>
      </c>
      <c r="F297" s="26" t="s">
        <v>162</v>
      </c>
      <c r="G297" s="28" t="s">
        <v>12</v>
      </c>
      <c r="H297" s="91">
        <f>ROUNDDOWN(AK297*1.05,0)+INDEX(Sheet2!$B$2:'Sheet2'!$B$5,MATCH(G297,Sheet2!$A$2:'Sheet2'!$A$5,0),0)+34*AT297-ROUNDUP(IF($BC$1=TRUE,AV297,AW297)/10,0)+A297</f>
        <v>408</v>
      </c>
      <c r="I297" s="231">
        <f>ROUNDDOWN(AL297*1.05,0)+INDEX(Sheet2!$B$2:'Sheet2'!$B$5,MATCH(G297,Sheet2!$A$2:'Sheet2'!$A$5,0),0)+34*AT297-ROUNDUP(IF($BC$1=TRUE,AV297,AW297)/10,0)+A297</f>
        <v>448</v>
      </c>
      <c r="J297" s="30">
        <f t="shared" si="185"/>
        <v>856</v>
      </c>
      <c r="K297" s="404">
        <f>AW297-ROUNDDOWN(AR297/2,0)-ROUNDDOWN(MAX(AQ297*1.2,AP297*0.5),0)+INDEX(Sheet2!$C$2:'Sheet2'!$C$5,MATCH(G297,Sheet2!$A$2:'Sheet2'!$A$5,0),0)</f>
        <v>701</v>
      </c>
      <c r="L297" s="25">
        <f t="shared" si="186"/>
        <v>327</v>
      </c>
      <c r="M297" s="392">
        <f t="shared" si="187"/>
        <v>15</v>
      </c>
      <c r="N297" s="83">
        <f t="shared" si="188"/>
        <v>41</v>
      </c>
      <c r="O297" s="257">
        <f t="shared" si="189"/>
        <v>1672</v>
      </c>
      <c r="P297" s="53">
        <f>AX297+IF($F297="범선",IF($BG$1=TRUE,INDEX(Sheet2!$H$2:'Sheet2'!$H$45,MATCH(AX297,Sheet2!$G$2:'Sheet2'!$G$45,0),0)),IF($BH$1=TRUE,INDEX(Sheet2!$I$2:'Sheet2'!$I$45,MATCH(AX297,Sheet2!$G$2:'Sheet2'!$G$45,0)),IF($BI$1=TRUE,INDEX(Sheet2!$H$2:'Sheet2'!$H$45,MATCH(AX297,Sheet2!$G$2:'Sheet2'!$G$45,0)),0)))+IF($BE$1=TRUE,2,0)</f>
        <v>16</v>
      </c>
      <c r="Q297" s="49">
        <f t="shared" si="190"/>
        <v>19</v>
      </c>
      <c r="R297" s="49">
        <f t="shared" si="191"/>
        <v>22</v>
      </c>
      <c r="S297" s="51">
        <f t="shared" si="192"/>
        <v>25</v>
      </c>
      <c r="T297" s="49">
        <f>AY297+IF($F297="범선",IF($BG$1=TRUE,INDEX(Sheet2!$H$2:'Sheet2'!$H$45,MATCH(AY297,Sheet2!$G$2:'Sheet2'!$G$45,0),0)),IF($BH$1=TRUE,INDEX(Sheet2!$I$2:'Sheet2'!$I$45,MATCH(AY297,Sheet2!$G$2:'Sheet2'!$G$45,0)),IF($BI$1=TRUE,INDEX(Sheet2!$H$2:'Sheet2'!$H$45,MATCH(AY297,Sheet2!$G$2:'Sheet2'!$G$45,0)),0)))+IF($BE$1=TRUE,2,0)</f>
        <v>17</v>
      </c>
      <c r="U297" s="49">
        <f t="shared" si="193"/>
        <v>20.5</v>
      </c>
      <c r="V297" s="49">
        <f t="shared" si="194"/>
        <v>23.5</v>
      </c>
      <c r="W297" s="51">
        <f t="shared" si="195"/>
        <v>26.5</v>
      </c>
      <c r="X297" s="49">
        <f>AZ297+IF($F297="범선",IF($BG$1=TRUE,INDEX(Sheet2!$H$2:'Sheet2'!$H$45,MATCH(AZ297,Sheet2!$G$2:'Sheet2'!$G$45,0),0)),IF($BH$1=TRUE,INDEX(Sheet2!$I$2:'Sheet2'!$I$45,MATCH(AZ297,Sheet2!$G$2:'Sheet2'!$G$45,0)),IF($BI$1=TRUE,INDEX(Sheet2!$H$2:'Sheet2'!$H$45,MATCH(AZ297,Sheet2!$G$2:'Sheet2'!$G$45,0)),0)))+IF($BE$1=TRUE,2,0)</f>
        <v>22.5</v>
      </c>
      <c r="Y297" s="49">
        <f t="shared" si="196"/>
        <v>26</v>
      </c>
      <c r="Z297" s="49">
        <f t="shared" si="197"/>
        <v>29</v>
      </c>
      <c r="AA297" s="51">
        <f t="shared" si="198"/>
        <v>32</v>
      </c>
      <c r="AB297" s="49">
        <f>BA297+IF($F297="범선",IF($BG$1=TRUE,INDEX(Sheet2!$H$2:'Sheet2'!$H$45,MATCH(BA297,Sheet2!$G$2:'Sheet2'!$G$45,0),0)),IF($BH$1=TRUE,INDEX(Sheet2!$I$2:'Sheet2'!$I$45,MATCH(BA297,Sheet2!$G$2:'Sheet2'!$G$45,0)),IF($BI$1=TRUE,INDEX(Sheet2!$H$2:'Sheet2'!$H$45,MATCH(BA297,Sheet2!$G$2:'Sheet2'!$G$45,0)),0)))+IF($BE$1=TRUE,2,0)</f>
        <v>26.5</v>
      </c>
      <c r="AC297" s="49">
        <f t="shared" si="199"/>
        <v>30</v>
      </c>
      <c r="AD297" s="49">
        <f t="shared" si="200"/>
        <v>33</v>
      </c>
      <c r="AE297" s="51">
        <f t="shared" si="201"/>
        <v>36</v>
      </c>
      <c r="AF297" s="49">
        <f>BB297+IF($F297="범선",IF($BG$1=TRUE,INDEX(Sheet2!$H$2:'Sheet2'!$H$45,MATCH(BB297,Sheet2!$G$2:'Sheet2'!$G$45,0),0)),IF($BH$1=TRUE,INDEX(Sheet2!$I$2:'Sheet2'!$I$45,MATCH(BB297,Sheet2!$G$2:'Sheet2'!$G$45,0)),IF($BI$1=TRUE,INDEX(Sheet2!$H$2:'Sheet2'!$H$45,MATCH(BB297,Sheet2!$G$2:'Sheet2'!$G$45,0)),0)))+IF($BE$1=TRUE,2,0)</f>
        <v>32</v>
      </c>
      <c r="AG297" s="49">
        <f t="shared" si="202"/>
        <v>35.5</v>
      </c>
      <c r="AH297" s="49">
        <f t="shared" si="203"/>
        <v>38.5</v>
      </c>
      <c r="AI297" s="51">
        <f t="shared" si="204"/>
        <v>41.5</v>
      </c>
      <c r="AJ297" s="6"/>
      <c r="AK297" s="5">
        <v>237</v>
      </c>
      <c r="AL297" s="5">
        <v>275</v>
      </c>
      <c r="AM297" s="5">
        <v>13</v>
      </c>
      <c r="AN297" s="262">
        <v>15</v>
      </c>
      <c r="AO297" s="269">
        <v>41</v>
      </c>
      <c r="AP297" s="5">
        <v>130</v>
      </c>
      <c r="AQ297" s="5">
        <v>90</v>
      </c>
      <c r="AR297" s="5">
        <v>104</v>
      </c>
      <c r="AS297">
        <v>416</v>
      </c>
      <c r="AT297">
        <v>3</v>
      </c>
      <c r="AU297" s="5">
        <f t="shared" si="205"/>
        <v>650</v>
      </c>
      <c r="AV297" s="5">
        <f t="shared" si="206"/>
        <v>487</v>
      </c>
      <c r="AW297" s="5">
        <f t="shared" si="207"/>
        <v>812</v>
      </c>
      <c r="AX297" s="5">
        <f t="shared" si="208"/>
        <v>5</v>
      </c>
      <c r="AY297" s="5">
        <f t="shared" si="209"/>
        <v>6</v>
      </c>
      <c r="AZ297" s="5">
        <f t="shared" si="210"/>
        <v>10</v>
      </c>
      <c r="BA297" s="5">
        <f t="shared" si="211"/>
        <v>13</v>
      </c>
      <c r="BB297" s="5">
        <f t="shared" si="212"/>
        <v>17</v>
      </c>
    </row>
    <row r="298" spans="1:54" s="5" customFormat="1">
      <c r="A298" s="334"/>
      <c r="B298" s="89" t="s">
        <v>263</v>
      </c>
      <c r="C298" s="25" t="s">
        <v>53</v>
      </c>
      <c r="D298" s="26" t="s">
        <v>25</v>
      </c>
      <c r="E298" s="26" t="s">
        <v>41</v>
      </c>
      <c r="F298" s="27" t="s">
        <v>18</v>
      </c>
      <c r="G298" s="28" t="s">
        <v>8</v>
      </c>
      <c r="H298" s="91">
        <f>ROUNDDOWN(AK298*1.05,0)+INDEX(Sheet2!$B$2:'Sheet2'!$B$5,MATCH(G298,Sheet2!$A$2:'Sheet2'!$A$5,0),0)+34*AT298-ROUNDUP(IF($BC$1=TRUE,AV298,AW298)/10,0)+A298</f>
        <v>356</v>
      </c>
      <c r="I298" s="231">
        <f>ROUNDDOWN(AL298*1.05,0)+INDEX(Sheet2!$B$2:'Sheet2'!$B$5,MATCH(G298,Sheet2!$A$2:'Sheet2'!$A$5,0),0)+34*AT298-ROUNDUP(IF($BC$1=TRUE,AV298,AW298)/10,0)+A298</f>
        <v>492</v>
      </c>
      <c r="J298" s="30">
        <f t="shared" si="185"/>
        <v>848</v>
      </c>
      <c r="K298" s="438">
        <f>AW298-ROUNDDOWN(AR298/2,0)-ROUNDDOWN(MAX(AQ298*1.2,AP298*0.5),0)+INDEX(Sheet2!$C$2:'Sheet2'!$C$5,MATCH(G298,Sheet2!$A$2:'Sheet2'!$A$5,0),0)</f>
        <v>697</v>
      </c>
      <c r="L298" s="25">
        <f t="shared" si="186"/>
        <v>353</v>
      </c>
      <c r="M298" s="392">
        <f t="shared" si="187"/>
        <v>9</v>
      </c>
      <c r="N298" s="83">
        <f t="shared" si="188"/>
        <v>39</v>
      </c>
      <c r="O298" s="257">
        <f t="shared" si="189"/>
        <v>1560</v>
      </c>
      <c r="P298" s="53">
        <f>AX298+IF($F298="범선",IF($BG$1=TRUE,INDEX(Sheet2!$H$2:'Sheet2'!$H$45,MATCH(AX298,Sheet2!$G$2:'Sheet2'!$G$45,0),0)),IF($BH$1=TRUE,INDEX(Sheet2!$I$2:'Sheet2'!$I$45,MATCH(AX298,Sheet2!$G$2:'Sheet2'!$G$45,0)),IF($BI$1=TRUE,INDEX(Sheet2!$H$2:'Sheet2'!$H$45,MATCH(AX298,Sheet2!$G$2:'Sheet2'!$G$45,0)),0)))+IF($BE$1=TRUE,2,0)</f>
        <v>16</v>
      </c>
      <c r="Q298" s="49">
        <f t="shared" si="190"/>
        <v>19</v>
      </c>
      <c r="R298" s="49">
        <f t="shared" si="191"/>
        <v>22</v>
      </c>
      <c r="S298" s="51">
        <f t="shared" si="192"/>
        <v>25</v>
      </c>
      <c r="T298" s="49">
        <f>AY298+IF($F298="범선",IF($BG$1=TRUE,INDEX(Sheet2!$H$2:'Sheet2'!$H$45,MATCH(AY298,Sheet2!$G$2:'Sheet2'!$G$45,0),0)),IF($BH$1=TRUE,INDEX(Sheet2!$I$2:'Sheet2'!$I$45,MATCH(AY298,Sheet2!$G$2:'Sheet2'!$G$45,0)),IF($BI$1=TRUE,INDEX(Sheet2!$H$2:'Sheet2'!$H$45,MATCH(AY298,Sheet2!$G$2:'Sheet2'!$G$45,0)),0)))+IF($BE$1=TRUE,2,0)</f>
        <v>18.5</v>
      </c>
      <c r="U298" s="49">
        <f t="shared" si="193"/>
        <v>22</v>
      </c>
      <c r="V298" s="49">
        <f t="shared" si="194"/>
        <v>25</v>
      </c>
      <c r="W298" s="51">
        <f t="shared" si="195"/>
        <v>28</v>
      </c>
      <c r="X298" s="49">
        <f>AZ298+IF($F298="범선",IF($BG$1=TRUE,INDEX(Sheet2!$H$2:'Sheet2'!$H$45,MATCH(AZ298,Sheet2!$G$2:'Sheet2'!$G$45,0),0)),IF($BH$1=TRUE,INDEX(Sheet2!$I$2:'Sheet2'!$I$45,MATCH(AZ298,Sheet2!$G$2:'Sheet2'!$G$45,0)),IF($BI$1=TRUE,INDEX(Sheet2!$H$2:'Sheet2'!$H$45,MATCH(AZ298,Sheet2!$G$2:'Sheet2'!$G$45,0)),0)))+IF($BE$1=TRUE,2,0)</f>
        <v>22.5</v>
      </c>
      <c r="Y298" s="49">
        <f t="shared" si="196"/>
        <v>26</v>
      </c>
      <c r="Z298" s="49">
        <f t="shared" si="197"/>
        <v>29</v>
      </c>
      <c r="AA298" s="51">
        <f t="shared" si="198"/>
        <v>32</v>
      </c>
      <c r="AB298" s="49">
        <f>BA298+IF($F298="범선",IF($BG$1=TRUE,INDEX(Sheet2!$H$2:'Sheet2'!$H$45,MATCH(BA298,Sheet2!$G$2:'Sheet2'!$G$45,0),0)),IF($BH$1=TRUE,INDEX(Sheet2!$I$2:'Sheet2'!$I$45,MATCH(BA298,Sheet2!$G$2:'Sheet2'!$G$45,0)),IF($BI$1=TRUE,INDEX(Sheet2!$H$2:'Sheet2'!$H$45,MATCH(BA298,Sheet2!$G$2:'Sheet2'!$G$45,0)),0)))+IF($BE$1=TRUE,2,0)</f>
        <v>28</v>
      </c>
      <c r="AC298" s="49">
        <f t="shared" si="199"/>
        <v>31.5</v>
      </c>
      <c r="AD298" s="49">
        <f t="shared" si="200"/>
        <v>34.5</v>
      </c>
      <c r="AE298" s="51">
        <f t="shared" si="201"/>
        <v>37.5</v>
      </c>
      <c r="AF298" s="49">
        <f>BB298+IF($F298="범선",IF($BG$1=TRUE,INDEX(Sheet2!$H$2:'Sheet2'!$H$45,MATCH(BB298,Sheet2!$G$2:'Sheet2'!$G$45,0),0)),IF($BH$1=TRUE,INDEX(Sheet2!$I$2:'Sheet2'!$I$45,MATCH(BB298,Sheet2!$G$2:'Sheet2'!$G$45,0)),IF($BI$1=TRUE,INDEX(Sheet2!$H$2:'Sheet2'!$H$45,MATCH(BB298,Sheet2!$G$2:'Sheet2'!$G$45,0)),0)))+IF($BE$1=TRUE,2,0)</f>
        <v>32</v>
      </c>
      <c r="AG298" s="49">
        <f t="shared" si="202"/>
        <v>35.5</v>
      </c>
      <c r="AH298" s="49">
        <f t="shared" si="203"/>
        <v>38.5</v>
      </c>
      <c r="AI298" s="51">
        <f t="shared" si="204"/>
        <v>41.5</v>
      </c>
      <c r="AJ298" s="2"/>
      <c r="AK298" s="5">
        <v>160</v>
      </c>
      <c r="AL298" s="5">
        <v>290</v>
      </c>
      <c r="AM298" s="5">
        <v>11</v>
      </c>
      <c r="AN298" s="262">
        <v>9</v>
      </c>
      <c r="AO298" s="269">
        <v>39</v>
      </c>
      <c r="AP298">
        <v>94</v>
      </c>
      <c r="AQ298">
        <v>46</v>
      </c>
      <c r="AR298">
        <v>68</v>
      </c>
      <c r="AS298" s="5">
        <v>428</v>
      </c>
      <c r="AT298" s="5">
        <v>3</v>
      </c>
      <c r="AU298" s="5">
        <f t="shared" si="205"/>
        <v>590</v>
      </c>
      <c r="AV298" s="5">
        <f t="shared" si="206"/>
        <v>442</v>
      </c>
      <c r="AW298" s="5">
        <f t="shared" si="207"/>
        <v>737</v>
      </c>
      <c r="AX298" s="5">
        <f t="shared" si="208"/>
        <v>5</v>
      </c>
      <c r="AY298" s="5">
        <f t="shared" si="209"/>
        <v>7</v>
      </c>
      <c r="AZ298" s="5">
        <f t="shared" si="210"/>
        <v>10</v>
      </c>
      <c r="BA298" s="5">
        <f t="shared" si="211"/>
        <v>14</v>
      </c>
      <c r="BB298" s="5">
        <f t="shared" si="212"/>
        <v>17</v>
      </c>
    </row>
    <row r="299" spans="1:54" s="5" customFormat="1">
      <c r="A299" s="334"/>
      <c r="B299" s="89" t="s">
        <v>78</v>
      </c>
      <c r="C299" s="119" t="s">
        <v>77</v>
      </c>
      <c r="D299" s="26" t="s">
        <v>1</v>
      </c>
      <c r="E299" s="26" t="s">
        <v>0</v>
      </c>
      <c r="F299" s="27" t="s">
        <v>18</v>
      </c>
      <c r="G299" s="28" t="s">
        <v>8</v>
      </c>
      <c r="H299" s="91">
        <f>ROUNDDOWN(AK299*1.05,0)+INDEX(Sheet2!$B$2:'Sheet2'!$B$5,MATCH(G299,Sheet2!$A$2:'Sheet2'!$A$5,0),0)+34*AT299-ROUNDUP(IF($BC$1=TRUE,AV299,AW299)/10,0)+A299</f>
        <v>462</v>
      </c>
      <c r="I299" s="231">
        <f>ROUNDDOWN(AL299*1.05,0)+INDEX(Sheet2!$B$2:'Sheet2'!$B$5,MATCH(G299,Sheet2!$A$2:'Sheet2'!$A$5,0),0)+34*AT299-ROUNDUP(IF($BC$1=TRUE,AV299,AW299)/10,0)+A299</f>
        <v>582</v>
      </c>
      <c r="J299" s="30">
        <f t="shared" si="185"/>
        <v>1044</v>
      </c>
      <c r="K299" s="438">
        <f>AW299-ROUNDDOWN(AR299/2,0)-ROUNDDOWN(MAX(AQ299*1.2,AP299*0.5),0)+INDEX(Sheet2!$C$2:'Sheet2'!$C$5,MATCH(G299,Sheet2!$A$2:'Sheet2'!$A$5,0),0)</f>
        <v>694</v>
      </c>
      <c r="L299" s="25">
        <f t="shared" si="186"/>
        <v>355</v>
      </c>
      <c r="M299" s="392">
        <f t="shared" si="187"/>
        <v>13</v>
      </c>
      <c r="N299" s="83">
        <f t="shared" si="188"/>
        <v>35</v>
      </c>
      <c r="O299" s="257">
        <f t="shared" si="189"/>
        <v>1968</v>
      </c>
      <c r="P299" s="31">
        <f>AX299+IF($F299="범선",IF($BG$1=TRUE,INDEX(Sheet2!$H$2:'Sheet2'!$H$45,MATCH(AX299,Sheet2!$G$2:'Sheet2'!$G$45,0),0)),IF($BH$1=TRUE,INDEX(Sheet2!$I$2:'Sheet2'!$I$45,MATCH(AX299,Sheet2!$G$2:'Sheet2'!$G$45,0)),IF($BI$1=TRUE,INDEX(Sheet2!$H$2:'Sheet2'!$H$45,MATCH(AX299,Sheet2!$G$2:'Sheet2'!$G$45,0)),0)))+IF($BE$1=TRUE,2,0)</f>
        <v>16</v>
      </c>
      <c r="Q299" s="26">
        <f t="shared" si="190"/>
        <v>19</v>
      </c>
      <c r="R299" s="26">
        <f t="shared" si="191"/>
        <v>22</v>
      </c>
      <c r="S299" s="28">
        <f t="shared" si="192"/>
        <v>25</v>
      </c>
      <c r="T299" s="26">
        <f>AY299+IF($F299="범선",IF($BG$1=TRUE,INDEX(Sheet2!$H$2:'Sheet2'!$H$45,MATCH(AY299,Sheet2!$G$2:'Sheet2'!$G$45,0),0)),IF($BH$1=TRUE,INDEX(Sheet2!$I$2:'Sheet2'!$I$45,MATCH(AY299,Sheet2!$G$2:'Sheet2'!$G$45,0)),IF($BI$1=TRUE,INDEX(Sheet2!$H$2:'Sheet2'!$H$45,MATCH(AY299,Sheet2!$G$2:'Sheet2'!$G$45,0)),0)))+IF($BE$1=TRUE,2,0)</f>
        <v>17</v>
      </c>
      <c r="U299" s="26">
        <f t="shared" si="193"/>
        <v>20.5</v>
      </c>
      <c r="V299" s="26">
        <f t="shared" si="194"/>
        <v>23.5</v>
      </c>
      <c r="W299" s="28">
        <f t="shared" si="195"/>
        <v>26.5</v>
      </c>
      <c r="X299" s="26">
        <f>AZ299+IF($F299="범선",IF($BG$1=TRUE,INDEX(Sheet2!$H$2:'Sheet2'!$H$45,MATCH(AZ299,Sheet2!$G$2:'Sheet2'!$G$45,0),0)),IF($BH$1=TRUE,INDEX(Sheet2!$I$2:'Sheet2'!$I$45,MATCH(AZ299,Sheet2!$G$2:'Sheet2'!$G$45,0)),IF($BI$1=TRUE,INDEX(Sheet2!$H$2:'Sheet2'!$H$45,MATCH(AZ299,Sheet2!$G$2:'Sheet2'!$G$45,0)),0)))+IF($BE$1=TRUE,2,0)</f>
        <v>21</v>
      </c>
      <c r="Y299" s="26">
        <f t="shared" si="196"/>
        <v>24.5</v>
      </c>
      <c r="Z299" s="26">
        <f t="shared" si="197"/>
        <v>27.5</v>
      </c>
      <c r="AA299" s="28">
        <f t="shared" si="198"/>
        <v>30.5</v>
      </c>
      <c r="AB299" s="26">
        <f>BA299+IF($F299="범선",IF($BG$1=TRUE,INDEX(Sheet2!$H$2:'Sheet2'!$H$45,MATCH(BA299,Sheet2!$G$2:'Sheet2'!$G$45,0),0)),IF($BH$1=TRUE,INDEX(Sheet2!$I$2:'Sheet2'!$I$45,MATCH(BA299,Sheet2!$G$2:'Sheet2'!$G$45,0)),IF($BI$1=TRUE,INDEX(Sheet2!$H$2:'Sheet2'!$H$45,MATCH(BA299,Sheet2!$G$2:'Sheet2'!$G$45,0)),0)))+IF($BE$1=TRUE,2,0)</f>
        <v>26.5</v>
      </c>
      <c r="AC299" s="26">
        <f t="shared" si="199"/>
        <v>30</v>
      </c>
      <c r="AD299" s="26">
        <f t="shared" si="200"/>
        <v>33</v>
      </c>
      <c r="AE299" s="28">
        <f t="shared" si="201"/>
        <v>36</v>
      </c>
      <c r="AF299" s="26">
        <f>BB299+IF($F299="범선",IF($BG$1=TRUE,INDEX(Sheet2!$H$2:'Sheet2'!$H$45,MATCH(BB299,Sheet2!$G$2:'Sheet2'!$G$45,0),0)),IF($BH$1=TRUE,INDEX(Sheet2!$I$2:'Sheet2'!$I$45,MATCH(BB299,Sheet2!$G$2:'Sheet2'!$G$45,0)),IF($BI$1=TRUE,INDEX(Sheet2!$H$2:'Sheet2'!$H$45,MATCH(BB299,Sheet2!$G$2:'Sheet2'!$G$45,0)),0)))+IF($BE$1=TRUE,2,0)</f>
        <v>32</v>
      </c>
      <c r="AG299" s="26">
        <f t="shared" si="202"/>
        <v>35.5</v>
      </c>
      <c r="AH299" s="26">
        <f t="shared" si="203"/>
        <v>38.5</v>
      </c>
      <c r="AI299" s="28">
        <f t="shared" si="204"/>
        <v>41.5</v>
      </c>
      <c r="AJ299" s="95"/>
      <c r="AK299" s="97">
        <v>260</v>
      </c>
      <c r="AL299" s="97">
        <v>375</v>
      </c>
      <c r="AM299" s="97">
        <v>17</v>
      </c>
      <c r="AN299" s="83">
        <v>13</v>
      </c>
      <c r="AO299" s="83">
        <v>35</v>
      </c>
      <c r="AP299" s="142">
        <v>100</v>
      </c>
      <c r="AQ299" s="142">
        <v>40</v>
      </c>
      <c r="AR299" s="142">
        <v>60</v>
      </c>
      <c r="AS299" s="5">
        <v>420</v>
      </c>
      <c r="AT299" s="5">
        <v>3</v>
      </c>
      <c r="AU299" s="5">
        <f t="shared" si="205"/>
        <v>580</v>
      </c>
      <c r="AV299" s="5">
        <f t="shared" si="206"/>
        <v>435</v>
      </c>
      <c r="AW299" s="5">
        <f t="shared" si="207"/>
        <v>725</v>
      </c>
      <c r="AX299" s="5">
        <f t="shared" si="208"/>
        <v>5</v>
      </c>
      <c r="AY299" s="5">
        <f t="shared" si="209"/>
        <v>6</v>
      </c>
      <c r="AZ299" s="5">
        <f t="shared" si="210"/>
        <v>9</v>
      </c>
      <c r="BA299" s="5">
        <f t="shared" si="211"/>
        <v>13</v>
      </c>
      <c r="BB299" s="5">
        <f t="shared" si="212"/>
        <v>17</v>
      </c>
    </row>
    <row r="300" spans="1:54" s="5" customFormat="1">
      <c r="A300" s="381"/>
      <c r="B300" s="377" t="s">
        <v>108</v>
      </c>
      <c r="C300" s="48" t="s">
        <v>107</v>
      </c>
      <c r="D300" s="49" t="s">
        <v>1</v>
      </c>
      <c r="E300" s="49" t="s">
        <v>0</v>
      </c>
      <c r="F300" s="50" t="s">
        <v>18</v>
      </c>
      <c r="G300" s="51" t="s">
        <v>8</v>
      </c>
      <c r="H300" s="91">
        <f>ROUNDDOWN(AK300*1.05,0)+INDEX(Sheet2!$B$2:'Sheet2'!$B$5,MATCH(G300,Sheet2!$A$2:'Sheet2'!$A$5,0),0)+34*AT300-ROUNDUP(IF($BC$1=TRUE,AV300,AW300)/10,0)+A300</f>
        <v>366</v>
      </c>
      <c r="I300" s="231">
        <f>ROUNDDOWN(AL300*1.05,0)+INDEX(Sheet2!$B$2:'Sheet2'!$B$5,MATCH(G300,Sheet2!$A$2:'Sheet2'!$A$5,0),0)+34*AT300-ROUNDUP(IF($BC$1=TRUE,AV300,AW300)/10,0)+A300</f>
        <v>533</v>
      </c>
      <c r="J300" s="52">
        <f t="shared" si="185"/>
        <v>899</v>
      </c>
      <c r="K300" s="1200">
        <f>AW300-ROUNDDOWN(AR300/2,0)-ROUNDDOWN(MAX(AQ300*1.2,AP300*0.5),0)+INDEX(Sheet2!$C$2:'Sheet2'!$C$5,MATCH(G300,Sheet2!$A$2:'Sheet2'!$A$5,0),0)</f>
        <v>690</v>
      </c>
      <c r="L300" s="48">
        <f t="shared" si="186"/>
        <v>368</v>
      </c>
      <c r="M300" s="392">
        <f t="shared" si="187"/>
        <v>10</v>
      </c>
      <c r="N300" s="83">
        <f t="shared" si="188"/>
        <v>18</v>
      </c>
      <c r="O300" s="697">
        <f t="shared" si="189"/>
        <v>1631</v>
      </c>
      <c r="P300" s="53">
        <f>AX300+IF($F300="범선",IF($BG$1=TRUE,INDEX(Sheet2!$H$2:'Sheet2'!$H$45,MATCH(AX300,Sheet2!$G$2:'Sheet2'!$G$45,0),0)),IF($BH$1=TRUE,INDEX(Sheet2!$I$2:'Sheet2'!$I$45,MATCH(AX300,Sheet2!$G$2:'Sheet2'!$G$45,0)),IF($BI$1=TRUE,INDEX(Sheet2!$H$2:'Sheet2'!$H$45,MATCH(AX300,Sheet2!$G$2:'Sheet2'!$G$45,0)),0)))+IF($BE$1=TRUE,2,0)</f>
        <v>12</v>
      </c>
      <c r="Q300" s="49">
        <f t="shared" si="190"/>
        <v>15</v>
      </c>
      <c r="R300" s="49">
        <f t="shared" si="191"/>
        <v>18</v>
      </c>
      <c r="S300" s="51">
        <f t="shared" si="192"/>
        <v>21</v>
      </c>
      <c r="T300" s="49">
        <f>AY300+IF($F300="범선",IF($BG$1=TRUE,INDEX(Sheet2!$H$2:'Sheet2'!$H$45,MATCH(AY300,Sheet2!$G$2:'Sheet2'!$G$45,0),0)),IF($BH$1=TRUE,INDEX(Sheet2!$I$2:'Sheet2'!$I$45,MATCH(AY300,Sheet2!$G$2:'Sheet2'!$G$45,0)),IF($BI$1=TRUE,INDEX(Sheet2!$H$2:'Sheet2'!$H$45,MATCH(AY300,Sheet2!$G$2:'Sheet2'!$G$45,0)),0)))+IF($BE$1=TRUE,2,0)</f>
        <v>13</v>
      </c>
      <c r="U300" s="49">
        <f t="shared" si="193"/>
        <v>16.5</v>
      </c>
      <c r="V300" s="49">
        <f t="shared" si="194"/>
        <v>19.5</v>
      </c>
      <c r="W300" s="51">
        <f t="shared" si="195"/>
        <v>22.5</v>
      </c>
      <c r="X300" s="49">
        <f>AZ300+IF($F300="범선",IF($BG$1=TRUE,INDEX(Sheet2!$H$2:'Sheet2'!$H$45,MATCH(AZ300,Sheet2!$G$2:'Sheet2'!$G$45,0),0)),IF($BH$1=TRUE,INDEX(Sheet2!$I$2:'Sheet2'!$I$45,MATCH(AZ300,Sheet2!$G$2:'Sheet2'!$G$45,0)),IF($BI$1=TRUE,INDEX(Sheet2!$H$2:'Sheet2'!$H$45,MATCH(AZ300,Sheet2!$G$2:'Sheet2'!$G$45,0)),0)))+IF($BE$1=TRUE,2,0)</f>
        <v>18.5</v>
      </c>
      <c r="Y300" s="49">
        <f t="shared" si="196"/>
        <v>22</v>
      </c>
      <c r="Z300" s="49">
        <f t="shared" si="197"/>
        <v>25</v>
      </c>
      <c r="AA300" s="51">
        <f t="shared" si="198"/>
        <v>28</v>
      </c>
      <c r="AB300" s="49">
        <f>BA300+IF($F300="범선",IF($BG$1=TRUE,INDEX(Sheet2!$H$2:'Sheet2'!$H$45,MATCH(BA300,Sheet2!$G$2:'Sheet2'!$G$45,0),0)),IF($BH$1=TRUE,INDEX(Sheet2!$I$2:'Sheet2'!$I$45,MATCH(BA300,Sheet2!$G$2:'Sheet2'!$G$45,0)),IF($BI$1=TRUE,INDEX(Sheet2!$H$2:'Sheet2'!$H$45,MATCH(BA300,Sheet2!$G$2:'Sheet2'!$G$45,0)),0)))+IF($BE$1=TRUE,2,0)</f>
        <v>24</v>
      </c>
      <c r="AC300" s="49">
        <f t="shared" si="199"/>
        <v>27.5</v>
      </c>
      <c r="AD300" s="49">
        <f t="shared" si="200"/>
        <v>30.5</v>
      </c>
      <c r="AE300" s="51">
        <f t="shared" si="201"/>
        <v>33.5</v>
      </c>
      <c r="AF300" s="49">
        <f>BB300+IF($F300="범선",IF($BG$1=TRUE,INDEX(Sheet2!$H$2:'Sheet2'!$H$45,MATCH(BB300,Sheet2!$G$2:'Sheet2'!$G$45,0),0)),IF($BH$1=TRUE,INDEX(Sheet2!$I$2:'Sheet2'!$I$45,MATCH(BB300,Sheet2!$G$2:'Sheet2'!$G$45,0)),IF($BI$1=TRUE,INDEX(Sheet2!$H$2:'Sheet2'!$H$45,MATCH(BB300,Sheet2!$G$2:'Sheet2'!$G$45,0)),0)))+IF($BE$1=TRUE,2,0)</f>
        <v>28</v>
      </c>
      <c r="AG300" s="49">
        <f t="shared" si="202"/>
        <v>31.5</v>
      </c>
      <c r="AH300" s="49">
        <f t="shared" si="203"/>
        <v>34.5</v>
      </c>
      <c r="AI300" s="51">
        <f t="shared" si="204"/>
        <v>37.5</v>
      </c>
      <c r="AJ300" s="2"/>
      <c r="AK300">
        <v>165</v>
      </c>
      <c r="AL300">
        <v>324</v>
      </c>
      <c r="AM300">
        <v>12</v>
      </c>
      <c r="AN300" s="266">
        <v>10</v>
      </c>
      <c r="AO300" s="272">
        <v>18</v>
      </c>
      <c r="AP300" s="5">
        <v>45</v>
      </c>
      <c r="AQ300" s="5">
        <v>25</v>
      </c>
      <c r="AR300" s="5">
        <v>20</v>
      </c>
      <c r="AS300" s="5">
        <v>480</v>
      </c>
      <c r="AT300" s="5">
        <v>3</v>
      </c>
      <c r="AU300" s="5">
        <f t="shared" si="205"/>
        <v>545</v>
      </c>
      <c r="AV300" s="5">
        <f t="shared" si="206"/>
        <v>408</v>
      </c>
      <c r="AW300" s="5">
        <f t="shared" si="207"/>
        <v>681</v>
      </c>
      <c r="AX300" s="5">
        <f t="shared" si="208"/>
        <v>2</v>
      </c>
      <c r="AY300" s="5">
        <f t="shared" si="209"/>
        <v>3</v>
      </c>
      <c r="AZ300" s="5">
        <f t="shared" si="210"/>
        <v>7</v>
      </c>
      <c r="BA300" s="5">
        <f t="shared" si="211"/>
        <v>11</v>
      </c>
      <c r="BB300" s="5">
        <f t="shared" si="212"/>
        <v>14</v>
      </c>
    </row>
    <row r="301" spans="1:54" s="5" customFormat="1" ht="16.5" customHeight="1">
      <c r="A301" s="333"/>
      <c r="B301" s="344"/>
      <c r="C301" s="42" t="s">
        <v>107</v>
      </c>
      <c r="D301" s="43" t="s">
        <v>1</v>
      </c>
      <c r="E301" s="43" t="s">
        <v>0</v>
      </c>
      <c r="F301" s="44" t="s">
        <v>18</v>
      </c>
      <c r="G301" s="45" t="s">
        <v>8</v>
      </c>
      <c r="H301" s="280">
        <f>ROUNDDOWN(AK301*1.05,0)+INDEX(Sheet2!$B$2:'Sheet2'!$B$5,MATCH(G301,Sheet2!$A$2:'Sheet2'!$A$5,0),0)+34*AT301-ROUNDUP(IF($BC$1=TRUE,AV301,AW301)/10,0)+A301</f>
        <v>304</v>
      </c>
      <c r="I301" s="290">
        <f>ROUNDDOWN(AL301*1.05,0)+INDEX(Sheet2!$B$2:'Sheet2'!$B$5,MATCH(G301,Sheet2!$A$2:'Sheet2'!$A$5,0),0)+34*AT301-ROUNDUP(IF($BC$1=TRUE,AV301,AW301)/10,0)+A301</f>
        <v>492</v>
      </c>
      <c r="J301" s="46">
        <f t="shared" si="185"/>
        <v>796</v>
      </c>
      <c r="K301" s="757">
        <f>AW301-ROUNDDOWN(AR301/2,0)-ROUNDDOWN(MAX(AQ301*1.2,AP301*0.5),0)+INDEX(Sheet2!$C$2:'Sheet2'!$C$5,MATCH(G301,Sheet2!$A$2:'Sheet2'!$A$5,0),0)</f>
        <v>674</v>
      </c>
      <c r="L301" s="42">
        <f t="shared" si="186"/>
        <v>355</v>
      </c>
      <c r="M301" s="530">
        <f t="shared" si="187"/>
        <v>8</v>
      </c>
      <c r="N301" s="191">
        <f t="shared" si="188"/>
        <v>18</v>
      </c>
      <c r="O301" s="632">
        <f t="shared" si="189"/>
        <v>1404</v>
      </c>
      <c r="P301" s="31">
        <f>AX301+IF($F301="범선",IF($BG$1=TRUE,INDEX(Sheet2!$H$2:'Sheet2'!$H$45,MATCH(AX301,Sheet2!$G$2:'Sheet2'!$G$45,0),0)),IF($BH$1=TRUE,INDEX(Sheet2!$I$2:'Sheet2'!$I$45,MATCH(AX301,Sheet2!$G$2:'Sheet2'!$G$45,0)),IF($BI$1=TRUE,INDEX(Sheet2!$H$2:'Sheet2'!$H$45,MATCH(AX301,Sheet2!$G$2:'Sheet2'!$G$45,0)),0)))+IF($BE$1=TRUE,2,0)</f>
        <v>12</v>
      </c>
      <c r="Q301" s="26">
        <f t="shared" si="190"/>
        <v>15</v>
      </c>
      <c r="R301" s="26">
        <f t="shared" si="191"/>
        <v>18</v>
      </c>
      <c r="S301" s="28">
        <f t="shared" si="192"/>
        <v>21</v>
      </c>
      <c r="T301" s="26">
        <f>AY301+IF($F301="범선",IF($BG$1=TRUE,INDEX(Sheet2!$H$2:'Sheet2'!$H$45,MATCH(AY301,Sheet2!$G$2:'Sheet2'!$G$45,0),0)),IF($BH$1=TRUE,INDEX(Sheet2!$I$2:'Sheet2'!$I$45,MATCH(AY301,Sheet2!$G$2:'Sheet2'!$G$45,0)),IF($BI$1=TRUE,INDEX(Sheet2!$H$2:'Sheet2'!$H$45,MATCH(AY301,Sheet2!$G$2:'Sheet2'!$G$45,0)),0)))+IF($BE$1=TRUE,2,0)</f>
        <v>13</v>
      </c>
      <c r="U301" s="26">
        <f t="shared" si="193"/>
        <v>16.5</v>
      </c>
      <c r="V301" s="26">
        <f t="shared" si="194"/>
        <v>19.5</v>
      </c>
      <c r="W301" s="28">
        <f t="shared" si="195"/>
        <v>22.5</v>
      </c>
      <c r="X301" s="26">
        <f>AZ301+IF($F301="범선",IF($BG$1=TRUE,INDEX(Sheet2!$H$2:'Sheet2'!$H$45,MATCH(AZ301,Sheet2!$G$2:'Sheet2'!$G$45,0),0)),IF($BH$1=TRUE,INDEX(Sheet2!$I$2:'Sheet2'!$I$45,MATCH(AZ301,Sheet2!$G$2:'Sheet2'!$G$45,0)),IF($BI$1=TRUE,INDEX(Sheet2!$H$2:'Sheet2'!$H$45,MATCH(AZ301,Sheet2!$G$2:'Sheet2'!$G$45,0)),0)))+IF($BE$1=TRUE,2,0)</f>
        <v>18.5</v>
      </c>
      <c r="Y301" s="26">
        <f t="shared" si="196"/>
        <v>22</v>
      </c>
      <c r="Z301" s="26">
        <f t="shared" si="197"/>
        <v>25</v>
      </c>
      <c r="AA301" s="28">
        <f t="shared" si="198"/>
        <v>28</v>
      </c>
      <c r="AB301" s="26">
        <f>BA301+IF($F301="범선",IF($BG$1=TRUE,INDEX(Sheet2!$H$2:'Sheet2'!$H$45,MATCH(BA301,Sheet2!$G$2:'Sheet2'!$G$45,0),0)),IF($BH$1=TRUE,INDEX(Sheet2!$I$2:'Sheet2'!$I$45,MATCH(BA301,Sheet2!$G$2:'Sheet2'!$G$45,0)),IF($BI$1=TRUE,INDEX(Sheet2!$H$2:'Sheet2'!$H$45,MATCH(BA301,Sheet2!$G$2:'Sheet2'!$G$45,0)),0)))+IF($BE$1=TRUE,2,0)</f>
        <v>24</v>
      </c>
      <c r="AC301" s="26">
        <f t="shared" si="199"/>
        <v>27.5</v>
      </c>
      <c r="AD301" s="26">
        <f t="shared" si="200"/>
        <v>30.5</v>
      </c>
      <c r="AE301" s="28">
        <f t="shared" si="201"/>
        <v>33.5</v>
      </c>
      <c r="AF301" s="26">
        <f>BB301+IF($F301="범선",IF($BG$1=TRUE,INDEX(Sheet2!$H$2:'Sheet2'!$H$45,MATCH(BB301,Sheet2!$G$2:'Sheet2'!$G$45,0),0)),IF($BH$1=TRUE,INDEX(Sheet2!$I$2:'Sheet2'!$I$45,MATCH(BB301,Sheet2!$G$2:'Sheet2'!$G$45,0)),IF($BI$1=TRUE,INDEX(Sheet2!$H$2:'Sheet2'!$H$45,MATCH(BB301,Sheet2!$G$2:'Sheet2'!$G$45,0)),0)))+IF($BE$1=TRUE,2,0)</f>
        <v>28</v>
      </c>
      <c r="AG301" s="26">
        <f t="shared" si="202"/>
        <v>31.5</v>
      </c>
      <c r="AH301" s="26">
        <f t="shared" si="203"/>
        <v>34.5</v>
      </c>
      <c r="AI301" s="28">
        <f t="shared" si="204"/>
        <v>37.5</v>
      </c>
      <c r="AJ301" s="6"/>
      <c r="AK301" s="5">
        <v>105</v>
      </c>
      <c r="AL301" s="5">
        <v>284</v>
      </c>
      <c r="AM301" s="5">
        <v>11</v>
      </c>
      <c r="AN301" s="262">
        <v>8</v>
      </c>
      <c r="AO301" s="269">
        <v>18</v>
      </c>
      <c r="AP301" s="5">
        <v>74</v>
      </c>
      <c r="AQ301" s="5">
        <v>30</v>
      </c>
      <c r="AR301" s="5">
        <v>26</v>
      </c>
      <c r="AS301" s="5">
        <v>440</v>
      </c>
      <c r="AT301" s="5">
        <v>3</v>
      </c>
      <c r="AU301" s="5">
        <f t="shared" si="205"/>
        <v>540</v>
      </c>
      <c r="AV301" s="5">
        <f t="shared" si="206"/>
        <v>405</v>
      </c>
      <c r="AW301" s="5">
        <f t="shared" si="207"/>
        <v>675</v>
      </c>
      <c r="AX301" s="5">
        <f t="shared" si="208"/>
        <v>2</v>
      </c>
      <c r="AY301" s="5">
        <f t="shared" si="209"/>
        <v>3</v>
      </c>
      <c r="AZ301" s="5">
        <f t="shared" si="210"/>
        <v>7</v>
      </c>
      <c r="BA301" s="5">
        <f t="shared" si="211"/>
        <v>11</v>
      </c>
      <c r="BB301" s="5">
        <f t="shared" si="212"/>
        <v>14</v>
      </c>
    </row>
    <row r="302" spans="1:54" s="5" customFormat="1">
      <c r="A302" s="334"/>
      <c r="B302" s="89" t="s">
        <v>43</v>
      </c>
      <c r="C302" s="25" t="s">
        <v>115</v>
      </c>
      <c r="D302" s="26" t="s">
        <v>1</v>
      </c>
      <c r="E302" s="26" t="s">
        <v>41</v>
      </c>
      <c r="F302" s="27" t="s">
        <v>18</v>
      </c>
      <c r="G302" s="28" t="s">
        <v>12</v>
      </c>
      <c r="H302" s="91">
        <f>ROUNDDOWN(AK302*1.05,0)+INDEX(Sheet2!$B$2:'Sheet2'!$B$5,MATCH(G302,Sheet2!$A$2:'Sheet2'!$A$5,0),0)+34*AT302-ROUNDUP(IF($BC$1=TRUE,AV302,AW302)/10,0)+A302</f>
        <v>445</v>
      </c>
      <c r="I302" s="231">
        <f>ROUNDDOWN(AL302*1.05,0)+INDEX(Sheet2!$B$2:'Sheet2'!$B$5,MATCH(G302,Sheet2!$A$2:'Sheet2'!$A$5,0),0)+34*AT302-ROUNDUP(IF($BC$1=TRUE,AV302,AW302)/10,0)+A302</f>
        <v>392</v>
      </c>
      <c r="J302" s="30">
        <f t="shared" si="185"/>
        <v>837</v>
      </c>
      <c r="K302" s="404">
        <f>AW302-ROUNDDOWN(AR302/2,0)-ROUNDDOWN(MAX(AQ302*1.2,AP302*0.5),0)+INDEX(Sheet2!$C$2:'Sheet2'!$C$5,MATCH(G302,Sheet2!$A$2:'Sheet2'!$A$5,0),0)</f>
        <v>673</v>
      </c>
      <c r="L302" s="25">
        <f t="shared" si="186"/>
        <v>324</v>
      </c>
      <c r="M302" s="392">
        <f t="shared" si="187"/>
        <v>12</v>
      </c>
      <c r="N302" s="83">
        <f t="shared" si="188"/>
        <v>51</v>
      </c>
      <c r="O302" s="257">
        <f t="shared" si="189"/>
        <v>1727</v>
      </c>
      <c r="P302" s="31">
        <f>AX302+IF($F302="범선",IF($BG$1=TRUE,INDEX(Sheet2!$H$2:'Sheet2'!$H$45,MATCH(AX302,Sheet2!$G$2:'Sheet2'!$G$45,0),0)),IF($BH$1=TRUE,INDEX(Sheet2!$I$2:'Sheet2'!$I$45,MATCH(AX302,Sheet2!$G$2:'Sheet2'!$G$45,0)),IF($BI$1=TRUE,INDEX(Sheet2!$H$2:'Sheet2'!$H$45,MATCH(AX302,Sheet2!$G$2:'Sheet2'!$G$45,0)),0)))+IF($BE$1=TRUE,2,0)</f>
        <v>20</v>
      </c>
      <c r="Q302" s="26">
        <f t="shared" si="190"/>
        <v>23</v>
      </c>
      <c r="R302" s="26">
        <f t="shared" si="191"/>
        <v>26</v>
      </c>
      <c r="S302" s="28">
        <f t="shared" si="192"/>
        <v>29</v>
      </c>
      <c r="T302" s="26">
        <f>AY302+IF($F302="범선",IF($BG$1=TRUE,INDEX(Sheet2!$H$2:'Sheet2'!$H$45,MATCH(AY302,Sheet2!$G$2:'Sheet2'!$G$45,0),0)),IF($BH$1=TRUE,INDEX(Sheet2!$I$2:'Sheet2'!$I$45,MATCH(AY302,Sheet2!$G$2:'Sheet2'!$G$45,0)),IF($BI$1=TRUE,INDEX(Sheet2!$H$2:'Sheet2'!$H$45,MATCH(AY302,Sheet2!$G$2:'Sheet2'!$G$45,0)),0)))+IF($BE$1=TRUE,2,0)</f>
        <v>21</v>
      </c>
      <c r="U302" s="26">
        <f t="shared" si="193"/>
        <v>24.5</v>
      </c>
      <c r="V302" s="26">
        <f t="shared" si="194"/>
        <v>27.5</v>
      </c>
      <c r="W302" s="28">
        <f t="shared" si="195"/>
        <v>30.5</v>
      </c>
      <c r="X302" s="26">
        <f>AZ302+IF($F302="범선",IF($BG$1=TRUE,INDEX(Sheet2!$H$2:'Sheet2'!$H$45,MATCH(AZ302,Sheet2!$G$2:'Sheet2'!$G$45,0),0)),IF($BH$1=TRUE,INDEX(Sheet2!$I$2:'Sheet2'!$I$45,MATCH(AZ302,Sheet2!$G$2:'Sheet2'!$G$45,0)),IF($BI$1=TRUE,INDEX(Sheet2!$H$2:'Sheet2'!$H$45,MATCH(AZ302,Sheet2!$G$2:'Sheet2'!$G$45,0)),0)))+IF($BE$1=TRUE,2,0)</f>
        <v>26.5</v>
      </c>
      <c r="Y302" s="26">
        <f t="shared" si="196"/>
        <v>30</v>
      </c>
      <c r="Z302" s="26">
        <f t="shared" si="197"/>
        <v>33</v>
      </c>
      <c r="AA302" s="28">
        <f t="shared" si="198"/>
        <v>36</v>
      </c>
      <c r="AB302" s="26">
        <f>BA302+IF($F302="범선",IF($BG$1=TRUE,INDEX(Sheet2!$H$2:'Sheet2'!$H$45,MATCH(BA302,Sheet2!$G$2:'Sheet2'!$G$45,0),0)),IF($BH$1=TRUE,INDEX(Sheet2!$I$2:'Sheet2'!$I$45,MATCH(BA302,Sheet2!$G$2:'Sheet2'!$G$45,0)),IF($BI$1=TRUE,INDEX(Sheet2!$H$2:'Sheet2'!$H$45,MATCH(BA302,Sheet2!$G$2:'Sheet2'!$G$45,0)),0)))+IF($BE$1=TRUE,2,0)</f>
        <v>30.5</v>
      </c>
      <c r="AC302" s="26">
        <f t="shared" si="199"/>
        <v>34</v>
      </c>
      <c r="AD302" s="26">
        <f t="shared" si="200"/>
        <v>37</v>
      </c>
      <c r="AE302" s="28">
        <f t="shared" si="201"/>
        <v>40</v>
      </c>
      <c r="AF302" s="26">
        <f>BB302+IF($F302="범선",IF($BG$1=TRUE,INDEX(Sheet2!$H$2:'Sheet2'!$H$45,MATCH(BB302,Sheet2!$G$2:'Sheet2'!$G$45,0),0)),IF($BH$1=TRUE,INDEX(Sheet2!$I$2:'Sheet2'!$I$45,MATCH(BB302,Sheet2!$G$2:'Sheet2'!$G$45,0)),IF($BI$1=TRUE,INDEX(Sheet2!$H$2:'Sheet2'!$H$45,MATCH(BB302,Sheet2!$G$2:'Sheet2'!$G$45,0)),0)))+IF($BE$1=TRUE,2,0)</f>
        <v>36</v>
      </c>
      <c r="AG302" s="26">
        <f t="shared" si="202"/>
        <v>39.5</v>
      </c>
      <c r="AH302" s="26">
        <f t="shared" si="203"/>
        <v>42.5</v>
      </c>
      <c r="AI302" s="28">
        <f t="shared" si="204"/>
        <v>45.5</v>
      </c>
      <c r="AJ302" s="2"/>
      <c r="AK302" s="5">
        <v>265</v>
      </c>
      <c r="AL302" s="5">
        <v>215</v>
      </c>
      <c r="AM302" s="5">
        <v>11</v>
      </c>
      <c r="AN302" s="262">
        <v>12</v>
      </c>
      <c r="AO302" s="269">
        <v>51</v>
      </c>
      <c r="AP302" s="5">
        <v>135</v>
      </c>
      <c r="AQ302" s="5">
        <v>60</v>
      </c>
      <c r="AR302" s="5">
        <v>108</v>
      </c>
      <c r="AS302" s="5">
        <v>357</v>
      </c>
      <c r="AT302" s="5">
        <v>3</v>
      </c>
      <c r="AU302" s="5">
        <f t="shared" si="205"/>
        <v>600</v>
      </c>
      <c r="AV302" s="5">
        <f t="shared" si="206"/>
        <v>450</v>
      </c>
      <c r="AW302" s="5">
        <f t="shared" si="207"/>
        <v>750</v>
      </c>
      <c r="AX302" s="5">
        <f t="shared" si="208"/>
        <v>8</v>
      </c>
      <c r="AY302" s="5">
        <f t="shared" si="209"/>
        <v>9</v>
      </c>
      <c r="AZ302" s="5">
        <f t="shared" si="210"/>
        <v>13</v>
      </c>
      <c r="BA302" s="5">
        <f t="shared" si="211"/>
        <v>16</v>
      </c>
      <c r="BB302" s="5">
        <f t="shared" si="212"/>
        <v>20</v>
      </c>
    </row>
    <row r="303" spans="1:54" s="5" customFormat="1">
      <c r="A303" s="334"/>
      <c r="B303" s="89" t="s">
        <v>45</v>
      </c>
      <c r="C303" s="25" t="s">
        <v>115</v>
      </c>
      <c r="D303" s="26" t="s">
        <v>1</v>
      </c>
      <c r="E303" s="26" t="s">
        <v>41</v>
      </c>
      <c r="F303" s="27" t="s">
        <v>18</v>
      </c>
      <c r="G303" s="28" t="s">
        <v>12</v>
      </c>
      <c r="H303" s="91">
        <f>ROUNDDOWN(AK303*1.05,0)+INDEX(Sheet2!$B$2:'Sheet2'!$B$5,MATCH(G303,Sheet2!$A$2:'Sheet2'!$A$5,0),0)+34*AT303-ROUNDUP(IF($BC$1=TRUE,AV303,AW303)/10,0)+A303</f>
        <v>434</v>
      </c>
      <c r="I303" s="231">
        <f>ROUNDDOWN(AL303*1.05,0)+INDEX(Sheet2!$B$2:'Sheet2'!$B$5,MATCH(G303,Sheet2!$A$2:'Sheet2'!$A$5,0),0)+34*AT303-ROUNDUP(IF($BC$1=TRUE,AV303,AW303)/10,0)+A303</f>
        <v>387</v>
      </c>
      <c r="J303" s="30">
        <f t="shared" si="185"/>
        <v>821</v>
      </c>
      <c r="K303" s="404">
        <f>AW303-ROUNDDOWN(AR303/2,0)-ROUNDDOWN(MAX(AQ303*1.2,AP303*0.5),0)+INDEX(Sheet2!$C$2:'Sheet2'!$C$5,MATCH(G303,Sheet2!$A$2:'Sheet2'!$A$5,0),0)</f>
        <v>673</v>
      </c>
      <c r="L303" s="25">
        <f t="shared" si="186"/>
        <v>324</v>
      </c>
      <c r="M303" s="392">
        <f t="shared" si="187"/>
        <v>10</v>
      </c>
      <c r="N303" s="83">
        <f t="shared" si="188"/>
        <v>55</v>
      </c>
      <c r="O303" s="257">
        <f t="shared" si="189"/>
        <v>1689</v>
      </c>
      <c r="P303" s="47">
        <f>AX303+IF($F303="범선",IF($BG$1=TRUE,INDEX(Sheet2!$H$2:'Sheet2'!$H$45,MATCH(AX303,Sheet2!$G$2:'Sheet2'!$G$45,0),0)),IF($BH$1=TRUE,INDEX(Sheet2!$I$2:'Sheet2'!$I$45,MATCH(AX303,Sheet2!$G$2:'Sheet2'!$G$45,0)),IF($BI$1=TRUE,INDEX(Sheet2!$H$2:'Sheet2'!$H$45,MATCH(AX303,Sheet2!$G$2:'Sheet2'!$G$45,0)),0)))+IF($BE$1=TRUE,2,0)</f>
        <v>21</v>
      </c>
      <c r="Q303" s="43">
        <f t="shared" si="190"/>
        <v>24</v>
      </c>
      <c r="R303" s="43">
        <f t="shared" si="191"/>
        <v>27</v>
      </c>
      <c r="S303" s="45">
        <f t="shared" si="192"/>
        <v>30</v>
      </c>
      <c r="T303" s="43">
        <f>AY303+IF($F303="범선",IF($BG$1=TRUE,INDEX(Sheet2!$H$2:'Sheet2'!$H$45,MATCH(AY303,Sheet2!$G$2:'Sheet2'!$G$45,0),0)),IF($BH$1=TRUE,INDEX(Sheet2!$I$2:'Sheet2'!$I$45,MATCH(AY303,Sheet2!$G$2:'Sheet2'!$G$45,0)),IF($BI$1=TRUE,INDEX(Sheet2!$H$2:'Sheet2'!$H$45,MATCH(AY303,Sheet2!$G$2:'Sheet2'!$G$45,0)),0)))+IF($BE$1=TRUE,2,0)</f>
        <v>22.5</v>
      </c>
      <c r="U303" s="43">
        <f t="shared" si="193"/>
        <v>26</v>
      </c>
      <c r="V303" s="43">
        <f t="shared" si="194"/>
        <v>29</v>
      </c>
      <c r="W303" s="45">
        <f t="shared" si="195"/>
        <v>32</v>
      </c>
      <c r="X303" s="43">
        <f>AZ303+IF($F303="범선",IF($BG$1=TRUE,INDEX(Sheet2!$H$2:'Sheet2'!$H$45,MATCH(AZ303,Sheet2!$G$2:'Sheet2'!$G$45,0),0)),IF($BH$1=TRUE,INDEX(Sheet2!$I$2:'Sheet2'!$I$45,MATCH(AZ303,Sheet2!$G$2:'Sheet2'!$G$45,0)),IF($BI$1=TRUE,INDEX(Sheet2!$H$2:'Sheet2'!$H$45,MATCH(AZ303,Sheet2!$G$2:'Sheet2'!$G$45,0)),0)))+IF($BE$1=TRUE,2,0)</f>
        <v>26.5</v>
      </c>
      <c r="Y303" s="43">
        <f t="shared" si="196"/>
        <v>30</v>
      </c>
      <c r="Z303" s="43">
        <f t="shared" si="197"/>
        <v>33</v>
      </c>
      <c r="AA303" s="45">
        <f t="shared" si="198"/>
        <v>36</v>
      </c>
      <c r="AB303" s="43">
        <f>BA303+IF($F303="범선",IF($BG$1=TRUE,INDEX(Sheet2!$H$2:'Sheet2'!$H$45,MATCH(BA303,Sheet2!$G$2:'Sheet2'!$G$45,0),0)),IF($BH$1=TRUE,INDEX(Sheet2!$I$2:'Sheet2'!$I$45,MATCH(BA303,Sheet2!$G$2:'Sheet2'!$G$45,0)),IF($BI$1=TRUE,INDEX(Sheet2!$H$2:'Sheet2'!$H$45,MATCH(BA303,Sheet2!$G$2:'Sheet2'!$G$45,0)),0)))+IF($BE$1=TRUE,2,0)</f>
        <v>32</v>
      </c>
      <c r="AC303" s="43">
        <f t="shared" si="199"/>
        <v>35.5</v>
      </c>
      <c r="AD303" s="43">
        <f t="shared" si="200"/>
        <v>38.5</v>
      </c>
      <c r="AE303" s="45">
        <f t="shared" si="201"/>
        <v>41.5</v>
      </c>
      <c r="AF303" s="43">
        <f>BB303+IF($F303="범선",IF($BG$1=TRUE,INDEX(Sheet2!$H$2:'Sheet2'!$H$45,MATCH(BB303,Sheet2!$G$2:'Sheet2'!$G$45,0),0)),IF($BH$1=TRUE,INDEX(Sheet2!$I$2:'Sheet2'!$I$45,MATCH(BB303,Sheet2!$G$2:'Sheet2'!$G$45,0)),IF($BI$1=TRUE,INDEX(Sheet2!$H$2:'Sheet2'!$H$45,MATCH(BB303,Sheet2!$G$2:'Sheet2'!$G$45,0)),0)))+IF($BE$1=TRUE,2,0)</f>
        <v>37</v>
      </c>
      <c r="AG303" s="43">
        <f t="shared" si="202"/>
        <v>40.5</v>
      </c>
      <c r="AH303" s="43">
        <f t="shared" si="203"/>
        <v>43.5</v>
      </c>
      <c r="AI303" s="45">
        <f t="shared" si="204"/>
        <v>46.5</v>
      </c>
      <c r="AJ303" s="6"/>
      <c r="AK303" s="5">
        <v>255</v>
      </c>
      <c r="AL303" s="5">
        <v>210</v>
      </c>
      <c r="AM303" s="5">
        <v>10</v>
      </c>
      <c r="AN303" s="393">
        <v>10</v>
      </c>
      <c r="AO303" s="394">
        <v>55</v>
      </c>
      <c r="AP303" s="5">
        <v>140</v>
      </c>
      <c r="AQ303" s="5">
        <v>60</v>
      </c>
      <c r="AR303" s="5">
        <v>108</v>
      </c>
      <c r="AS303" s="5">
        <v>352</v>
      </c>
      <c r="AT303" s="5">
        <v>3</v>
      </c>
      <c r="AU303" s="5">
        <f t="shared" si="205"/>
        <v>600</v>
      </c>
      <c r="AV303" s="5">
        <f t="shared" si="206"/>
        <v>450</v>
      </c>
      <c r="AW303" s="5">
        <f t="shared" si="207"/>
        <v>750</v>
      </c>
      <c r="AX303" s="5">
        <f t="shared" si="208"/>
        <v>9</v>
      </c>
      <c r="AY303" s="5">
        <f t="shared" si="209"/>
        <v>10</v>
      </c>
      <c r="AZ303" s="5">
        <f t="shared" si="210"/>
        <v>13</v>
      </c>
      <c r="BA303" s="5">
        <f t="shared" si="211"/>
        <v>17</v>
      </c>
      <c r="BB303" s="5">
        <f t="shared" si="212"/>
        <v>21</v>
      </c>
    </row>
    <row r="304" spans="1:54" s="5" customFormat="1">
      <c r="A304" s="334"/>
      <c r="B304" s="89"/>
      <c r="C304" s="25" t="s">
        <v>115</v>
      </c>
      <c r="D304" s="26" t="s">
        <v>25</v>
      </c>
      <c r="E304" s="26" t="s">
        <v>0</v>
      </c>
      <c r="F304" s="27" t="s">
        <v>18</v>
      </c>
      <c r="G304" s="28" t="s">
        <v>12</v>
      </c>
      <c r="H304" s="91">
        <f>ROUNDDOWN(AK304*1.05,0)+INDEX(Sheet2!$B$2:'Sheet2'!$B$5,MATCH(G304,Sheet2!$A$2:'Sheet2'!$A$5,0),0)+34*AT304-ROUNDUP(IF($BC$1=TRUE,AV304,AW304)/10,0)+A304</f>
        <v>429</v>
      </c>
      <c r="I304" s="231">
        <f>ROUNDDOWN(AL304*1.05,0)+INDEX(Sheet2!$B$2:'Sheet2'!$B$5,MATCH(G304,Sheet2!$A$2:'Sheet2'!$A$5,0),0)+34*AT304-ROUNDUP(IF($BC$1=TRUE,AV304,AW304)/10,0)+A304</f>
        <v>387</v>
      </c>
      <c r="J304" s="30">
        <f t="shared" si="185"/>
        <v>816</v>
      </c>
      <c r="K304" s="404">
        <f>AW304-ROUNDDOWN(AR304/2,0)-ROUNDDOWN(MAX(AQ304*1.2,AP304*0.5),0)+INDEX(Sheet2!$C$2:'Sheet2'!$C$5,MATCH(G304,Sheet2!$A$2:'Sheet2'!$A$5,0),0)</f>
        <v>673</v>
      </c>
      <c r="L304" s="25">
        <f t="shared" si="186"/>
        <v>324</v>
      </c>
      <c r="M304" s="392">
        <f t="shared" si="187"/>
        <v>10</v>
      </c>
      <c r="N304" s="83">
        <f t="shared" si="188"/>
        <v>50</v>
      </c>
      <c r="O304" s="257">
        <f t="shared" si="189"/>
        <v>1674</v>
      </c>
      <c r="P304" s="31">
        <f>AX304+IF($F304="범선",IF($BG$1=TRUE,INDEX(Sheet2!$H$2:'Sheet2'!$H$45,MATCH(AX304,Sheet2!$G$2:'Sheet2'!$G$45,0),0)),IF($BH$1=TRUE,INDEX(Sheet2!$I$2:'Sheet2'!$I$45,MATCH(AX304,Sheet2!$G$2:'Sheet2'!$G$45,0)),IF($BI$1=TRUE,INDEX(Sheet2!$H$2:'Sheet2'!$H$45,MATCH(AX304,Sheet2!$G$2:'Sheet2'!$G$45,0)),0)))+IF($BE$1=TRUE,2,0)</f>
        <v>20</v>
      </c>
      <c r="Q304" s="26">
        <f t="shared" si="190"/>
        <v>23</v>
      </c>
      <c r="R304" s="26">
        <f t="shared" si="191"/>
        <v>26</v>
      </c>
      <c r="S304" s="28">
        <f t="shared" si="192"/>
        <v>29</v>
      </c>
      <c r="T304" s="26">
        <f>AY304+IF($F304="범선",IF($BG$1=TRUE,INDEX(Sheet2!$H$2:'Sheet2'!$H$45,MATCH(AY304,Sheet2!$G$2:'Sheet2'!$G$45,0),0)),IF($BH$1=TRUE,INDEX(Sheet2!$I$2:'Sheet2'!$I$45,MATCH(AY304,Sheet2!$G$2:'Sheet2'!$G$45,0)),IF($BI$1=TRUE,INDEX(Sheet2!$H$2:'Sheet2'!$H$45,MATCH(AY304,Sheet2!$G$2:'Sheet2'!$G$45,0)),0)))+IF($BE$1=TRUE,2,0)</f>
        <v>21</v>
      </c>
      <c r="U304" s="26">
        <f t="shared" si="193"/>
        <v>24.5</v>
      </c>
      <c r="V304" s="26">
        <f t="shared" si="194"/>
        <v>27.5</v>
      </c>
      <c r="W304" s="28">
        <f t="shared" si="195"/>
        <v>30.5</v>
      </c>
      <c r="X304" s="26">
        <f>AZ304+IF($F304="범선",IF($BG$1=TRUE,INDEX(Sheet2!$H$2:'Sheet2'!$H$45,MATCH(AZ304,Sheet2!$G$2:'Sheet2'!$G$45,0),0)),IF($BH$1=TRUE,INDEX(Sheet2!$I$2:'Sheet2'!$I$45,MATCH(AZ304,Sheet2!$G$2:'Sheet2'!$G$45,0)),IF($BI$1=TRUE,INDEX(Sheet2!$H$2:'Sheet2'!$H$45,MATCH(AZ304,Sheet2!$G$2:'Sheet2'!$G$45,0)),0)))+IF($BE$1=TRUE,2,0)</f>
        <v>25</v>
      </c>
      <c r="Y304" s="26">
        <f t="shared" si="196"/>
        <v>28.5</v>
      </c>
      <c r="Z304" s="26">
        <f t="shared" si="197"/>
        <v>31.5</v>
      </c>
      <c r="AA304" s="28">
        <f t="shared" si="198"/>
        <v>34.5</v>
      </c>
      <c r="AB304" s="26">
        <f>BA304+IF($F304="범선",IF($BG$1=TRUE,INDEX(Sheet2!$H$2:'Sheet2'!$H$45,MATCH(BA304,Sheet2!$G$2:'Sheet2'!$G$45,0),0)),IF($BH$1=TRUE,INDEX(Sheet2!$I$2:'Sheet2'!$I$45,MATCH(BA304,Sheet2!$G$2:'Sheet2'!$G$45,0)),IF($BI$1=TRUE,INDEX(Sheet2!$H$2:'Sheet2'!$H$45,MATCH(BA304,Sheet2!$G$2:'Sheet2'!$G$45,0)),0)))+IF($BE$1=TRUE,2,0)</f>
        <v>30.5</v>
      </c>
      <c r="AC304" s="26">
        <f t="shared" si="199"/>
        <v>34</v>
      </c>
      <c r="AD304" s="26">
        <f t="shared" si="200"/>
        <v>37</v>
      </c>
      <c r="AE304" s="28">
        <f t="shared" si="201"/>
        <v>40</v>
      </c>
      <c r="AF304" s="26">
        <f>BB304+IF($F304="범선",IF($BG$1=TRUE,INDEX(Sheet2!$H$2:'Sheet2'!$H$45,MATCH(BB304,Sheet2!$G$2:'Sheet2'!$G$45,0),0)),IF($BH$1=TRUE,INDEX(Sheet2!$I$2:'Sheet2'!$I$45,MATCH(BB304,Sheet2!$G$2:'Sheet2'!$G$45,0)),IF($BI$1=TRUE,INDEX(Sheet2!$H$2:'Sheet2'!$H$45,MATCH(BB304,Sheet2!$G$2:'Sheet2'!$G$45,0)),0)))+IF($BE$1=TRUE,2,0)</f>
        <v>36</v>
      </c>
      <c r="AG304" s="26">
        <f t="shared" si="202"/>
        <v>39.5</v>
      </c>
      <c r="AH304" s="26">
        <f t="shared" si="203"/>
        <v>42.5</v>
      </c>
      <c r="AI304" s="28">
        <f t="shared" si="204"/>
        <v>45.5</v>
      </c>
      <c r="AJ304" s="6"/>
      <c r="AK304" s="5">
        <v>250</v>
      </c>
      <c r="AL304" s="5">
        <v>210</v>
      </c>
      <c r="AM304" s="5">
        <v>10</v>
      </c>
      <c r="AN304" s="262">
        <v>10</v>
      </c>
      <c r="AO304" s="269">
        <v>50</v>
      </c>
      <c r="AP304" s="5">
        <v>130</v>
      </c>
      <c r="AQ304" s="5">
        <v>60</v>
      </c>
      <c r="AR304" s="5">
        <v>108</v>
      </c>
      <c r="AS304" s="5">
        <v>362</v>
      </c>
      <c r="AT304" s="5">
        <v>3</v>
      </c>
      <c r="AU304" s="5">
        <f t="shared" si="205"/>
        <v>600</v>
      </c>
      <c r="AV304" s="5">
        <f t="shared" si="206"/>
        <v>450</v>
      </c>
      <c r="AW304" s="5">
        <f t="shared" si="207"/>
        <v>750</v>
      </c>
      <c r="AX304" s="5">
        <f t="shared" si="208"/>
        <v>8</v>
      </c>
      <c r="AY304" s="5">
        <f t="shared" si="209"/>
        <v>9</v>
      </c>
      <c r="AZ304" s="5">
        <f t="shared" si="210"/>
        <v>12</v>
      </c>
      <c r="BA304" s="5">
        <f t="shared" si="211"/>
        <v>16</v>
      </c>
      <c r="BB304" s="5">
        <f t="shared" si="212"/>
        <v>20</v>
      </c>
    </row>
    <row r="305" spans="1:54" s="5" customFormat="1">
      <c r="A305" s="1374"/>
      <c r="B305" s="1377"/>
      <c r="C305" s="1382" t="s">
        <v>289</v>
      </c>
      <c r="D305" s="1385" t="s">
        <v>1</v>
      </c>
      <c r="E305" s="1385" t="s">
        <v>0</v>
      </c>
      <c r="F305" s="1387" t="s">
        <v>18</v>
      </c>
      <c r="G305" s="1389" t="s">
        <v>8</v>
      </c>
      <c r="H305" s="309">
        <f>ROUNDDOWN(AK305*1.05,0)+INDEX(Sheet2!$B$2:'Sheet2'!$B$5,MATCH(G305,Sheet2!$A$2:'Sheet2'!$A$5,0),0)+34*AT305-ROUNDUP(IF($BC$1=TRUE,AV305,AW305)/10,0)+A305</f>
        <v>611</v>
      </c>
      <c r="I305" s="312">
        <f>ROUNDDOWN(AL305*1.05,0)+INDEX(Sheet2!$B$2:'Sheet2'!$B$5,MATCH(G305,Sheet2!$A$2:'Sheet2'!$A$5,0),0)+34*AT305-ROUNDUP(IF($BC$1=TRUE,AV305,AW305)/10,0)+A305</f>
        <v>611</v>
      </c>
      <c r="J305" s="313">
        <f t="shared" si="185"/>
        <v>1222</v>
      </c>
      <c r="K305" s="1408">
        <f>AW305-ROUNDDOWN(AR305/2,0)-ROUNDDOWN(MAX(AQ305*1.2,AP305*0.5),0)+INDEX(Sheet2!$C$2:'Sheet2'!$C$5,MATCH(G305,Sheet2!$A$2:'Sheet2'!$A$5,0),0)</f>
        <v>669</v>
      </c>
      <c r="L305" s="1382">
        <f t="shared" si="186"/>
        <v>340</v>
      </c>
      <c r="M305" s="1415">
        <f t="shared" si="187"/>
        <v>15</v>
      </c>
      <c r="N305" s="1417">
        <f t="shared" si="188"/>
        <v>50</v>
      </c>
      <c r="O305" s="1422">
        <f t="shared" si="189"/>
        <v>2444</v>
      </c>
      <c r="P305" s="53">
        <f>AX305+IF($F305="범선",IF($BG$1=TRUE,INDEX(Sheet2!$H$2:'Sheet2'!$H$45,MATCH(AX305,Sheet2!$G$2:'Sheet2'!$G$45,0),0)),IF($BH$1=TRUE,INDEX(Sheet2!$I$2:'Sheet2'!$I$45,MATCH(AX305,Sheet2!$G$2:'Sheet2'!$G$45,0)),IF($BI$1=TRUE,INDEX(Sheet2!$H$2:'Sheet2'!$H$45,MATCH(AX305,Sheet2!$G$2:'Sheet2'!$G$45,0)),0)))+IF($BE$1=TRUE,2,0)</f>
        <v>20</v>
      </c>
      <c r="Q305" s="49">
        <f t="shared" si="190"/>
        <v>23</v>
      </c>
      <c r="R305" s="49">
        <f t="shared" si="191"/>
        <v>26</v>
      </c>
      <c r="S305" s="51">
        <f t="shared" si="192"/>
        <v>29</v>
      </c>
      <c r="T305" s="49">
        <f>AY305+IF($F305="범선",IF($BG$1=TRUE,INDEX(Sheet2!$H$2:'Sheet2'!$H$45,MATCH(AY305,Sheet2!$G$2:'Sheet2'!$G$45,0),0)),IF($BH$1=TRUE,INDEX(Sheet2!$I$2:'Sheet2'!$I$45,MATCH(AY305,Sheet2!$G$2:'Sheet2'!$G$45,0)),IF($BI$1=TRUE,INDEX(Sheet2!$H$2:'Sheet2'!$H$45,MATCH(AY305,Sheet2!$G$2:'Sheet2'!$G$45,0)),0)))+IF($BE$1=TRUE,2,0)</f>
        <v>21</v>
      </c>
      <c r="U305" s="49">
        <f t="shared" si="193"/>
        <v>24.5</v>
      </c>
      <c r="V305" s="49">
        <f t="shared" si="194"/>
        <v>27.5</v>
      </c>
      <c r="W305" s="51">
        <f t="shared" si="195"/>
        <v>30.5</v>
      </c>
      <c r="X305" s="49">
        <f>AZ305+IF($F305="범선",IF($BG$1=TRUE,INDEX(Sheet2!$H$2:'Sheet2'!$H$45,MATCH(AZ305,Sheet2!$G$2:'Sheet2'!$G$45,0),0)),IF($BH$1=TRUE,INDEX(Sheet2!$I$2:'Sheet2'!$I$45,MATCH(AZ305,Sheet2!$G$2:'Sheet2'!$G$45,0)),IF($BI$1=TRUE,INDEX(Sheet2!$H$2:'Sheet2'!$H$45,MATCH(AZ305,Sheet2!$G$2:'Sheet2'!$G$45,0)),0)))+IF($BE$1=TRUE,2,0)</f>
        <v>25</v>
      </c>
      <c r="Y305" s="49">
        <f t="shared" si="196"/>
        <v>28.5</v>
      </c>
      <c r="Z305" s="49">
        <f t="shared" si="197"/>
        <v>31.5</v>
      </c>
      <c r="AA305" s="51">
        <f t="shared" si="198"/>
        <v>34.5</v>
      </c>
      <c r="AB305" s="49">
        <f>BA305+IF($F305="범선",IF($BG$1=TRUE,INDEX(Sheet2!$H$2:'Sheet2'!$H$45,MATCH(BA305,Sheet2!$G$2:'Sheet2'!$G$45,0),0)),IF($BH$1=TRUE,INDEX(Sheet2!$I$2:'Sheet2'!$I$45,MATCH(BA305,Sheet2!$G$2:'Sheet2'!$G$45,0)),IF($BI$1=TRUE,INDEX(Sheet2!$H$2:'Sheet2'!$H$45,MATCH(BA305,Sheet2!$G$2:'Sheet2'!$G$45,0)),0)))+IF($BE$1=TRUE,2,0)</f>
        <v>30.5</v>
      </c>
      <c r="AC305" s="49">
        <f t="shared" si="199"/>
        <v>34</v>
      </c>
      <c r="AD305" s="49">
        <f t="shared" si="200"/>
        <v>37</v>
      </c>
      <c r="AE305" s="51">
        <f t="shared" si="201"/>
        <v>40</v>
      </c>
      <c r="AF305" s="49">
        <f>BB305+IF($F305="범선",IF($BG$1=TRUE,INDEX(Sheet2!$H$2:'Sheet2'!$H$45,MATCH(BB305,Sheet2!$G$2:'Sheet2'!$G$45,0),0)),IF($BH$1=TRUE,INDEX(Sheet2!$I$2:'Sheet2'!$I$45,MATCH(BB305,Sheet2!$G$2:'Sheet2'!$G$45,0)),IF($BI$1=TRUE,INDEX(Sheet2!$H$2:'Sheet2'!$H$45,MATCH(BB305,Sheet2!$G$2:'Sheet2'!$G$45,0)),0)))+IF($BE$1=TRUE,2,0)</f>
        <v>36</v>
      </c>
      <c r="AG305" s="49">
        <f t="shared" si="202"/>
        <v>39.5</v>
      </c>
      <c r="AH305" s="49">
        <f t="shared" si="203"/>
        <v>42.5</v>
      </c>
      <c r="AI305" s="51">
        <f t="shared" si="204"/>
        <v>45.5</v>
      </c>
      <c r="AJ305" s="6"/>
      <c r="AK305" s="13">
        <v>367</v>
      </c>
      <c r="AL305" s="13">
        <v>367</v>
      </c>
      <c r="AM305" s="13">
        <v>16</v>
      </c>
      <c r="AN305" s="266">
        <v>15</v>
      </c>
      <c r="AO305" s="272">
        <v>50</v>
      </c>
      <c r="AP305" s="13">
        <v>90</v>
      </c>
      <c r="AQ305" s="13">
        <v>30</v>
      </c>
      <c r="AR305" s="13">
        <v>70</v>
      </c>
      <c r="AS305" s="13">
        <v>400</v>
      </c>
      <c r="AT305" s="13">
        <v>4</v>
      </c>
      <c r="AU305" s="5">
        <f t="shared" si="205"/>
        <v>560</v>
      </c>
      <c r="AV305" s="5">
        <f t="shared" si="206"/>
        <v>420</v>
      </c>
      <c r="AW305" s="5">
        <f t="shared" si="207"/>
        <v>700</v>
      </c>
      <c r="AX305" s="5">
        <f t="shared" si="208"/>
        <v>8</v>
      </c>
      <c r="AY305" s="5">
        <f t="shared" si="209"/>
        <v>9</v>
      </c>
      <c r="AZ305" s="5">
        <f t="shared" si="210"/>
        <v>12</v>
      </c>
      <c r="BA305" s="5">
        <f t="shared" si="211"/>
        <v>16</v>
      </c>
      <c r="BB305" s="5">
        <f t="shared" si="212"/>
        <v>20</v>
      </c>
    </row>
    <row r="306" spans="1:54" s="5" customFormat="1">
      <c r="A306" s="381"/>
      <c r="B306" s="377" t="s">
        <v>80</v>
      </c>
      <c r="C306" s="203" t="s">
        <v>77</v>
      </c>
      <c r="D306" s="49" t="s">
        <v>1</v>
      </c>
      <c r="E306" s="49" t="s">
        <v>41</v>
      </c>
      <c r="F306" s="50" t="s">
        <v>18</v>
      </c>
      <c r="G306" s="51" t="s">
        <v>8</v>
      </c>
      <c r="H306" s="284">
        <f>ROUNDDOWN(AK306*1.05,0)+INDEX(Sheet2!$B$2:'Sheet2'!$B$5,MATCH(G306,Sheet2!$A$2:'Sheet2'!$A$5,0),0)+34*AT306-ROUNDUP(IF($BC$1=TRUE,AV306,AW306)/10,0)+A306</f>
        <v>423</v>
      </c>
      <c r="I306" s="294">
        <f>ROUNDDOWN(AL306*1.05,0)+INDEX(Sheet2!$B$2:'Sheet2'!$B$5,MATCH(G306,Sheet2!$A$2:'Sheet2'!$A$5,0),0)+34*AT306-ROUNDUP(IF($BC$1=TRUE,AV306,AW306)/10,0)+A306</f>
        <v>554</v>
      </c>
      <c r="J306" s="52">
        <f t="shared" si="185"/>
        <v>977</v>
      </c>
      <c r="K306" s="753">
        <f>AW306-ROUNDDOWN(AR306/2,0)-ROUNDDOWN(MAX(AQ306*1.2,AP306*0.5),0)+INDEX(Sheet2!$C$2:'Sheet2'!$C$5,MATCH(G306,Sheet2!$A$2:'Sheet2'!$A$5,0),0)</f>
        <v>661</v>
      </c>
      <c r="L306" s="48">
        <f t="shared" si="186"/>
        <v>335</v>
      </c>
      <c r="M306" s="464">
        <f t="shared" si="187"/>
        <v>11</v>
      </c>
      <c r="N306" s="201">
        <f t="shared" si="188"/>
        <v>32</v>
      </c>
      <c r="O306" s="465">
        <f t="shared" si="189"/>
        <v>1823</v>
      </c>
      <c r="P306" s="53">
        <f>AX306+IF($F306="범선",IF($BG$1=TRUE,INDEX(Sheet2!$H$2:'Sheet2'!$H$45,MATCH(AX306,Sheet2!$G$2:'Sheet2'!$G$45,0),0)),IF($BH$1=TRUE,INDEX(Sheet2!$I$2:'Sheet2'!$I$45,MATCH(AX306,Sheet2!$G$2:'Sheet2'!$G$45,0)),IF($BI$1=TRUE,INDEX(Sheet2!$H$2:'Sheet2'!$H$45,MATCH(AX306,Sheet2!$G$2:'Sheet2'!$G$45,0)),0)))+IF($BE$1=TRUE,2,0)</f>
        <v>16</v>
      </c>
      <c r="Q306" s="49">
        <f t="shared" si="190"/>
        <v>19</v>
      </c>
      <c r="R306" s="49">
        <f t="shared" si="191"/>
        <v>22</v>
      </c>
      <c r="S306" s="51">
        <f t="shared" si="192"/>
        <v>25</v>
      </c>
      <c r="T306" s="49">
        <f>AY306+IF($F306="범선",IF($BG$1=TRUE,INDEX(Sheet2!$H$2:'Sheet2'!$H$45,MATCH(AY306,Sheet2!$G$2:'Sheet2'!$G$45,0),0)),IF($BH$1=TRUE,INDEX(Sheet2!$I$2:'Sheet2'!$I$45,MATCH(AY306,Sheet2!$G$2:'Sheet2'!$G$45,0)),IF($BI$1=TRUE,INDEX(Sheet2!$H$2:'Sheet2'!$H$45,MATCH(AY306,Sheet2!$G$2:'Sheet2'!$G$45,0)),0)))+IF($BE$1=TRUE,2,0)</f>
        <v>17</v>
      </c>
      <c r="U306" s="49">
        <f t="shared" si="193"/>
        <v>20.5</v>
      </c>
      <c r="V306" s="49">
        <f t="shared" si="194"/>
        <v>23.5</v>
      </c>
      <c r="W306" s="51">
        <f t="shared" si="195"/>
        <v>26.5</v>
      </c>
      <c r="X306" s="49">
        <f>AZ306+IF($F306="범선",IF($BG$1=TRUE,INDEX(Sheet2!$H$2:'Sheet2'!$H$45,MATCH(AZ306,Sheet2!$G$2:'Sheet2'!$G$45,0),0)),IF($BH$1=TRUE,INDEX(Sheet2!$I$2:'Sheet2'!$I$45,MATCH(AZ306,Sheet2!$G$2:'Sheet2'!$G$45,0)),IF($BI$1=TRUE,INDEX(Sheet2!$H$2:'Sheet2'!$H$45,MATCH(AZ306,Sheet2!$G$2:'Sheet2'!$G$45,0)),0)))+IF($BE$1=TRUE,2,0)</f>
        <v>22.5</v>
      </c>
      <c r="Y306" s="49">
        <f t="shared" si="196"/>
        <v>26</v>
      </c>
      <c r="Z306" s="49">
        <f t="shared" si="197"/>
        <v>29</v>
      </c>
      <c r="AA306" s="51">
        <f t="shared" si="198"/>
        <v>32</v>
      </c>
      <c r="AB306" s="49">
        <f>BA306+IF($F306="범선",IF($BG$1=TRUE,INDEX(Sheet2!$H$2:'Sheet2'!$H$45,MATCH(BA306,Sheet2!$G$2:'Sheet2'!$G$45,0),0)),IF($BH$1=TRUE,INDEX(Sheet2!$I$2:'Sheet2'!$I$45,MATCH(BA306,Sheet2!$G$2:'Sheet2'!$G$45,0)),IF($BI$1=TRUE,INDEX(Sheet2!$H$2:'Sheet2'!$H$45,MATCH(BA306,Sheet2!$G$2:'Sheet2'!$G$45,0)),0)))+IF($BE$1=TRUE,2,0)</f>
        <v>26.5</v>
      </c>
      <c r="AC306" s="49">
        <f t="shared" si="199"/>
        <v>30</v>
      </c>
      <c r="AD306" s="49">
        <f t="shared" si="200"/>
        <v>33</v>
      </c>
      <c r="AE306" s="51">
        <f t="shared" si="201"/>
        <v>36</v>
      </c>
      <c r="AF306" s="49">
        <f>BB306+IF($F306="범선",IF($BG$1=TRUE,INDEX(Sheet2!$H$2:'Sheet2'!$H$45,MATCH(BB306,Sheet2!$G$2:'Sheet2'!$G$45,0),0)),IF($BH$1=TRUE,INDEX(Sheet2!$I$2:'Sheet2'!$I$45,MATCH(BB306,Sheet2!$G$2:'Sheet2'!$G$45,0)),IF($BI$1=TRUE,INDEX(Sheet2!$H$2:'Sheet2'!$H$45,MATCH(BB306,Sheet2!$G$2:'Sheet2'!$G$45,0)),0)))+IF($BE$1=TRUE,2,0)</f>
        <v>32</v>
      </c>
      <c r="AG306" s="49">
        <f t="shared" si="202"/>
        <v>35.5</v>
      </c>
      <c r="AH306" s="49">
        <f t="shared" si="203"/>
        <v>38.5</v>
      </c>
      <c r="AI306" s="51">
        <f t="shared" si="204"/>
        <v>41.5</v>
      </c>
      <c r="AJ306" s="95"/>
      <c r="AK306" s="97">
        <v>220</v>
      </c>
      <c r="AL306" s="97">
        <v>345</v>
      </c>
      <c r="AM306" s="97">
        <v>15</v>
      </c>
      <c r="AN306" s="83">
        <v>11</v>
      </c>
      <c r="AO306" s="83">
        <v>32</v>
      </c>
      <c r="AP306" s="142">
        <v>98</v>
      </c>
      <c r="AQ306" s="142">
        <v>40</v>
      </c>
      <c r="AR306" s="142">
        <v>62</v>
      </c>
      <c r="AS306" s="5">
        <v>394</v>
      </c>
      <c r="AT306" s="5">
        <v>3</v>
      </c>
      <c r="AU306" s="5">
        <f t="shared" si="205"/>
        <v>554</v>
      </c>
      <c r="AV306" s="5">
        <f t="shared" si="206"/>
        <v>415</v>
      </c>
      <c r="AW306" s="5">
        <f t="shared" si="207"/>
        <v>692</v>
      </c>
      <c r="AX306" s="5">
        <f t="shared" si="208"/>
        <v>5</v>
      </c>
      <c r="AY306" s="5">
        <f t="shared" si="209"/>
        <v>6</v>
      </c>
      <c r="AZ306" s="5">
        <f t="shared" si="210"/>
        <v>10</v>
      </c>
      <c r="BA306" s="5">
        <f t="shared" si="211"/>
        <v>13</v>
      </c>
      <c r="BB306" s="5">
        <f t="shared" si="212"/>
        <v>17</v>
      </c>
    </row>
    <row r="307" spans="1:54" s="5" customFormat="1">
      <c r="A307" s="367"/>
      <c r="B307" s="437" t="s">
        <v>62</v>
      </c>
      <c r="C307" s="8" t="s">
        <v>59</v>
      </c>
      <c r="D307" s="6" t="s">
        <v>1</v>
      </c>
      <c r="E307" s="6" t="s">
        <v>41</v>
      </c>
      <c r="F307" s="7" t="s">
        <v>18</v>
      </c>
      <c r="G307" s="9" t="s">
        <v>8</v>
      </c>
      <c r="H307" s="286">
        <f>ROUNDDOWN(AK307*1.05,0)+INDEX(Sheet2!$B$2:'Sheet2'!$B$5,MATCH(G307,Sheet2!$A$2:'Sheet2'!$A$5,0),0)+34*AT307-ROUNDUP(IF($BC$1=TRUE,AV307,AW307)/10,0)+A307</f>
        <v>367</v>
      </c>
      <c r="I307" s="296">
        <f>ROUNDDOWN(AL307*1.05,0)+INDEX(Sheet2!$B$2:'Sheet2'!$B$5,MATCH(G307,Sheet2!$A$2:'Sheet2'!$A$5,0),0)+34*AT307-ROUNDUP(IF($BC$1=TRUE,AV307,AW307)/10,0)+A307</f>
        <v>483</v>
      </c>
      <c r="J307" s="15">
        <f t="shared" ref="J307:J337" si="213">H307+I307</f>
        <v>850</v>
      </c>
      <c r="K307" s="1409">
        <f>AW307-ROUNDDOWN(AR307/2,0)-ROUNDDOWN(MAX(AQ307*1.2,AP307*0.5),0)+INDEX(Sheet2!$C$2:'Sheet2'!$C$5,MATCH(G307,Sheet2!$A$2:'Sheet2'!$A$5,0),0)</f>
        <v>651</v>
      </c>
      <c r="L307" s="8">
        <f t="shared" ref="L307:L337" si="214">AV307-ROUNDDOWN(AR307/2,0)-ROUNDDOWN(MAX(AQ307*1.2,AP307*0.5),0)</f>
        <v>311</v>
      </c>
      <c r="M307" s="694">
        <f t="shared" ref="M307:M337" si="215">AN307</f>
        <v>8</v>
      </c>
      <c r="N307" s="427">
        <f t="shared" ref="N307:N337" si="216">AO307</f>
        <v>32</v>
      </c>
      <c r="O307" s="788">
        <f t="shared" ref="O307:O337" si="217">H307*3+I307</f>
        <v>1584</v>
      </c>
      <c r="P307" s="31">
        <f>AX307+IF($F307="범선",IF($BG$1=TRUE,INDEX(Sheet2!$H$2:'Sheet2'!$H$45,MATCH(AX307,Sheet2!$G$2:'Sheet2'!$G$45,0),0)),IF($BH$1=TRUE,INDEX(Sheet2!$I$2:'Sheet2'!$I$45,MATCH(AX307,Sheet2!$G$2:'Sheet2'!$G$45,0)),IF($BI$1=TRUE,INDEX(Sheet2!$H$2:'Sheet2'!$H$45,MATCH(AX307,Sheet2!$G$2:'Sheet2'!$G$45,0)),0)))+IF($BE$1=TRUE,2,0)</f>
        <v>14.5</v>
      </c>
      <c r="Q307" s="26">
        <f t="shared" ref="Q307:Q337" si="218">P307+3</f>
        <v>17.5</v>
      </c>
      <c r="R307" s="26">
        <f t="shared" ref="R307:R337" si="219">P307+6</f>
        <v>20.5</v>
      </c>
      <c r="S307" s="28">
        <f t="shared" ref="S307:S337" si="220">P307+9</f>
        <v>23.5</v>
      </c>
      <c r="T307" s="26">
        <f>AY307+IF($F307="범선",IF($BG$1=TRUE,INDEX(Sheet2!$H$2:'Sheet2'!$H$45,MATCH(AY307,Sheet2!$G$2:'Sheet2'!$G$45,0),0)),IF($BH$1=TRUE,INDEX(Sheet2!$I$2:'Sheet2'!$I$45,MATCH(AY307,Sheet2!$G$2:'Sheet2'!$G$45,0)),IF($BI$1=TRUE,INDEX(Sheet2!$H$2:'Sheet2'!$H$45,MATCH(AY307,Sheet2!$G$2:'Sheet2'!$G$45,0)),0)))+IF($BE$1=TRUE,2,0)</f>
        <v>16</v>
      </c>
      <c r="U307" s="26">
        <f t="shared" ref="U307:U337" si="221">T307+3.5</f>
        <v>19.5</v>
      </c>
      <c r="V307" s="26">
        <f t="shared" ref="V307:V337" si="222">T307+6.5</f>
        <v>22.5</v>
      </c>
      <c r="W307" s="28">
        <f t="shared" ref="W307:W337" si="223">T307+9.5</f>
        <v>25.5</v>
      </c>
      <c r="X307" s="26">
        <f>AZ307+IF($F307="범선",IF($BG$1=TRUE,INDEX(Sheet2!$H$2:'Sheet2'!$H$45,MATCH(AZ307,Sheet2!$G$2:'Sheet2'!$G$45,0),0)),IF($BH$1=TRUE,INDEX(Sheet2!$I$2:'Sheet2'!$I$45,MATCH(AZ307,Sheet2!$G$2:'Sheet2'!$G$45,0)),IF($BI$1=TRUE,INDEX(Sheet2!$H$2:'Sheet2'!$H$45,MATCH(AZ307,Sheet2!$G$2:'Sheet2'!$G$45,0)),0)))+IF($BE$1=TRUE,2,0)</f>
        <v>21</v>
      </c>
      <c r="Y307" s="26">
        <f t="shared" ref="Y307:Y337" si="224">X307+3.5</f>
        <v>24.5</v>
      </c>
      <c r="Z307" s="26">
        <f t="shared" ref="Z307:Z337" si="225">X307+6.5</f>
        <v>27.5</v>
      </c>
      <c r="AA307" s="28">
        <f t="shared" ref="AA307:AA337" si="226">X307+9.5</f>
        <v>30.5</v>
      </c>
      <c r="AB307" s="26">
        <f>BA307+IF($F307="범선",IF($BG$1=TRUE,INDEX(Sheet2!$H$2:'Sheet2'!$H$45,MATCH(BA307,Sheet2!$G$2:'Sheet2'!$G$45,0),0)),IF($BH$1=TRUE,INDEX(Sheet2!$I$2:'Sheet2'!$I$45,MATCH(BA307,Sheet2!$G$2:'Sheet2'!$G$45,0)),IF($BI$1=TRUE,INDEX(Sheet2!$H$2:'Sheet2'!$H$45,MATCH(BA307,Sheet2!$G$2:'Sheet2'!$G$45,0)),0)))+IF($BE$1=TRUE,2,0)</f>
        <v>25</v>
      </c>
      <c r="AC307" s="26">
        <f t="shared" ref="AC307:AC337" si="227">AB307+3.5</f>
        <v>28.5</v>
      </c>
      <c r="AD307" s="26">
        <f t="shared" ref="AD307:AD337" si="228">AB307+6.5</f>
        <v>31.5</v>
      </c>
      <c r="AE307" s="28">
        <f t="shared" ref="AE307:AE337" si="229">AB307+9.5</f>
        <v>34.5</v>
      </c>
      <c r="AF307" s="26">
        <f>BB307+IF($F307="범선",IF($BG$1=TRUE,INDEX(Sheet2!$H$2:'Sheet2'!$H$45,MATCH(BB307,Sheet2!$G$2:'Sheet2'!$G$45,0),0)),IF($BH$1=TRUE,INDEX(Sheet2!$I$2:'Sheet2'!$I$45,MATCH(BB307,Sheet2!$G$2:'Sheet2'!$G$45,0)),IF($BI$1=TRUE,INDEX(Sheet2!$H$2:'Sheet2'!$H$45,MATCH(BB307,Sheet2!$G$2:'Sheet2'!$G$45,0)),0)))+IF($BE$1=TRUE,2,0)</f>
        <v>30.5</v>
      </c>
      <c r="AG307" s="26">
        <f t="shared" ref="AG307:AG337" si="230">AF307+3.5</f>
        <v>34</v>
      </c>
      <c r="AH307" s="26">
        <f t="shared" ref="AH307:AH337" si="231">AF307+6.5</f>
        <v>37</v>
      </c>
      <c r="AI307" s="28">
        <f t="shared" ref="AI307:AI337" si="232">AF307+9.5</f>
        <v>40</v>
      </c>
      <c r="AJ307" s="2"/>
      <c r="AK307" s="5">
        <v>170</v>
      </c>
      <c r="AL307" s="5">
        <v>280</v>
      </c>
      <c r="AM307" s="5">
        <v>10</v>
      </c>
      <c r="AN307" s="262">
        <v>8</v>
      </c>
      <c r="AO307" s="269">
        <v>32</v>
      </c>
      <c r="AP307" s="5">
        <v>88</v>
      </c>
      <c r="AQ307" s="5">
        <v>88</v>
      </c>
      <c r="AR307" s="5">
        <v>43</v>
      </c>
      <c r="AS307" s="5">
        <v>452</v>
      </c>
      <c r="AT307" s="5">
        <v>3</v>
      </c>
      <c r="AU307" s="5">
        <f t="shared" ref="AU307:AU337" si="233">AP307+AR307+AS307</f>
        <v>583</v>
      </c>
      <c r="AV307" s="5">
        <f t="shared" ref="AV307:AV337" si="234">ROUNDDOWN(AU307*0.75,0)</f>
        <v>437</v>
      </c>
      <c r="AW307" s="5">
        <f t="shared" ref="AW307:AW337" si="235">ROUNDDOWN(AU307*1.25,0)</f>
        <v>728</v>
      </c>
      <c r="AX307" s="5">
        <f t="shared" ref="AX307:AX337" si="236">ROUNDDOWN(($AO307-5)/5,0)-ROUNDDOWN(IF($BC$1=TRUE,$AV307,$AW307)/100,0)+IF($BD$1=TRUE,1,0)+IF($BF$1=TRUE,6,0)</f>
        <v>4</v>
      </c>
      <c r="AY307" s="5">
        <f t="shared" ref="AY307:AY337" si="237">ROUNDDOWN(($AO307-5+3*$BC$7)/5,0)-ROUNDDOWN(IF($BC$1=TRUE,$AV307,$AW307)/100,0)+IF($BD$1=TRUE,1,0)+IF($BF$1=TRUE,6,0)</f>
        <v>5</v>
      </c>
      <c r="AZ307" s="5">
        <f t="shared" ref="AZ307:AZ337" si="238">ROUNDDOWN(($AO307-5+20*1+2*$BC$7)/5,0)-ROUNDDOWN(IF($BC$1=TRUE,$AV307,$AW307)/100,0)+IF($BD$1=TRUE,1,0)+IF($BF$1=TRUE,6,0)</f>
        <v>9</v>
      </c>
      <c r="BA307" s="5">
        <f t="shared" ref="BA307:BA337" si="239">ROUNDDOWN(($AO307-5+20*2+1*$BC$7)/5,0)-ROUNDDOWN(IF($BC$1=TRUE,$AV307,$AW307)/100,0)+IF($BD$1=TRUE,1,0)+IF($BF$1=TRUE,6,0)</f>
        <v>12</v>
      </c>
      <c r="BB307" s="5">
        <f t="shared" ref="BB307:BB337" si="240">ROUNDDOWN(($AO307-5+60)/5,0)-ROUNDDOWN(IF($BC$1=TRUE,$AV307,$AW307)/100,0)+IF($BD$1=TRUE,1,0)+IF($BF$1=TRUE,6,0)</f>
        <v>16</v>
      </c>
    </row>
    <row r="308" spans="1:54">
      <c r="A308" s="334"/>
      <c r="B308" s="89" t="s">
        <v>43</v>
      </c>
      <c r="C308" s="25" t="s">
        <v>110</v>
      </c>
      <c r="D308" s="26" t="s">
        <v>1</v>
      </c>
      <c r="E308" s="26" t="s">
        <v>0</v>
      </c>
      <c r="F308" s="27" t="s">
        <v>18</v>
      </c>
      <c r="G308" s="28" t="s">
        <v>10</v>
      </c>
      <c r="H308" s="91">
        <f>ROUNDDOWN(AK308*1.05,0)+INDEX(Sheet2!$B$2:'Sheet2'!$B$5,MATCH(G308,Sheet2!$A$2:'Sheet2'!$A$5,0),0)+34*AT308-ROUNDUP(IF($BC$1=TRUE,AV308,AW308)/10,0)+A308</f>
        <v>429</v>
      </c>
      <c r="I308" s="231">
        <f>ROUNDDOWN(AL308*1.05,0)+INDEX(Sheet2!$B$2:'Sheet2'!$B$5,MATCH(G308,Sheet2!$A$2:'Sheet2'!$A$5,0),0)+34*AT308-ROUNDUP(IF($BC$1=TRUE,AV308,AW308)/10,0)+A308</f>
        <v>545</v>
      </c>
      <c r="J308" s="30">
        <f t="shared" si="213"/>
        <v>974</v>
      </c>
      <c r="K308" s="384">
        <f>AW308-ROUNDDOWN(AR308/2,0)-ROUNDDOWN(MAX(AQ308*1.2,AP308*0.5),0)+INDEX(Sheet2!$C$2:'Sheet2'!$C$5,MATCH(G308,Sheet2!$A$2:'Sheet2'!$A$5,0),0)</f>
        <v>647</v>
      </c>
      <c r="L308" s="25">
        <f t="shared" si="214"/>
        <v>296</v>
      </c>
      <c r="M308" s="83">
        <f t="shared" si="215"/>
        <v>12</v>
      </c>
      <c r="N308" s="83">
        <f t="shared" si="216"/>
        <v>41</v>
      </c>
      <c r="O308" s="257">
        <f t="shared" si="217"/>
        <v>1832</v>
      </c>
      <c r="P308" s="41">
        <f>AX308+IF($F308="범선",IF($BG$1=TRUE,INDEX(Sheet2!$H$2:'Sheet2'!$H$45,MATCH(AX308,Sheet2!$G$2:'Sheet2'!$G$45,0),0)),IF($BH$1=TRUE,INDEX(Sheet2!$I$2:'Sheet2'!$I$45,MATCH(AX308,Sheet2!$G$2:'Sheet2'!$G$45,0)),IF($BI$1=TRUE,INDEX(Sheet2!$H$2:'Sheet2'!$H$45,MATCH(AX308,Sheet2!$G$2:'Sheet2'!$G$45,0)),0)))+IF($BE$1=TRUE,2,0)</f>
        <v>17</v>
      </c>
      <c r="Q308" s="38">
        <f t="shared" si="218"/>
        <v>20</v>
      </c>
      <c r="R308" s="38">
        <f t="shared" si="219"/>
        <v>23</v>
      </c>
      <c r="S308" s="39">
        <f t="shared" si="220"/>
        <v>26</v>
      </c>
      <c r="T308" s="38">
        <f>AY308+IF($F308="범선",IF($BG$1=TRUE,INDEX(Sheet2!$H$2:'Sheet2'!$H$45,MATCH(AY308,Sheet2!$G$2:'Sheet2'!$G$45,0),0)),IF($BH$1=TRUE,INDEX(Sheet2!$I$2:'Sheet2'!$I$45,MATCH(AY308,Sheet2!$G$2:'Sheet2'!$G$45,0)),IF($BI$1=TRUE,INDEX(Sheet2!$H$2:'Sheet2'!$H$45,MATCH(AY308,Sheet2!$G$2:'Sheet2'!$G$45,0)),0)))+IF($BE$1=TRUE,2,0)</f>
        <v>18.5</v>
      </c>
      <c r="U308" s="38">
        <f t="shared" si="221"/>
        <v>22</v>
      </c>
      <c r="V308" s="38">
        <f t="shared" si="222"/>
        <v>25</v>
      </c>
      <c r="W308" s="39">
        <f t="shared" si="223"/>
        <v>28</v>
      </c>
      <c r="X308" s="38">
        <f>AZ308+IF($F308="범선",IF($BG$1=TRUE,INDEX(Sheet2!$H$2:'Sheet2'!$H$45,MATCH(AZ308,Sheet2!$G$2:'Sheet2'!$G$45,0),0)),IF($BH$1=TRUE,INDEX(Sheet2!$I$2:'Sheet2'!$I$45,MATCH(AZ308,Sheet2!$G$2:'Sheet2'!$G$45,0)),IF($BI$1=TRUE,INDEX(Sheet2!$H$2:'Sheet2'!$H$45,MATCH(AZ308,Sheet2!$G$2:'Sheet2'!$G$45,0)),0)))+IF($BE$1=TRUE,2,0)</f>
        <v>24</v>
      </c>
      <c r="Y308" s="38">
        <f t="shared" si="224"/>
        <v>27.5</v>
      </c>
      <c r="Z308" s="38">
        <f t="shared" si="225"/>
        <v>30.5</v>
      </c>
      <c r="AA308" s="39">
        <f t="shared" si="226"/>
        <v>33.5</v>
      </c>
      <c r="AB308" s="38">
        <f>BA308+IF($F308="범선",IF($BG$1=TRUE,INDEX(Sheet2!$H$2:'Sheet2'!$H$45,MATCH(BA308,Sheet2!$G$2:'Sheet2'!$G$45,0),0)),IF($BH$1=TRUE,INDEX(Sheet2!$I$2:'Sheet2'!$I$45,MATCH(BA308,Sheet2!$G$2:'Sheet2'!$G$45,0)),IF($BI$1=TRUE,INDEX(Sheet2!$H$2:'Sheet2'!$H$45,MATCH(BA308,Sheet2!$G$2:'Sheet2'!$G$45,0)),0)))+IF($BE$1=TRUE,2,0)</f>
        <v>28</v>
      </c>
      <c r="AC308" s="38">
        <f t="shared" si="227"/>
        <v>31.5</v>
      </c>
      <c r="AD308" s="38">
        <f t="shared" si="228"/>
        <v>34.5</v>
      </c>
      <c r="AE308" s="39">
        <f t="shared" si="229"/>
        <v>37.5</v>
      </c>
      <c r="AF308" s="38">
        <f>BB308+IF($F308="범선",IF($BG$1=TRUE,INDEX(Sheet2!$H$2:'Sheet2'!$H$45,MATCH(BB308,Sheet2!$G$2:'Sheet2'!$G$45,0),0)),IF($BH$1=TRUE,INDEX(Sheet2!$I$2:'Sheet2'!$I$45,MATCH(BB308,Sheet2!$G$2:'Sheet2'!$G$45,0)),IF($BI$1=TRUE,INDEX(Sheet2!$H$2:'Sheet2'!$H$45,MATCH(BB308,Sheet2!$G$2:'Sheet2'!$G$45,0)),0)))+IF($BE$1=TRUE,2,0)</f>
        <v>33</v>
      </c>
      <c r="AG308" s="38">
        <f t="shared" si="230"/>
        <v>36.5</v>
      </c>
      <c r="AH308" s="38">
        <f t="shared" si="231"/>
        <v>39.5</v>
      </c>
      <c r="AI308" s="39">
        <f t="shared" si="232"/>
        <v>42.5</v>
      </c>
      <c r="AJ308" s="6"/>
      <c r="AK308" s="5">
        <v>250</v>
      </c>
      <c r="AL308" s="5">
        <v>360</v>
      </c>
      <c r="AM308" s="5">
        <v>9</v>
      </c>
      <c r="AN308" s="262">
        <v>12</v>
      </c>
      <c r="AO308" s="269">
        <v>41</v>
      </c>
      <c r="AP308" s="5">
        <v>135</v>
      </c>
      <c r="AQ308" s="5">
        <v>85</v>
      </c>
      <c r="AR308" s="5">
        <v>105</v>
      </c>
      <c r="AS308" s="5">
        <v>360</v>
      </c>
      <c r="AT308" s="5">
        <v>3</v>
      </c>
      <c r="AU308" s="5">
        <f t="shared" si="233"/>
        <v>600</v>
      </c>
      <c r="AV308" s="5">
        <f t="shared" si="234"/>
        <v>450</v>
      </c>
      <c r="AW308" s="5">
        <f t="shared" si="235"/>
        <v>750</v>
      </c>
      <c r="AX308" s="5">
        <f t="shared" si="236"/>
        <v>6</v>
      </c>
      <c r="AY308" s="5">
        <f t="shared" si="237"/>
        <v>7</v>
      </c>
      <c r="AZ308" s="5">
        <f t="shared" si="238"/>
        <v>11</v>
      </c>
      <c r="BA308" s="5">
        <f t="shared" si="239"/>
        <v>14</v>
      </c>
      <c r="BB308" s="5">
        <f t="shared" si="240"/>
        <v>18</v>
      </c>
    </row>
    <row r="309" spans="1:54" s="5" customFormat="1">
      <c r="A309" s="334"/>
      <c r="B309" s="89" t="s">
        <v>33</v>
      </c>
      <c r="C309" s="25" t="s">
        <v>32</v>
      </c>
      <c r="D309" s="26" t="s">
        <v>1</v>
      </c>
      <c r="E309" s="26" t="s">
        <v>0</v>
      </c>
      <c r="F309" s="27" t="s">
        <v>18</v>
      </c>
      <c r="G309" s="28" t="s">
        <v>12</v>
      </c>
      <c r="H309" s="91">
        <f>ROUNDDOWN(AK309*1.05,0)+INDEX(Sheet2!$B$2:'Sheet2'!$B$5,MATCH(G309,Sheet2!$A$2:'Sheet2'!$A$5,0),0)+34*AT309-ROUNDUP(IF($BC$1=TRUE,AV309,AW309)/10,0)+A309</f>
        <v>516</v>
      </c>
      <c r="I309" s="231">
        <f>ROUNDDOWN(AL309*1.05,0)+INDEX(Sheet2!$B$2:'Sheet2'!$B$5,MATCH(G309,Sheet2!$A$2:'Sheet2'!$A$5,0),0)+34*AT309-ROUNDUP(IF($BC$1=TRUE,AV309,AW309)/10,0)+A309</f>
        <v>374</v>
      </c>
      <c r="J309" s="30">
        <f t="shared" si="213"/>
        <v>890</v>
      </c>
      <c r="K309" s="384">
        <f>AW309-ROUNDDOWN(AR309/2,0)-ROUNDDOWN(MAX(AQ309*1.2,AP309*0.5),0)+INDEX(Sheet2!$C$2:'Sheet2'!$C$5,MATCH(G309,Sheet2!$A$2:'Sheet2'!$A$5,0),0)</f>
        <v>641</v>
      </c>
      <c r="L309" s="25">
        <f t="shared" si="214"/>
        <v>292</v>
      </c>
      <c r="M309" s="392">
        <f t="shared" si="215"/>
        <v>8</v>
      </c>
      <c r="N309" s="83">
        <f t="shared" si="216"/>
        <v>48</v>
      </c>
      <c r="O309" s="257">
        <f t="shared" si="217"/>
        <v>1922</v>
      </c>
      <c r="P309" s="31">
        <f>AX309+IF($F309="범선",IF($BG$1=TRUE,INDEX(Sheet2!$H$2:'Sheet2'!$H$45,MATCH(AX309,Sheet2!$G$2:'Sheet2'!$G$45,0),0)),IF($BH$1=TRUE,INDEX(Sheet2!$I$2:'Sheet2'!$I$45,MATCH(AX309,Sheet2!$G$2:'Sheet2'!$G$45,0)),IF($BI$1=TRUE,INDEX(Sheet2!$H$2:'Sheet2'!$H$45,MATCH(AX309,Sheet2!$G$2:'Sheet2'!$G$45,0)),0)))+IF($BE$1=TRUE,2,0)</f>
        <v>18.5</v>
      </c>
      <c r="Q309" s="26">
        <f t="shared" si="218"/>
        <v>21.5</v>
      </c>
      <c r="R309" s="26">
        <f t="shared" si="219"/>
        <v>24.5</v>
      </c>
      <c r="S309" s="28">
        <f t="shared" si="220"/>
        <v>27.5</v>
      </c>
      <c r="T309" s="26">
        <f>AY309+IF($F309="범선",IF($BG$1=TRUE,INDEX(Sheet2!$H$2:'Sheet2'!$H$45,MATCH(AY309,Sheet2!$G$2:'Sheet2'!$G$45,0),0)),IF($BH$1=TRUE,INDEX(Sheet2!$I$2:'Sheet2'!$I$45,MATCH(AY309,Sheet2!$G$2:'Sheet2'!$G$45,0)),IF($BI$1=TRUE,INDEX(Sheet2!$H$2:'Sheet2'!$H$45,MATCH(AY309,Sheet2!$G$2:'Sheet2'!$G$45,0)),0)))+IF($BE$1=TRUE,2,0)</f>
        <v>20</v>
      </c>
      <c r="U309" s="26">
        <f t="shared" si="221"/>
        <v>23.5</v>
      </c>
      <c r="V309" s="26">
        <f t="shared" si="222"/>
        <v>26.5</v>
      </c>
      <c r="W309" s="28">
        <f t="shared" si="223"/>
        <v>29.5</v>
      </c>
      <c r="X309" s="26">
        <f>AZ309+IF($F309="범선",IF($BG$1=TRUE,INDEX(Sheet2!$H$2:'Sheet2'!$H$45,MATCH(AZ309,Sheet2!$G$2:'Sheet2'!$G$45,0),0)),IF($BH$1=TRUE,INDEX(Sheet2!$I$2:'Sheet2'!$I$45,MATCH(AZ309,Sheet2!$G$2:'Sheet2'!$G$45,0)),IF($BI$1=TRUE,INDEX(Sheet2!$H$2:'Sheet2'!$H$45,MATCH(AZ309,Sheet2!$G$2:'Sheet2'!$G$45,0)),0)))+IF($BE$1=TRUE,2,0)</f>
        <v>25</v>
      </c>
      <c r="Y309" s="26">
        <f t="shared" si="224"/>
        <v>28.5</v>
      </c>
      <c r="Z309" s="26">
        <f t="shared" si="225"/>
        <v>31.5</v>
      </c>
      <c r="AA309" s="28">
        <f t="shared" si="226"/>
        <v>34.5</v>
      </c>
      <c r="AB309" s="26">
        <f>BA309+IF($F309="범선",IF($BG$1=TRUE,INDEX(Sheet2!$H$2:'Sheet2'!$H$45,MATCH(BA309,Sheet2!$G$2:'Sheet2'!$G$45,0),0)),IF($BH$1=TRUE,INDEX(Sheet2!$I$2:'Sheet2'!$I$45,MATCH(BA309,Sheet2!$G$2:'Sheet2'!$G$45,0)),IF($BI$1=TRUE,INDEX(Sheet2!$H$2:'Sheet2'!$H$45,MATCH(BA309,Sheet2!$G$2:'Sheet2'!$G$45,0)),0)))+IF($BE$1=TRUE,2,0)</f>
        <v>30.5</v>
      </c>
      <c r="AC309" s="26">
        <f t="shared" si="227"/>
        <v>34</v>
      </c>
      <c r="AD309" s="26">
        <f t="shared" si="228"/>
        <v>37</v>
      </c>
      <c r="AE309" s="28">
        <f t="shared" si="229"/>
        <v>40</v>
      </c>
      <c r="AF309" s="26">
        <f>BB309+IF($F309="범선",IF($BG$1=TRUE,INDEX(Sheet2!$H$2:'Sheet2'!$H$45,MATCH(BB309,Sheet2!$G$2:'Sheet2'!$G$45,0),0)),IF($BH$1=TRUE,INDEX(Sheet2!$I$2:'Sheet2'!$I$45,MATCH(BB309,Sheet2!$G$2:'Sheet2'!$G$45,0)),IF($BI$1=TRUE,INDEX(Sheet2!$H$2:'Sheet2'!$H$45,MATCH(BB309,Sheet2!$G$2:'Sheet2'!$G$45,0)),0)))+IF($BE$1=TRUE,2,0)</f>
        <v>34.5</v>
      </c>
      <c r="AG309" s="26">
        <f t="shared" si="230"/>
        <v>38</v>
      </c>
      <c r="AH309" s="26">
        <f t="shared" si="231"/>
        <v>41</v>
      </c>
      <c r="AI309" s="28">
        <f t="shared" si="232"/>
        <v>44</v>
      </c>
      <c r="AJ309" s="6"/>
      <c r="AK309" s="5">
        <v>300</v>
      </c>
      <c r="AL309" s="5">
        <v>165</v>
      </c>
      <c r="AM309" s="5">
        <v>5</v>
      </c>
      <c r="AN309" s="262">
        <v>8</v>
      </c>
      <c r="AO309" s="269">
        <v>48</v>
      </c>
      <c r="AP309" s="5">
        <v>135</v>
      </c>
      <c r="AQ309" s="5">
        <v>90</v>
      </c>
      <c r="AR309" s="5">
        <v>100</v>
      </c>
      <c r="AS309" s="5">
        <v>365</v>
      </c>
      <c r="AT309" s="5">
        <v>4</v>
      </c>
      <c r="AU309" s="5">
        <f t="shared" si="233"/>
        <v>600</v>
      </c>
      <c r="AV309" s="5">
        <f t="shared" si="234"/>
        <v>450</v>
      </c>
      <c r="AW309" s="5">
        <f t="shared" si="235"/>
        <v>750</v>
      </c>
      <c r="AX309" s="5">
        <f t="shared" si="236"/>
        <v>7</v>
      </c>
      <c r="AY309" s="5">
        <f t="shared" si="237"/>
        <v>8</v>
      </c>
      <c r="AZ309" s="5">
        <f t="shared" si="238"/>
        <v>12</v>
      </c>
      <c r="BA309" s="5">
        <f t="shared" si="239"/>
        <v>16</v>
      </c>
      <c r="BB309" s="5">
        <f t="shared" si="240"/>
        <v>19</v>
      </c>
    </row>
    <row r="310" spans="1:54" s="5" customFormat="1">
      <c r="A310" s="334"/>
      <c r="B310" s="89" t="s">
        <v>43</v>
      </c>
      <c r="C310" s="25" t="s">
        <v>200</v>
      </c>
      <c r="D310" s="26" t="s">
        <v>1</v>
      </c>
      <c r="E310" s="26" t="s">
        <v>203</v>
      </c>
      <c r="F310" s="26" t="s">
        <v>162</v>
      </c>
      <c r="G310" s="28" t="s">
        <v>12</v>
      </c>
      <c r="H310" s="91">
        <f>ROUNDDOWN(AK310*1.05,0)+INDEX(Sheet2!$B$2:'Sheet2'!$B$5,MATCH(G310,Sheet2!$A$2:'Sheet2'!$A$5,0),0)+34*AT310-ROUNDUP(IF($BC$1=TRUE,AV310,AW310)/10,0)+A310</f>
        <v>425</v>
      </c>
      <c r="I310" s="231">
        <f>ROUNDDOWN(AL310*1.05,0)+INDEX(Sheet2!$B$2:'Sheet2'!$B$5,MATCH(G310,Sheet2!$A$2:'Sheet2'!$A$5,0),0)+34*AT310-ROUNDUP(IF($BC$1=TRUE,AV310,AW310)/10,0)+A310</f>
        <v>455</v>
      </c>
      <c r="J310" s="30">
        <f t="shared" si="213"/>
        <v>880</v>
      </c>
      <c r="K310" s="384">
        <f>AW310-ROUNDDOWN(AR310/2,0)-ROUNDDOWN(MAX(AQ310*1.2,AP310*0.5),0)+INDEX(Sheet2!$C$2:'Sheet2'!$C$5,MATCH(G310,Sheet2!$A$2:'Sheet2'!$A$5,0),0)</f>
        <v>639</v>
      </c>
      <c r="L310" s="25">
        <f t="shared" si="214"/>
        <v>290</v>
      </c>
      <c r="M310" s="83">
        <f t="shared" si="215"/>
        <v>15</v>
      </c>
      <c r="N310" s="83">
        <f t="shared" si="216"/>
        <v>41</v>
      </c>
      <c r="O310" s="257">
        <f t="shared" si="217"/>
        <v>1730</v>
      </c>
      <c r="P310" s="47">
        <f>AX310+IF($F310="범선",IF($BG$1=TRUE,INDEX(Sheet2!$H$2:'Sheet2'!$H$45,MATCH(AX310,Sheet2!$G$2:'Sheet2'!$G$45,0),0)),IF($BH$1=TRUE,INDEX(Sheet2!$I$2:'Sheet2'!$I$45,MATCH(AX310,Sheet2!$G$2:'Sheet2'!$G$45,0)),IF($BI$1=TRUE,INDEX(Sheet2!$H$2:'Sheet2'!$H$45,MATCH(AX310,Sheet2!$G$2:'Sheet2'!$G$45,0)),0)))+IF($BE$1=TRUE,2,0)</f>
        <v>17</v>
      </c>
      <c r="Q310" s="43">
        <f t="shared" si="218"/>
        <v>20</v>
      </c>
      <c r="R310" s="43">
        <f t="shared" si="219"/>
        <v>23</v>
      </c>
      <c r="S310" s="45">
        <f t="shared" si="220"/>
        <v>26</v>
      </c>
      <c r="T310" s="43">
        <f>AY310+IF($F310="범선",IF($BG$1=TRUE,INDEX(Sheet2!$H$2:'Sheet2'!$H$45,MATCH(AY310,Sheet2!$G$2:'Sheet2'!$G$45,0),0)),IF($BH$1=TRUE,INDEX(Sheet2!$I$2:'Sheet2'!$I$45,MATCH(AY310,Sheet2!$G$2:'Sheet2'!$G$45,0)),IF($BI$1=TRUE,INDEX(Sheet2!$H$2:'Sheet2'!$H$45,MATCH(AY310,Sheet2!$G$2:'Sheet2'!$G$45,0)),0)))+IF($BE$1=TRUE,2,0)</f>
        <v>18.5</v>
      </c>
      <c r="U310" s="43">
        <f t="shared" si="221"/>
        <v>22</v>
      </c>
      <c r="V310" s="43">
        <f t="shared" si="222"/>
        <v>25</v>
      </c>
      <c r="W310" s="45">
        <f t="shared" si="223"/>
        <v>28</v>
      </c>
      <c r="X310" s="43">
        <f>AZ310+IF($F310="범선",IF($BG$1=TRUE,INDEX(Sheet2!$H$2:'Sheet2'!$H$45,MATCH(AZ310,Sheet2!$G$2:'Sheet2'!$G$45,0),0)),IF($BH$1=TRUE,INDEX(Sheet2!$I$2:'Sheet2'!$I$45,MATCH(AZ310,Sheet2!$G$2:'Sheet2'!$G$45,0)),IF($BI$1=TRUE,INDEX(Sheet2!$H$2:'Sheet2'!$H$45,MATCH(AZ310,Sheet2!$G$2:'Sheet2'!$G$45,0)),0)))+IF($BE$1=TRUE,2,0)</f>
        <v>24</v>
      </c>
      <c r="Y310" s="43">
        <f t="shared" si="224"/>
        <v>27.5</v>
      </c>
      <c r="Z310" s="43">
        <f t="shared" si="225"/>
        <v>30.5</v>
      </c>
      <c r="AA310" s="45">
        <f t="shared" si="226"/>
        <v>33.5</v>
      </c>
      <c r="AB310" s="43">
        <f>BA310+IF($F310="범선",IF($BG$1=TRUE,INDEX(Sheet2!$H$2:'Sheet2'!$H$45,MATCH(BA310,Sheet2!$G$2:'Sheet2'!$G$45,0),0)),IF($BH$1=TRUE,INDEX(Sheet2!$I$2:'Sheet2'!$I$45,MATCH(BA310,Sheet2!$G$2:'Sheet2'!$G$45,0)),IF($BI$1=TRUE,INDEX(Sheet2!$H$2:'Sheet2'!$H$45,MATCH(BA310,Sheet2!$G$2:'Sheet2'!$G$45,0)),0)))+IF($BE$1=TRUE,2,0)</f>
        <v>28</v>
      </c>
      <c r="AC310" s="43">
        <f t="shared" si="227"/>
        <v>31.5</v>
      </c>
      <c r="AD310" s="43">
        <f t="shared" si="228"/>
        <v>34.5</v>
      </c>
      <c r="AE310" s="45">
        <f t="shared" si="229"/>
        <v>37.5</v>
      </c>
      <c r="AF310" s="43">
        <f>BB310+IF($F310="범선",IF($BG$1=TRUE,INDEX(Sheet2!$H$2:'Sheet2'!$H$45,MATCH(BB310,Sheet2!$G$2:'Sheet2'!$G$45,0),0)),IF($BH$1=TRUE,INDEX(Sheet2!$I$2:'Sheet2'!$I$45,MATCH(BB310,Sheet2!$G$2:'Sheet2'!$G$45,0)),IF($BI$1=TRUE,INDEX(Sheet2!$H$2:'Sheet2'!$H$45,MATCH(BB310,Sheet2!$G$2:'Sheet2'!$G$45,0)),0)))+IF($BE$1=TRUE,2,0)</f>
        <v>33</v>
      </c>
      <c r="AG310" s="43">
        <f t="shared" si="230"/>
        <v>36.5</v>
      </c>
      <c r="AH310" s="43">
        <f t="shared" si="231"/>
        <v>39.5</v>
      </c>
      <c r="AI310" s="45">
        <f t="shared" si="232"/>
        <v>42.5</v>
      </c>
      <c r="AJ310" s="6"/>
      <c r="AK310" s="5">
        <v>246</v>
      </c>
      <c r="AL310" s="5">
        <v>275</v>
      </c>
      <c r="AM310" s="5">
        <v>13</v>
      </c>
      <c r="AN310" s="393">
        <v>15</v>
      </c>
      <c r="AO310" s="394">
        <v>41</v>
      </c>
      <c r="AP310" s="5">
        <v>130</v>
      </c>
      <c r="AQ310" s="5">
        <v>90</v>
      </c>
      <c r="AR310" s="5">
        <v>104</v>
      </c>
      <c r="AS310">
        <v>366</v>
      </c>
      <c r="AT310">
        <v>3</v>
      </c>
      <c r="AU310" s="5">
        <f t="shared" si="233"/>
        <v>600</v>
      </c>
      <c r="AV310" s="5">
        <f t="shared" si="234"/>
        <v>450</v>
      </c>
      <c r="AW310" s="5">
        <f t="shared" si="235"/>
        <v>750</v>
      </c>
      <c r="AX310" s="5">
        <f t="shared" si="236"/>
        <v>6</v>
      </c>
      <c r="AY310" s="5">
        <f t="shared" si="237"/>
        <v>7</v>
      </c>
      <c r="AZ310" s="5">
        <f t="shared" si="238"/>
        <v>11</v>
      </c>
      <c r="BA310" s="5">
        <f t="shared" si="239"/>
        <v>14</v>
      </c>
      <c r="BB310" s="5">
        <f t="shared" si="240"/>
        <v>18</v>
      </c>
    </row>
    <row r="311" spans="1:54" s="5" customFormat="1">
      <c r="A311" s="334"/>
      <c r="B311" s="89"/>
      <c r="C311" s="25" t="s">
        <v>200</v>
      </c>
      <c r="D311" s="26" t="s">
        <v>25</v>
      </c>
      <c r="E311" s="26" t="s">
        <v>202</v>
      </c>
      <c r="F311" s="26" t="s">
        <v>162</v>
      </c>
      <c r="G311" s="28" t="s">
        <v>12</v>
      </c>
      <c r="H311" s="91">
        <f>ROUNDDOWN(AK311*1.05,0)+INDEX(Sheet2!$B$2:'Sheet2'!$B$5,MATCH(G311,Sheet2!$A$2:'Sheet2'!$A$5,0),0)+34*AT311-ROUNDUP(IF($BC$1=TRUE,AV311,AW311)/10,0)+A311</f>
        <v>408</v>
      </c>
      <c r="I311" s="231">
        <f>ROUNDDOWN(AL311*1.05,0)+INDEX(Sheet2!$B$2:'Sheet2'!$B$5,MATCH(G311,Sheet2!$A$2:'Sheet2'!$A$5,0),0)+34*AT311-ROUNDUP(IF($BC$1=TRUE,AV311,AW311)/10,0)+A311</f>
        <v>461</v>
      </c>
      <c r="J311" s="30">
        <f t="shared" si="213"/>
        <v>869</v>
      </c>
      <c r="K311" s="384">
        <f>AW311-ROUNDDOWN(AR311/2,0)-ROUNDDOWN(MAX(AQ311*1.2,AP311*0.5),0)+INDEX(Sheet2!$C$2:'Sheet2'!$C$5,MATCH(G311,Sheet2!$A$2:'Sheet2'!$A$5,0),0)</f>
        <v>639</v>
      </c>
      <c r="L311" s="25">
        <f t="shared" si="214"/>
        <v>290</v>
      </c>
      <c r="M311" s="83">
        <f t="shared" si="215"/>
        <v>14</v>
      </c>
      <c r="N311" s="83">
        <f t="shared" si="216"/>
        <v>41</v>
      </c>
      <c r="O311" s="257">
        <f t="shared" si="217"/>
        <v>1685</v>
      </c>
      <c r="P311" s="41">
        <f>AX311+IF($F311="범선",IF($BG$1=TRUE,INDEX(Sheet2!$H$2:'Sheet2'!$H$45,MATCH(AX311,Sheet2!$G$2:'Sheet2'!$G$45,0),0)),IF($BH$1=TRUE,INDEX(Sheet2!$I$2:'Sheet2'!$I$45,MATCH(AX311,Sheet2!$G$2:'Sheet2'!$G$45,0)),IF($BI$1=TRUE,INDEX(Sheet2!$H$2:'Sheet2'!$H$45,MATCH(AX311,Sheet2!$G$2:'Sheet2'!$G$45,0)),0)))+IF($BE$1=TRUE,2,0)</f>
        <v>17</v>
      </c>
      <c r="Q311" s="38">
        <f t="shared" si="218"/>
        <v>20</v>
      </c>
      <c r="R311" s="38">
        <f t="shared" si="219"/>
        <v>23</v>
      </c>
      <c r="S311" s="39">
        <f t="shared" si="220"/>
        <v>26</v>
      </c>
      <c r="T311" s="38">
        <f>AY311+IF($F311="범선",IF($BG$1=TRUE,INDEX(Sheet2!$H$2:'Sheet2'!$H$45,MATCH(AY311,Sheet2!$G$2:'Sheet2'!$G$45,0),0)),IF($BH$1=TRUE,INDEX(Sheet2!$I$2:'Sheet2'!$I$45,MATCH(AY311,Sheet2!$G$2:'Sheet2'!$G$45,0)),IF($BI$1=TRUE,INDEX(Sheet2!$H$2:'Sheet2'!$H$45,MATCH(AY311,Sheet2!$G$2:'Sheet2'!$G$45,0)),0)))+IF($BE$1=TRUE,2,0)</f>
        <v>18.5</v>
      </c>
      <c r="U311" s="38">
        <f t="shared" si="221"/>
        <v>22</v>
      </c>
      <c r="V311" s="38">
        <f t="shared" si="222"/>
        <v>25</v>
      </c>
      <c r="W311" s="39">
        <f t="shared" si="223"/>
        <v>28</v>
      </c>
      <c r="X311" s="38">
        <f>AZ311+IF($F311="범선",IF($BG$1=TRUE,INDEX(Sheet2!$H$2:'Sheet2'!$H$45,MATCH(AZ311,Sheet2!$G$2:'Sheet2'!$G$45,0),0)),IF($BH$1=TRUE,INDEX(Sheet2!$I$2:'Sheet2'!$I$45,MATCH(AZ311,Sheet2!$G$2:'Sheet2'!$G$45,0)),IF($BI$1=TRUE,INDEX(Sheet2!$H$2:'Sheet2'!$H$45,MATCH(AZ311,Sheet2!$G$2:'Sheet2'!$G$45,0)),0)))+IF($BE$1=TRUE,2,0)</f>
        <v>24</v>
      </c>
      <c r="Y311" s="38">
        <f t="shared" si="224"/>
        <v>27.5</v>
      </c>
      <c r="Z311" s="38">
        <f t="shared" si="225"/>
        <v>30.5</v>
      </c>
      <c r="AA311" s="39">
        <f t="shared" si="226"/>
        <v>33.5</v>
      </c>
      <c r="AB311" s="38">
        <f>BA311+IF($F311="범선",IF($BG$1=TRUE,INDEX(Sheet2!$H$2:'Sheet2'!$H$45,MATCH(BA311,Sheet2!$G$2:'Sheet2'!$G$45,0),0)),IF($BH$1=TRUE,INDEX(Sheet2!$I$2:'Sheet2'!$I$45,MATCH(BA311,Sheet2!$G$2:'Sheet2'!$G$45,0)),IF($BI$1=TRUE,INDEX(Sheet2!$H$2:'Sheet2'!$H$45,MATCH(BA311,Sheet2!$G$2:'Sheet2'!$G$45,0)),0)))+IF($BE$1=TRUE,2,0)</f>
        <v>28</v>
      </c>
      <c r="AC311" s="38">
        <f t="shared" si="227"/>
        <v>31.5</v>
      </c>
      <c r="AD311" s="38">
        <f t="shared" si="228"/>
        <v>34.5</v>
      </c>
      <c r="AE311" s="39">
        <f t="shared" si="229"/>
        <v>37.5</v>
      </c>
      <c r="AF311" s="38">
        <f>BB311+IF($F311="범선",IF($BG$1=TRUE,INDEX(Sheet2!$H$2:'Sheet2'!$H$45,MATCH(BB311,Sheet2!$G$2:'Sheet2'!$G$45,0),0)),IF($BH$1=TRUE,INDEX(Sheet2!$I$2:'Sheet2'!$I$45,MATCH(BB311,Sheet2!$G$2:'Sheet2'!$G$45,0)),IF($BI$1=TRUE,INDEX(Sheet2!$H$2:'Sheet2'!$H$45,MATCH(BB311,Sheet2!$G$2:'Sheet2'!$G$45,0)),0)))+IF($BE$1=TRUE,2,0)</f>
        <v>33</v>
      </c>
      <c r="AG311" s="38">
        <f t="shared" si="230"/>
        <v>36.5</v>
      </c>
      <c r="AH311" s="38">
        <f t="shared" si="231"/>
        <v>39.5</v>
      </c>
      <c r="AI311" s="39">
        <f t="shared" si="232"/>
        <v>42.5</v>
      </c>
      <c r="AJ311" s="6"/>
      <c r="AK311" s="13">
        <v>230</v>
      </c>
      <c r="AL311" s="13">
        <v>280</v>
      </c>
      <c r="AM311" s="13">
        <v>13</v>
      </c>
      <c r="AN311" s="262">
        <v>14</v>
      </c>
      <c r="AO311" s="269">
        <v>41</v>
      </c>
      <c r="AP311" s="13">
        <v>130</v>
      </c>
      <c r="AQ311" s="13">
        <v>90</v>
      </c>
      <c r="AR311" s="13">
        <v>104</v>
      </c>
      <c r="AS311" s="13">
        <v>366</v>
      </c>
      <c r="AT311" s="13">
        <v>3</v>
      </c>
      <c r="AU311" s="13">
        <f t="shared" si="233"/>
        <v>600</v>
      </c>
      <c r="AV311" s="13">
        <f t="shared" si="234"/>
        <v>450</v>
      </c>
      <c r="AW311" s="13">
        <f t="shared" si="235"/>
        <v>750</v>
      </c>
      <c r="AX311" s="5">
        <f t="shared" si="236"/>
        <v>6</v>
      </c>
      <c r="AY311" s="5">
        <f t="shared" si="237"/>
        <v>7</v>
      </c>
      <c r="AZ311" s="5">
        <f t="shared" si="238"/>
        <v>11</v>
      </c>
      <c r="BA311" s="5">
        <f t="shared" si="239"/>
        <v>14</v>
      </c>
      <c r="BB311" s="5">
        <f t="shared" si="240"/>
        <v>18</v>
      </c>
    </row>
    <row r="312" spans="1:54" s="5" customFormat="1">
      <c r="A312" s="364"/>
      <c r="B312" s="168" t="s">
        <v>28</v>
      </c>
      <c r="C312" s="32" t="s">
        <v>264</v>
      </c>
      <c r="D312" s="33" t="s">
        <v>1</v>
      </c>
      <c r="E312" s="33" t="s">
        <v>0</v>
      </c>
      <c r="F312" s="34" t="s">
        <v>18</v>
      </c>
      <c r="G312" s="35" t="s">
        <v>8</v>
      </c>
      <c r="H312" s="225">
        <f>ROUNDDOWN(AK312*1.05,0)+INDEX(Sheet2!$B$2:'Sheet2'!$B$5,MATCH(G312,Sheet2!$A$2:'Sheet2'!$A$5,0),0)+34*AT312-ROUNDUP(IF($BC$1=TRUE,AV312,AW312)/10,0)+A312</f>
        <v>651</v>
      </c>
      <c r="I312" s="228">
        <f>ROUNDDOWN(AL312*1.05,0)+INDEX(Sheet2!$B$2:'Sheet2'!$B$5,MATCH(G312,Sheet2!$A$2:'Sheet2'!$A$5,0),0)+34*AT312-ROUNDUP(IF($BC$1=TRUE,AV312,AW312)/10,0)+A312</f>
        <v>441</v>
      </c>
      <c r="J312" s="36">
        <f t="shared" si="213"/>
        <v>1092</v>
      </c>
      <c r="K312" s="1122">
        <f>AW312-ROUNDDOWN(AR312/2,0)-ROUNDDOWN(MAX(AQ312*1.2,AP312*0.5),0)+INDEX(Sheet2!$C$2:'Sheet2'!$C$5,MATCH(G312,Sheet2!$A$2:'Sheet2'!$A$5,0),0)</f>
        <v>638</v>
      </c>
      <c r="L312" s="32">
        <f t="shared" si="214"/>
        <v>329</v>
      </c>
      <c r="M312" s="149">
        <f t="shared" si="215"/>
        <v>12</v>
      </c>
      <c r="N312" s="149">
        <f t="shared" si="216"/>
        <v>35</v>
      </c>
      <c r="O312" s="629">
        <f t="shared" si="217"/>
        <v>2394</v>
      </c>
      <c r="P312" s="41">
        <f>AX312+IF($F312="범선",IF($BG$1=TRUE,INDEX(Sheet2!$H$2:'Sheet2'!$H$45,MATCH(AX312,Sheet2!$G$2:'Sheet2'!$G$45,0),0)),IF($BH$1=TRUE,INDEX(Sheet2!$I$2:'Sheet2'!$I$45,MATCH(AX312,Sheet2!$G$2:'Sheet2'!$G$45,0)),IF($BI$1=TRUE,INDEX(Sheet2!$H$2:'Sheet2'!$H$45,MATCH(AX312,Sheet2!$G$2:'Sheet2'!$G$45,0)),0)))+IF($BE$1=TRUE,2,0)</f>
        <v>17</v>
      </c>
      <c r="Q312" s="38">
        <f t="shared" si="218"/>
        <v>20</v>
      </c>
      <c r="R312" s="38">
        <f t="shared" si="219"/>
        <v>23</v>
      </c>
      <c r="S312" s="39">
        <f t="shared" si="220"/>
        <v>26</v>
      </c>
      <c r="T312" s="38">
        <f>AY312+IF($F312="범선",IF($BG$1=TRUE,INDEX(Sheet2!$H$2:'Sheet2'!$H$45,MATCH(AY312,Sheet2!$G$2:'Sheet2'!$G$45,0),0)),IF($BH$1=TRUE,INDEX(Sheet2!$I$2:'Sheet2'!$I$45,MATCH(AY312,Sheet2!$G$2:'Sheet2'!$G$45,0)),IF($BI$1=TRUE,INDEX(Sheet2!$H$2:'Sheet2'!$H$45,MATCH(AY312,Sheet2!$G$2:'Sheet2'!$G$45,0)),0)))+IF($BE$1=TRUE,2,0)</f>
        <v>18.5</v>
      </c>
      <c r="U312" s="38">
        <f t="shared" si="221"/>
        <v>22</v>
      </c>
      <c r="V312" s="38">
        <f t="shared" si="222"/>
        <v>25</v>
      </c>
      <c r="W312" s="39">
        <f t="shared" si="223"/>
        <v>28</v>
      </c>
      <c r="X312" s="38">
        <f>AZ312+IF($F312="범선",IF($BG$1=TRUE,INDEX(Sheet2!$H$2:'Sheet2'!$H$45,MATCH(AZ312,Sheet2!$G$2:'Sheet2'!$G$45,0),0)),IF($BH$1=TRUE,INDEX(Sheet2!$I$2:'Sheet2'!$I$45,MATCH(AZ312,Sheet2!$G$2:'Sheet2'!$G$45,0)),IF($BI$1=TRUE,INDEX(Sheet2!$H$2:'Sheet2'!$H$45,MATCH(AZ312,Sheet2!$G$2:'Sheet2'!$G$45,0)),0)))+IF($BE$1=TRUE,2,0)</f>
        <v>22.5</v>
      </c>
      <c r="Y312" s="38">
        <f t="shared" si="224"/>
        <v>26</v>
      </c>
      <c r="Z312" s="38">
        <f t="shared" si="225"/>
        <v>29</v>
      </c>
      <c r="AA312" s="39">
        <f t="shared" si="226"/>
        <v>32</v>
      </c>
      <c r="AB312" s="38">
        <f>BA312+IF($F312="범선",IF($BG$1=TRUE,INDEX(Sheet2!$H$2:'Sheet2'!$H$45,MATCH(BA312,Sheet2!$G$2:'Sheet2'!$G$45,0),0)),IF($BH$1=TRUE,INDEX(Sheet2!$I$2:'Sheet2'!$I$45,MATCH(BA312,Sheet2!$G$2:'Sheet2'!$G$45,0)),IF($BI$1=TRUE,INDEX(Sheet2!$H$2:'Sheet2'!$H$45,MATCH(BA312,Sheet2!$G$2:'Sheet2'!$G$45,0)),0)))+IF($BE$1=TRUE,2,0)</f>
        <v>28</v>
      </c>
      <c r="AC312" s="38">
        <f t="shared" si="227"/>
        <v>31.5</v>
      </c>
      <c r="AD312" s="38">
        <f t="shared" si="228"/>
        <v>34.5</v>
      </c>
      <c r="AE312" s="39">
        <f t="shared" si="229"/>
        <v>37.5</v>
      </c>
      <c r="AF312" s="38">
        <f>BB312+IF($F312="범선",IF($BG$1=TRUE,INDEX(Sheet2!$H$2:'Sheet2'!$H$45,MATCH(BB312,Sheet2!$G$2:'Sheet2'!$G$45,0),0)),IF($BH$1=TRUE,INDEX(Sheet2!$I$2:'Sheet2'!$I$45,MATCH(BB312,Sheet2!$G$2:'Sheet2'!$G$45,0)),IF($BI$1=TRUE,INDEX(Sheet2!$H$2:'Sheet2'!$H$45,MATCH(BB312,Sheet2!$G$2:'Sheet2'!$G$45,0)),0)))+IF($BE$1=TRUE,2,0)</f>
        <v>33</v>
      </c>
      <c r="AG312" s="38">
        <f t="shared" si="230"/>
        <v>36.5</v>
      </c>
      <c r="AH312" s="38">
        <f t="shared" si="231"/>
        <v>39.5</v>
      </c>
      <c r="AI312" s="39">
        <f t="shared" si="232"/>
        <v>42.5</v>
      </c>
      <c r="AJ312" s="6"/>
      <c r="AK312" s="5">
        <v>400</v>
      </c>
      <c r="AL312" s="5">
        <v>200</v>
      </c>
      <c r="AM312" s="5">
        <v>11</v>
      </c>
      <c r="AN312" s="262">
        <v>12</v>
      </c>
      <c r="AO312" s="269">
        <v>35</v>
      </c>
      <c r="AP312" s="5">
        <v>60</v>
      </c>
      <c r="AQ312" s="5">
        <v>30</v>
      </c>
      <c r="AR312" s="5">
        <v>50</v>
      </c>
      <c r="AS312" s="5">
        <v>410</v>
      </c>
      <c r="AT312" s="5">
        <v>4</v>
      </c>
      <c r="AU312" s="5">
        <f t="shared" si="233"/>
        <v>520</v>
      </c>
      <c r="AV312" s="5">
        <f t="shared" si="234"/>
        <v>390</v>
      </c>
      <c r="AW312" s="5">
        <f t="shared" si="235"/>
        <v>650</v>
      </c>
      <c r="AX312" s="5">
        <f t="shared" si="236"/>
        <v>6</v>
      </c>
      <c r="AY312" s="5">
        <f t="shared" si="237"/>
        <v>7</v>
      </c>
      <c r="AZ312" s="5">
        <f t="shared" si="238"/>
        <v>10</v>
      </c>
      <c r="BA312" s="5">
        <f t="shared" si="239"/>
        <v>14</v>
      </c>
      <c r="BB312" s="5">
        <f t="shared" si="240"/>
        <v>18</v>
      </c>
    </row>
    <row r="313" spans="1:54">
      <c r="A313" s="334"/>
      <c r="B313" s="89" t="s">
        <v>45</v>
      </c>
      <c r="C313" s="25" t="s">
        <v>110</v>
      </c>
      <c r="D313" s="26" t="s">
        <v>1</v>
      </c>
      <c r="E313" s="26" t="s">
        <v>41</v>
      </c>
      <c r="F313" s="27" t="s">
        <v>18</v>
      </c>
      <c r="G313" s="28" t="s">
        <v>12</v>
      </c>
      <c r="H313" s="91">
        <f>ROUNDDOWN(AK313*1.05,0)+INDEX(Sheet2!$B$2:'Sheet2'!$B$5,MATCH(G313,Sheet2!$A$2:'Sheet2'!$A$5,0),0)+34*AT313-ROUNDUP(IF($BC$1=TRUE,AV313,AW313)/10,0)+A313</f>
        <v>398</v>
      </c>
      <c r="I313" s="231">
        <f>ROUNDDOWN(AL313*1.05,0)+INDEX(Sheet2!$B$2:'Sheet2'!$B$5,MATCH(G313,Sheet2!$A$2:'Sheet2'!$A$5,0),0)+34*AT313-ROUNDUP(IF($BC$1=TRUE,AV313,AW313)/10,0)+A313</f>
        <v>450</v>
      </c>
      <c r="J313" s="30">
        <f t="shared" si="213"/>
        <v>848</v>
      </c>
      <c r="K313" s="384">
        <f>AW313-ROUNDDOWN(AR313/2,0)-ROUNDDOWN(MAX(AQ313*1.2,AP313*0.5),0)+INDEX(Sheet2!$C$2:'Sheet2'!$C$5,MATCH(G313,Sheet2!$A$2:'Sheet2'!$A$5,0),0)</f>
        <v>637</v>
      </c>
      <c r="L313" s="25">
        <f t="shared" si="214"/>
        <v>288</v>
      </c>
      <c r="M313" s="83">
        <f t="shared" si="215"/>
        <v>14</v>
      </c>
      <c r="N313" s="83">
        <f t="shared" si="216"/>
        <v>42</v>
      </c>
      <c r="O313" s="257">
        <f t="shared" si="217"/>
        <v>1644</v>
      </c>
      <c r="P313" s="53">
        <f>AX313+IF($F313="범선",IF($BG$1=TRUE,INDEX(Sheet2!$H$2:'Sheet2'!$H$45,MATCH(AX313,Sheet2!$G$2:'Sheet2'!$G$45,0),0)),IF($BH$1=TRUE,INDEX(Sheet2!$I$2:'Sheet2'!$I$45,MATCH(AX313,Sheet2!$G$2:'Sheet2'!$G$45,0)),IF($BI$1=TRUE,INDEX(Sheet2!$H$2:'Sheet2'!$H$45,MATCH(AX313,Sheet2!$G$2:'Sheet2'!$G$45,0)),0)))+IF($BE$1=TRUE,2,0)</f>
        <v>17</v>
      </c>
      <c r="Q313" s="49">
        <f t="shared" si="218"/>
        <v>20</v>
      </c>
      <c r="R313" s="49">
        <f t="shared" si="219"/>
        <v>23</v>
      </c>
      <c r="S313" s="51">
        <f t="shared" si="220"/>
        <v>26</v>
      </c>
      <c r="T313" s="49">
        <f>AY313+IF($F313="범선",IF($BG$1=TRUE,INDEX(Sheet2!$H$2:'Sheet2'!$H$45,MATCH(AY313,Sheet2!$G$2:'Sheet2'!$G$45,0),0)),IF($BH$1=TRUE,INDEX(Sheet2!$I$2:'Sheet2'!$I$45,MATCH(AY313,Sheet2!$G$2:'Sheet2'!$G$45,0)),IF($BI$1=TRUE,INDEX(Sheet2!$H$2:'Sheet2'!$H$45,MATCH(AY313,Sheet2!$G$2:'Sheet2'!$G$45,0)),0)))+IF($BE$1=TRUE,2,0)</f>
        <v>18.5</v>
      </c>
      <c r="U313" s="49">
        <f t="shared" si="221"/>
        <v>22</v>
      </c>
      <c r="V313" s="49">
        <f t="shared" si="222"/>
        <v>25</v>
      </c>
      <c r="W313" s="51">
        <f t="shared" si="223"/>
        <v>28</v>
      </c>
      <c r="X313" s="49">
        <f>AZ313+IF($F313="범선",IF($BG$1=TRUE,INDEX(Sheet2!$H$2:'Sheet2'!$H$45,MATCH(AZ313,Sheet2!$G$2:'Sheet2'!$G$45,0),0)),IF($BH$1=TRUE,INDEX(Sheet2!$I$2:'Sheet2'!$I$45,MATCH(AZ313,Sheet2!$G$2:'Sheet2'!$G$45,0)),IF($BI$1=TRUE,INDEX(Sheet2!$H$2:'Sheet2'!$H$45,MATCH(AZ313,Sheet2!$G$2:'Sheet2'!$G$45,0)),0)))+IF($BE$1=TRUE,2,0)</f>
        <v>24</v>
      </c>
      <c r="Y313" s="49">
        <f t="shared" si="224"/>
        <v>27.5</v>
      </c>
      <c r="Z313" s="49">
        <f t="shared" si="225"/>
        <v>30.5</v>
      </c>
      <c r="AA313" s="51">
        <f t="shared" si="226"/>
        <v>33.5</v>
      </c>
      <c r="AB313" s="49">
        <f>BA313+IF($F313="범선",IF($BG$1=TRUE,INDEX(Sheet2!$H$2:'Sheet2'!$H$45,MATCH(BA313,Sheet2!$G$2:'Sheet2'!$G$45,0),0)),IF($BH$1=TRUE,INDEX(Sheet2!$I$2:'Sheet2'!$I$45,MATCH(BA313,Sheet2!$G$2:'Sheet2'!$G$45,0)),IF($BI$1=TRUE,INDEX(Sheet2!$H$2:'Sheet2'!$H$45,MATCH(BA313,Sheet2!$G$2:'Sheet2'!$G$45,0)),0)))+IF($BE$1=TRUE,2,0)</f>
        <v>28</v>
      </c>
      <c r="AC313" s="49">
        <f t="shared" si="227"/>
        <v>31.5</v>
      </c>
      <c r="AD313" s="49">
        <f t="shared" si="228"/>
        <v>34.5</v>
      </c>
      <c r="AE313" s="51">
        <f t="shared" si="229"/>
        <v>37.5</v>
      </c>
      <c r="AF313" s="49">
        <f>BB313+IF($F313="범선",IF($BG$1=TRUE,INDEX(Sheet2!$H$2:'Sheet2'!$H$45,MATCH(BB313,Sheet2!$G$2:'Sheet2'!$G$45,0),0)),IF($BH$1=TRUE,INDEX(Sheet2!$I$2:'Sheet2'!$I$45,MATCH(BB313,Sheet2!$G$2:'Sheet2'!$G$45,0)),IF($BI$1=TRUE,INDEX(Sheet2!$H$2:'Sheet2'!$H$45,MATCH(BB313,Sheet2!$G$2:'Sheet2'!$G$45,0)),0)))+IF($BE$1=TRUE,2,0)</f>
        <v>33</v>
      </c>
      <c r="AG313" s="49">
        <f t="shared" si="230"/>
        <v>36.5</v>
      </c>
      <c r="AH313" s="49">
        <f t="shared" si="231"/>
        <v>39.5</v>
      </c>
      <c r="AI313" s="51">
        <f t="shared" si="232"/>
        <v>42.5</v>
      </c>
      <c r="AJ313" s="6"/>
      <c r="AK313" s="5">
        <v>220</v>
      </c>
      <c r="AL313" s="5">
        <v>270</v>
      </c>
      <c r="AM313" s="5">
        <v>9</v>
      </c>
      <c r="AN313" s="262">
        <v>14</v>
      </c>
      <c r="AO313" s="269">
        <v>42</v>
      </c>
      <c r="AP313" s="5">
        <v>150</v>
      </c>
      <c r="AQ313" s="5">
        <v>85</v>
      </c>
      <c r="AR313" s="5">
        <v>120</v>
      </c>
      <c r="AS313" s="5">
        <v>330</v>
      </c>
      <c r="AT313" s="5">
        <v>3</v>
      </c>
      <c r="AU313" s="5">
        <f t="shared" si="233"/>
        <v>600</v>
      </c>
      <c r="AV313" s="5">
        <f t="shared" si="234"/>
        <v>450</v>
      </c>
      <c r="AW313" s="5">
        <f t="shared" si="235"/>
        <v>750</v>
      </c>
      <c r="AX313" s="5">
        <f t="shared" si="236"/>
        <v>6</v>
      </c>
      <c r="AY313" s="5">
        <f t="shared" si="237"/>
        <v>7</v>
      </c>
      <c r="AZ313" s="5">
        <f t="shared" si="238"/>
        <v>11</v>
      </c>
      <c r="BA313" s="5">
        <f t="shared" si="239"/>
        <v>14</v>
      </c>
      <c r="BB313" s="5">
        <f t="shared" si="240"/>
        <v>18</v>
      </c>
    </row>
    <row r="314" spans="1:54" ht="18.75" customHeight="1">
      <c r="A314" s="334"/>
      <c r="B314" s="89" t="s">
        <v>79</v>
      </c>
      <c r="C314" s="25" t="s">
        <v>77</v>
      </c>
      <c r="D314" s="26" t="s">
        <v>25</v>
      </c>
      <c r="E314" s="26" t="s">
        <v>0</v>
      </c>
      <c r="F314" s="27" t="s">
        <v>18</v>
      </c>
      <c r="G314" s="28" t="s">
        <v>8</v>
      </c>
      <c r="H314" s="91">
        <f>ROUNDDOWN(AK314*1.05,0)+INDEX(Sheet2!$B$2:'Sheet2'!$B$5,MATCH(G314,Sheet2!$A$2:'Sheet2'!$A$5,0),0)+34*AT314-ROUNDUP(IF($BC$1=TRUE,AV314,AW314)/10,0)+A314</f>
        <v>428</v>
      </c>
      <c r="I314" s="231">
        <f>ROUNDDOWN(AL314*1.05,0)+INDEX(Sheet2!$B$2:'Sheet2'!$B$5,MATCH(G314,Sheet2!$A$2:'Sheet2'!$A$5,0),0)+34*AT314-ROUNDUP(IF($BC$1=TRUE,AV314,AW314)/10,0)+A314</f>
        <v>559</v>
      </c>
      <c r="J314" s="30">
        <f t="shared" si="213"/>
        <v>987</v>
      </c>
      <c r="K314" s="665">
        <f>AW314-ROUNDDOWN(AR314/2,0)-ROUNDDOWN(MAX(AQ314*1.2,AP314*0.5),0)+INDEX(Sheet2!$C$2:'Sheet2'!$C$5,MATCH(G314,Sheet2!$A$2:'Sheet2'!$A$5,0),0)</f>
        <v>636</v>
      </c>
      <c r="L314" s="25">
        <f t="shared" si="214"/>
        <v>327</v>
      </c>
      <c r="M314" s="83">
        <f t="shared" si="215"/>
        <v>11</v>
      </c>
      <c r="N314" s="83">
        <f t="shared" si="216"/>
        <v>32</v>
      </c>
      <c r="O314" s="257">
        <f t="shared" si="217"/>
        <v>1843</v>
      </c>
      <c r="P314" s="53">
        <f>AX314+IF($F314="범선",IF($BG$1=TRUE,INDEX(Sheet2!$H$2:'Sheet2'!$H$45,MATCH(AX314,Sheet2!$G$2:'Sheet2'!$G$45,0),0)),IF($BH$1=TRUE,INDEX(Sheet2!$I$2:'Sheet2'!$I$45,MATCH(AX314,Sheet2!$G$2:'Sheet2'!$G$45,0)),IF($BI$1=TRUE,INDEX(Sheet2!$H$2:'Sheet2'!$H$45,MATCH(AX314,Sheet2!$G$2:'Sheet2'!$G$45,0)),0)))+IF($BE$1=TRUE,2,0)</f>
        <v>16</v>
      </c>
      <c r="Q314" s="49">
        <f t="shared" si="218"/>
        <v>19</v>
      </c>
      <c r="R314" s="49">
        <f t="shared" si="219"/>
        <v>22</v>
      </c>
      <c r="S314" s="51">
        <f t="shared" si="220"/>
        <v>25</v>
      </c>
      <c r="T314" s="49">
        <f>AY314+IF($F314="범선",IF($BG$1=TRUE,INDEX(Sheet2!$H$2:'Sheet2'!$H$45,MATCH(AY314,Sheet2!$G$2:'Sheet2'!$G$45,0),0)),IF($BH$1=TRUE,INDEX(Sheet2!$I$2:'Sheet2'!$I$45,MATCH(AY314,Sheet2!$G$2:'Sheet2'!$G$45,0)),IF($BI$1=TRUE,INDEX(Sheet2!$H$2:'Sheet2'!$H$45,MATCH(AY314,Sheet2!$G$2:'Sheet2'!$G$45,0)),0)))+IF($BE$1=TRUE,2,0)</f>
        <v>17</v>
      </c>
      <c r="U314" s="49">
        <f t="shared" si="221"/>
        <v>20.5</v>
      </c>
      <c r="V314" s="49">
        <f t="shared" si="222"/>
        <v>23.5</v>
      </c>
      <c r="W314" s="51">
        <f t="shared" si="223"/>
        <v>26.5</v>
      </c>
      <c r="X314" s="49">
        <f>AZ314+IF($F314="범선",IF($BG$1=TRUE,INDEX(Sheet2!$H$2:'Sheet2'!$H$45,MATCH(AZ314,Sheet2!$G$2:'Sheet2'!$G$45,0),0)),IF($BH$1=TRUE,INDEX(Sheet2!$I$2:'Sheet2'!$I$45,MATCH(AZ314,Sheet2!$G$2:'Sheet2'!$G$45,0)),IF($BI$1=TRUE,INDEX(Sheet2!$H$2:'Sheet2'!$H$45,MATCH(AZ314,Sheet2!$G$2:'Sheet2'!$G$45,0)),0)))+IF($BE$1=TRUE,2,0)</f>
        <v>22.5</v>
      </c>
      <c r="Y314" s="49">
        <f t="shared" si="224"/>
        <v>26</v>
      </c>
      <c r="Z314" s="49">
        <f t="shared" si="225"/>
        <v>29</v>
      </c>
      <c r="AA314" s="51">
        <f t="shared" si="226"/>
        <v>32</v>
      </c>
      <c r="AB314" s="49">
        <f>BA314+IF($F314="범선",IF($BG$1=TRUE,INDEX(Sheet2!$H$2:'Sheet2'!$H$45,MATCH(BA314,Sheet2!$G$2:'Sheet2'!$G$45,0),0)),IF($BH$1=TRUE,INDEX(Sheet2!$I$2:'Sheet2'!$I$45,MATCH(BA314,Sheet2!$G$2:'Sheet2'!$G$45,0)),IF($BI$1=TRUE,INDEX(Sheet2!$H$2:'Sheet2'!$H$45,MATCH(BA314,Sheet2!$G$2:'Sheet2'!$G$45,0)),0)))+IF($BE$1=TRUE,2,0)</f>
        <v>26.5</v>
      </c>
      <c r="AC314" s="49">
        <f t="shared" si="227"/>
        <v>30</v>
      </c>
      <c r="AD314" s="49">
        <f t="shared" si="228"/>
        <v>33</v>
      </c>
      <c r="AE314" s="51">
        <f t="shared" si="229"/>
        <v>36</v>
      </c>
      <c r="AF314" s="49">
        <f>BB314+IF($F314="범선",IF($BG$1=TRUE,INDEX(Sheet2!$H$2:'Sheet2'!$H$45,MATCH(BB314,Sheet2!$G$2:'Sheet2'!$G$45,0),0)),IF($BH$1=TRUE,INDEX(Sheet2!$I$2:'Sheet2'!$I$45,MATCH(BB314,Sheet2!$G$2:'Sheet2'!$G$45,0)),IF($BI$1=TRUE,INDEX(Sheet2!$H$2:'Sheet2'!$H$45,MATCH(BB314,Sheet2!$G$2:'Sheet2'!$G$45,0)),0)))+IF($BE$1=TRUE,2,0)</f>
        <v>32</v>
      </c>
      <c r="AG314" s="49">
        <f t="shared" si="230"/>
        <v>35.5</v>
      </c>
      <c r="AH314" s="49">
        <f t="shared" si="231"/>
        <v>38.5</v>
      </c>
      <c r="AI314" s="51">
        <f t="shared" si="232"/>
        <v>41.5</v>
      </c>
      <c r="AJ314" s="6"/>
      <c r="AK314" s="5">
        <v>220</v>
      </c>
      <c r="AL314" s="5">
        <v>345</v>
      </c>
      <c r="AM314" s="5">
        <v>15</v>
      </c>
      <c r="AN314" s="262">
        <v>11</v>
      </c>
      <c r="AO314" s="269">
        <v>32</v>
      </c>
      <c r="AP314">
        <v>64</v>
      </c>
      <c r="AQ314">
        <v>21</v>
      </c>
      <c r="AR314">
        <v>62</v>
      </c>
      <c r="AS314" s="5">
        <v>394</v>
      </c>
      <c r="AT314" s="5">
        <v>3</v>
      </c>
      <c r="AU314" s="5">
        <f t="shared" si="233"/>
        <v>520</v>
      </c>
      <c r="AV314" s="5">
        <f t="shared" si="234"/>
        <v>390</v>
      </c>
      <c r="AW314" s="5">
        <f t="shared" si="235"/>
        <v>650</v>
      </c>
      <c r="AX314" s="5">
        <f t="shared" si="236"/>
        <v>5</v>
      </c>
      <c r="AY314" s="5">
        <f t="shared" si="237"/>
        <v>6</v>
      </c>
      <c r="AZ314" s="5">
        <f t="shared" si="238"/>
        <v>10</v>
      </c>
      <c r="BA314" s="5">
        <f t="shared" si="239"/>
        <v>13</v>
      </c>
      <c r="BB314" s="5">
        <f t="shared" si="240"/>
        <v>17</v>
      </c>
    </row>
    <row r="315" spans="1:54" s="5" customFormat="1">
      <c r="A315" s="367"/>
      <c r="B315" s="437" t="s">
        <v>45</v>
      </c>
      <c r="C315" s="8" t="s">
        <v>200</v>
      </c>
      <c r="D315" s="6" t="s">
        <v>1</v>
      </c>
      <c r="E315" s="6" t="s">
        <v>41</v>
      </c>
      <c r="F315" s="6" t="s">
        <v>162</v>
      </c>
      <c r="G315" s="9" t="s">
        <v>12</v>
      </c>
      <c r="H315" s="286">
        <f>ROUNDDOWN(AK315*1.05,0)+INDEX(Sheet2!$B$2:'Sheet2'!$B$5,MATCH(G315,Sheet2!$A$2:'Sheet2'!$A$5,0),0)+34*AT315-ROUNDUP(IF($BC$1=TRUE,AV315,AW315)/10,0)+A315</f>
        <v>395</v>
      </c>
      <c r="I315" s="296">
        <f>ROUNDDOWN(AL315*1.05,0)+INDEX(Sheet2!$B$2:'Sheet2'!$B$5,MATCH(G315,Sheet2!$A$2:'Sheet2'!$A$5,0),0)+34*AT315-ROUNDUP(IF($BC$1=TRUE,AV315,AW315)/10,0)+A315</f>
        <v>446</v>
      </c>
      <c r="J315" s="15">
        <f t="shared" si="213"/>
        <v>841</v>
      </c>
      <c r="K315" s="1271">
        <f>AW315-ROUNDDOWN(AR315/2,0)-ROUNDDOWN(MAX(AQ315*1.2,AP315*0.5),0)+INDEX(Sheet2!$C$2:'Sheet2'!$C$5,MATCH(G315,Sheet2!$A$2:'Sheet2'!$A$5,0),0)</f>
        <v>627</v>
      </c>
      <c r="L315" s="8">
        <f t="shared" si="214"/>
        <v>278</v>
      </c>
      <c r="M315" s="694">
        <f t="shared" si="215"/>
        <v>14</v>
      </c>
      <c r="N315" s="427">
        <f t="shared" si="216"/>
        <v>43</v>
      </c>
      <c r="O315" s="788">
        <f t="shared" si="217"/>
        <v>1631</v>
      </c>
      <c r="P315" s="31">
        <f>AX315+IF($F315="범선",IF($BG$1=TRUE,INDEX(Sheet2!$H$2:'Sheet2'!$H$45,MATCH(AX315,Sheet2!$G$2:'Sheet2'!$G$45,0),0)),IF($BH$1=TRUE,INDEX(Sheet2!$I$2:'Sheet2'!$I$45,MATCH(AX315,Sheet2!$G$2:'Sheet2'!$G$45,0)),IF($BI$1=TRUE,INDEX(Sheet2!$H$2:'Sheet2'!$H$45,MATCH(AX315,Sheet2!$G$2:'Sheet2'!$G$45,0)),0)))+IF($BE$1=TRUE,2,0)</f>
        <v>17</v>
      </c>
      <c r="Q315" s="26">
        <f t="shared" si="218"/>
        <v>20</v>
      </c>
      <c r="R315" s="26">
        <f t="shared" si="219"/>
        <v>23</v>
      </c>
      <c r="S315" s="28">
        <f t="shared" si="220"/>
        <v>26</v>
      </c>
      <c r="T315" s="26">
        <f>AY315+IF($F315="범선",IF($BG$1=TRUE,INDEX(Sheet2!$H$2:'Sheet2'!$H$45,MATCH(AY315,Sheet2!$G$2:'Sheet2'!$G$45,0),0)),IF($BH$1=TRUE,INDEX(Sheet2!$I$2:'Sheet2'!$I$45,MATCH(AY315,Sheet2!$G$2:'Sheet2'!$G$45,0)),IF($BI$1=TRUE,INDEX(Sheet2!$H$2:'Sheet2'!$H$45,MATCH(AY315,Sheet2!$G$2:'Sheet2'!$G$45,0)),0)))+IF($BE$1=TRUE,2,0)</f>
        <v>18.5</v>
      </c>
      <c r="U315" s="26">
        <f t="shared" si="221"/>
        <v>22</v>
      </c>
      <c r="V315" s="26">
        <f t="shared" si="222"/>
        <v>25</v>
      </c>
      <c r="W315" s="28">
        <f t="shared" si="223"/>
        <v>28</v>
      </c>
      <c r="X315" s="26">
        <f>AZ315+IF($F315="범선",IF($BG$1=TRUE,INDEX(Sheet2!$H$2:'Sheet2'!$H$45,MATCH(AZ315,Sheet2!$G$2:'Sheet2'!$G$45,0),0)),IF($BH$1=TRUE,INDEX(Sheet2!$I$2:'Sheet2'!$I$45,MATCH(AZ315,Sheet2!$G$2:'Sheet2'!$G$45,0)),IF($BI$1=TRUE,INDEX(Sheet2!$H$2:'Sheet2'!$H$45,MATCH(AZ315,Sheet2!$G$2:'Sheet2'!$G$45,0)),0)))+IF($BE$1=TRUE,2,0)</f>
        <v>24</v>
      </c>
      <c r="Y315" s="26">
        <f t="shared" si="224"/>
        <v>27.5</v>
      </c>
      <c r="Z315" s="26">
        <f t="shared" si="225"/>
        <v>30.5</v>
      </c>
      <c r="AA315" s="28">
        <f t="shared" si="226"/>
        <v>33.5</v>
      </c>
      <c r="AB315" s="26">
        <f>BA315+IF($F315="범선",IF($BG$1=TRUE,INDEX(Sheet2!$H$2:'Sheet2'!$H$45,MATCH(BA315,Sheet2!$G$2:'Sheet2'!$G$45,0),0)),IF($BH$1=TRUE,INDEX(Sheet2!$I$2:'Sheet2'!$I$45,MATCH(BA315,Sheet2!$G$2:'Sheet2'!$G$45,0)),IF($BI$1=TRUE,INDEX(Sheet2!$H$2:'Sheet2'!$H$45,MATCH(BA315,Sheet2!$G$2:'Sheet2'!$G$45,0)),0)))+IF($BE$1=TRUE,2,0)</f>
        <v>29</v>
      </c>
      <c r="AC315" s="26">
        <f t="shared" si="227"/>
        <v>32.5</v>
      </c>
      <c r="AD315" s="26">
        <f t="shared" si="228"/>
        <v>35.5</v>
      </c>
      <c r="AE315" s="28">
        <f t="shared" si="229"/>
        <v>38.5</v>
      </c>
      <c r="AF315" s="26">
        <f>BB315+IF($F315="범선",IF($BG$1=TRUE,INDEX(Sheet2!$H$2:'Sheet2'!$H$45,MATCH(BB315,Sheet2!$G$2:'Sheet2'!$G$45,0),0)),IF($BH$1=TRUE,INDEX(Sheet2!$I$2:'Sheet2'!$I$45,MATCH(BB315,Sheet2!$G$2:'Sheet2'!$G$45,0)),IF($BI$1=TRUE,INDEX(Sheet2!$H$2:'Sheet2'!$H$45,MATCH(BB315,Sheet2!$G$2:'Sheet2'!$G$45,0)),0)))+IF($BE$1=TRUE,2,0)</f>
        <v>33</v>
      </c>
      <c r="AG315" s="26">
        <f t="shared" si="230"/>
        <v>36.5</v>
      </c>
      <c r="AH315" s="26">
        <f t="shared" si="231"/>
        <v>39.5</v>
      </c>
      <c r="AI315" s="28">
        <f t="shared" si="232"/>
        <v>42.5</v>
      </c>
      <c r="AJ315" s="6"/>
      <c r="AK315" s="13">
        <v>218</v>
      </c>
      <c r="AL315" s="13">
        <v>266</v>
      </c>
      <c r="AM315" s="13">
        <v>13</v>
      </c>
      <c r="AN315" s="262">
        <v>14</v>
      </c>
      <c r="AO315" s="269">
        <v>43</v>
      </c>
      <c r="AP315" s="13">
        <v>130</v>
      </c>
      <c r="AQ315" s="13">
        <v>100</v>
      </c>
      <c r="AR315" s="13">
        <v>104</v>
      </c>
      <c r="AS315" s="13">
        <v>366</v>
      </c>
      <c r="AT315" s="13">
        <v>3</v>
      </c>
      <c r="AU315" s="5">
        <f t="shared" si="233"/>
        <v>600</v>
      </c>
      <c r="AV315" s="5">
        <f t="shared" si="234"/>
        <v>450</v>
      </c>
      <c r="AW315" s="5">
        <f t="shared" si="235"/>
        <v>750</v>
      </c>
      <c r="AX315" s="5">
        <f t="shared" si="236"/>
        <v>6</v>
      </c>
      <c r="AY315" s="5">
        <f t="shared" si="237"/>
        <v>7</v>
      </c>
      <c r="AZ315" s="5">
        <f t="shared" si="238"/>
        <v>11</v>
      </c>
      <c r="BA315" s="5">
        <f t="shared" si="239"/>
        <v>15</v>
      </c>
      <c r="BB315" s="5">
        <f t="shared" si="240"/>
        <v>18</v>
      </c>
    </row>
    <row r="316" spans="1:54">
      <c r="A316" s="334"/>
      <c r="B316" s="89" t="s">
        <v>82</v>
      </c>
      <c r="C316" s="25" t="s">
        <v>77</v>
      </c>
      <c r="D316" s="26" t="s">
        <v>1</v>
      </c>
      <c r="E316" s="26" t="s">
        <v>0</v>
      </c>
      <c r="F316" s="27" t="s">
        <v>18</v>
      </c>
      <c r="G316" s="28" t="s">
        <v>12</v>
      </c>
      <c r="H316" s="91">
        <f>ROUNDDOWN(AK316*1.05,0)+INDEX(Sheet2!$B$2:'Sheet2'!$B$5,MATCH(G316,Sheet2!$A$2:'Sheet2'!$A$5,0),0)+34*AT316-ROUNDUP(IF($BC$1=TRUE,AV316,AW316)/10,0)+A316</f>
        <v>324</v>
      </c>
      <c r="I316" s="231">
        <f>ROUNDDOWN(AL316*1.05,0)+INDEX(Sheet2!$B$2:'Sheet2'!$B$5,MATCH(G316,Sheet2!$A$2:'Sheet2'!$A$5,0),0)+34*AT316-ROUNDUP(IF($BC$1=TRUE,AV316,AW316)/10,0)+A316</f>
        <v>502</v>
      </c>
      <c r="J316" s="30">
        <f t="shared" si="213"/>
        <v>826</v>
      </c>
      <c r="K316" s="384">
        <f>AW316-ROUNDDOWN(AR316/2,0)-ROUNDDOWN(MAX(AQ316*1.2,AP316*0.5),0)+INDEX(Sheet2!$C$2:'Sheet2'!$C$5,MATCH(G316,Sheet2!$A$2:'Sheet2'!$A$5,0),0)</f>
        <v>627</v>
      </c>
      <c r="L316" s="25">
        <f t="shared" si="214"/>
        <v>318</v>
      </c>
      <c r="M316" s="83">
        <f t="shared" si="215"/>
        <v>5</v>
      </c>
      <c r="N316" s="83">
        <f t="shared" si="216"/>
        <v>25</v>
      </c>
      <c r="O316" s="257">
        <f t="shared" si="217"/>
        <v>1474</v>
      </c>
      <c r="P316" s="41">
        <f>AX316+IF($F316="범선",IF($BG$1=TRUE,INDEX(Sheet2!$H$2:'Sheet2'!$H$45,MATCH(AX316,Sheet2!$G$2:'Sheet2'!$G$45,0),0)),IF($BH$1=TRUE,INDEX(Sheet2!$I$2:'Sheet2'!$I$45,MATCH(AX316,Sheet2!$G$2:'Sheet2'!$G$45,0)),IF($BI$1=TRUE,INDEX(Sheet2!$H$2:'Sheet2'!$H$45,MATCH(AX316,Sheet2!$G$2:'Sheet2'!$G$45,0)),0)))+IF($BE$1=TRUE,2,0)</f>
        <v>14.5</v>
      </c>
      <c r="Q316" s="38">
        <f t="shared" si="218"/>
        <v>17.5</v>
      </c>
      <c r="R316" s="38">
        <f t="shared" si="219"/>
        <v>20.5</v>
      </c>
      <c r="S316" s="39">
        <f t="shared" si="220"/>
        <v>23.5</v>
      </c>
      <c r="T316" s="38">
        <f>AY316+IF($F316="범선",IF($BG$1=TRUE,INDEX(Sheet2!$H$2:'Sheet2'!$H$45,MATCH(AY316,Sheet2!$G$2:'Sheet2'!$G$45,0),0)),IF($BH$1=TRUE,INDEX(Sheet2!$I$2:'Sheet2'!$I$45,MATCH(AY316,Sheet2!$G$2:'Sheet2'!$G$45,0)),IF($BI$1=TRUE,INDEX(Sheet2!$H$2:'Sheet2'!$H$45,MATCH(AY316,Sheet2!$G$2:'Sheet2'!$G$45,0)),0)))+IF($BE$1=TRUE,2,0)</f>
        <v>16</v>
      </c>
      <c r="U316" s="38">
        <f t="shared" si="221"/>
        <v>19.5</v>
      </c>
      <c r="V316" s="38">
        <f t="shared" si="222"/>
        <v>22.5</v>
      </c>
      <c r="W316" s="39">
        <f t="shared" si="223"/>
        <v>25.5</v>
      </c>
      <c r="X316" s="38">
        <f>AZ316+IF($F316="범선",IF($BG$1=TRUE,INDEX(Sheet2!$H$2:'Sheet2'!$H$45,MATCH(AZ316,Sheet2!$G$2:'Sheet2'!$G$45,0),0)),IF($BH$1=TRUE,INDEX(Sheet2!$I$2:'Sheet2'!$I$45,MATCH(AZ316,Sheet2!$G$2:'Sheet2'!$G$45,0)),IF($BI$1=TRUE,INDEX(Sheet2!$H$2:'Sheet2'!$H$45,MATCH(AZ316,Sheet2!$G$2:'Sheet2'!$G$45,0)),0)))+IF($BE$1=TRUE,2,0)</f>
        <v>20</v>
      </c>
      <c r="Y316" s="38">
        <f t="shared" si="224"/>
        <v>23.5</v>
      </c>
      <c r="Z316" s="38">
        <f t="shared" si="225"/>
        <v>26.5</v>
      </c>
      <c r="AA316" s="39">
        <f t="shared" si="226"/>
        <v>29.5</v>
      </c>
      <c r="AB316" s="38">
        <f>BA316+IF($F316="범선",IF($BG$1=TRUE,INDEX(Sheet2!$H$2:'Sheet2'!$H$45,MATCH(BA316,Sheet2!$G$2:'Sheet2'!$G$45,0),0)),IF($BH$1=TRUE,INDEX(Sheet2!$I$2:'Sheet2'!$I$45,MATCH(BA316,Sheet2!$G$2:'Sheet2'!$G$45,0)),IF($BI$1=TRUE,INDEX(Sheet2!$H$2:'Sheet2'!$H$45,MATCH(BA316,Sheet2!$G$2:'Sheet2'!$G$45,0)),0)))+IF($BE$1=TRUE,2,0)</f>
        <v>25</v>
      </c>
      <c r="AC316" s="38">
        <f t="shared" si="227"/>
        <v>28.5</v>
      </c>
      <c r="AD316" s="38">
        <f t="shared" si="228"/>
        <v>31.5</v>
      </c>
      <c r="AE316" s="39">
        <f t="shared" si="229"/>
        <v>34.5</v>
      </c>
      <c r="AF316" s="38">
        <f>BB316+IF($F316="범선",IF($BG$1=TRUE,INDEX(Sheet2!$H$2:'Sheet2'!$H$45,MATCH(BB316,Sheet2!$G$2:'Sheet2'!$G$45,0),0)),IF($BH$1=TRUE,INDEX(Sheet2!$I$2:'Sheet2'!$I$45,MATCH(BB316,Sheet2!$G$2:'Sheet2'!$G$45,0)),IF($BI$1=TRUE,INDEX(Sheet2!$H$2:'Sheet2'!$H$45,MATCH(BB316,Sheet2!$G$2:'Sheet2'!$G$45,0)),0)))+IF($BE$1=TRUE,2,0)</f>
        <v>30.5</v>
      </c>
      <c r="AG316" s="38">
        <f t="shared" si="230"/>
        <v>34</v>
      </c>
      <c r="AH316" s="38">
        <f t="shared" si="231"/>
        <v>37</v>
      </c>
      <c r="AI316" s="39">
        <f t="shared" si="232"/>
        <v>40</v>
      </c>
      <c r="AJ316" s="6"/>
      <c r="AK316" s="5">
        <v>140</v>
      </c>
      <c r="AL316" s="5">
        <v>310</v>
      </c>
      <c r="AM316" s="5">
        <v>11</v>
      </c>
      <c r="AN316" s="262">
        <v>5</v>
      </c>
      <c r="AO316" s="269">
        <v>25</v>
      </c>
      <c r="AP316" s="5">
        <v>70</v>
      </c>
      <c r="AQ316" s="5">
        <v>38</v>
      </c>
      <c r="AR316" s="5">
        <v>54</v>
      </c>
      <c r="AS316" s="5">
        <v>396</v>
      </c>
      <c r="AT316" s="5">
        <v>3</v>
      </c>
      <c r="AU316" s="5">
        <f t="shared" si="233"/>
        <v>520</v>
      </c>
      <c r="AV316" s="5">
        <f t="shared" si="234"/>
        <v>390</v>
      </c>
      <c r="AW316" s="5">
        <f t="shared" si="235"/>
        <v>650</v>
      </c>
      <c r="AX316" s="5">
        <f t="shared" si="236"/>
        <v>4</v>
      </c>
      <c r="AY316" s="5">
        <f t="shared" si="237"/>
        <v>5</v>
      </c>
      <c r="AZ316" s="5">
        <f t="shared" si="238"/>
        <v>8</v>
      </c>
      <c r="BA316" s="5">
        <f t="shared" si="239"/>
        <v>12</v>
      </c>
      <c r="BB316" s="5">
        <f t="shared" si="240"/>
        <v>16</v>
      </c>
    </row>
    <row r="317" spans="1:54" s="5" customFormat="1">
      <c r="A317" s="363"/>
      <c r="B317" s="211"/>
      <c r="C317" s="54" t="s">
        <v>216</v>
      </c>
      <c r="D317" s="55" t="s">
        <v>26</v>
      </c>
      <c r="E317" s="55" t="s">
        <v>0</v>
      </c>
      <c r="F317" s="56" t="s">
        <v>19</v>
      </c>
      <c r="G317" s="57" t="s">
        <v>12</v>
      </c>
      <c r="H317" s="307">
        <f>ROUNDDOWN(AK317*1.05,0)+INDEX(Sheet2!$B$2:'Sheet2'!$B$5,MATCH(G317,Sheet2!$A$2:'Sheet2'!$A$5,0),0)+34*AT317-ROUNDUP(IF($BC$1=TRUE,AV317,AW317)/10,0)+A317</f>
        <v>400</v>
      </c>
      <c r="I317" s="310">
        <f>ROUNDDOWN(AL317*1.05,0)+INDEX(Sheet2!$B$2:'Sheet2'!$B$5,MATCH(G317,Sheet2!$A$2:'Sheet2'!$A$5,0),0)+34*AT317-ROUNDUP(IF($BC$1=TRUE,AV317,AW317)/10,0)+A317</f>
        <v>379</v>
      </c>
      <c r="J317" s="58">
        <f t="shared" si="213"/>
        <v>779</v>
      </c>
      <c r="K317" s="1272">
        <f>AW317-ROUNDDOWN(AR317/2,0)-ROUNDDOWN(MAX(AQ317*1.2,AP317*0.5),0)+INDEX(Sheet2!$C$2:'Sheet2'!$C$5,MATCH(G317,Sheet2!$A$2:'Sheet2'!$A$5,0),0)</f>
        <v>620</v>
      </c>
      <c r="L317" s="54">
        <f t="shared" si="214"/>
        <v>271</v>
      </c>
      <c r="M317" s="1416">
        <f t="shared" si="215"/>
        <v>15</v>
      </c>
      <c r="N317" s="146">
        <f t="shared" si="216"/>
        <v>55</v>
      </c>
      <c r="O317" s="57">
        <f t="shared" si="217"/>
        <v>1579</v>
      </c>
      <c r="P317" s="31">
        <f>AX317+IF($F317="범선",IF($BG$1=TRUE,INDEX(Sheet2!$H$2:'Sheet2'!$H$45,MATCH(AX317,Sheet2!$G$2:'Sheet2'!$G$45,0),0)),IF($BH$1=TRUE,INDEX(Sheet2!$I$2:'Sheet2'!$I$45,MATCH(AX317,Sheet2!$G$2:'Sheet2'!$G$45,0)),IF($BI$1=TRUE,INDEX(Sheet2!$H$2:'Sheet2'!$H$45,MATCH(AX317,Sheet2!$G$2:'Sheet2'!$G$45,0)),0)))+IF($BE$1=TRUE,2,0)</f>
        <v>41</v>
      </c>
      <c r="Q317" s="26">
        <f t="shared" si="218"/>
        <v>44</v>
      </c>
      <c r="R317" s="26">
        <f t="shared" si="219"/>
        <v>47</v>
      </c>
      <c r="S317" s="28">
        <f t="shared" si="220"/>
        <v>50</v>
      </c>
      <c r="T317" s="26">
        <f>AY317+IF($F317="범선",IF($BG$1=TRUE,INDEX(Sheet2!$H$2:'Sheet2'!$H$45,MATCH(AY317,Sheet2!$G$2:'Sheet2'!$G$45,0),0)),IF($BH$1=TRUE,INDEX(Sheet2!$I$2:'Sheet2'!$I$45,MATCH(AY317,Sheet2!$G$2:'Sheet2'!$G$45,0)),IF($BI$1=TRUE,INDEX(Sheet2!$H$2:'Sheet2'!$H$45,MATCH(AY317,Sheet2!$G$2:'Sheet2'!$G$45,0)),0)))+IF($BE$1=TRUE,2,0)</f>
        <v>43</v>
      </c>
      <c r="U317" s="26">
        <f t="shared" si="221"/>
        <v>46.5</v>
      </c>
      <c r="V317" s="26">
        <f t="shared" si="222"/>
        <v>49.5</v>
      </c>
      <c r="W317" s="28">
        <f t="shared" si="223"/>
        <v>52.5</v>
      </c>
      <c r="X317" s="26">
        <f>AZ317+IF($F317="범선",IF($BG$1=TRUE,INDEX(Sheet2!$H$2:'Sheet2'!$H$45,MATCH(AZ317,Sheet2!$G$2:'Sheet2'!$G$45,0),0)),IF($BH$1=TRUE,INDEX(Sheet2!$I$2:'Sheet2'!$I$45,MATCH(AZ317,Sheet2!$G$2:'Sheet2'!$G$45,0)),IF($BI$1=TRUE,INDEX(Sheet2!$H$2:'Sheet2'!$H$45,MATCH(AZ317,Sheet2!$G$2:'Sheet2'!$G$45,0)),0)))+IF($BE$1=TRUE,2,0)</f>
        <v>49</v>
      </c>
      <c r="Y317" s="26">
        <f t="shared" si="224"/>
        <v>52.5</v>
      </c>
      <c r="Z317" s="26">
        <f t="shared" si="225"/>
        <v>55.5</v>
      </c>
      <c r="AA317" s="28">
        <f t="shared" si="226"/>
        <v>58.5</v>
      </c>
      <c r="AB317" s="26">
        <f>BA317+IF($F317="범선",IF($BG$1=TRUE,INDEX(Sheet2!$H$2:'Sheet2'!$H$45,MATCH(BA317,Sheet2!$G$2:'Sheet2'!$G$45,0),0)),IF($BH$1=TRUE,INDEX(Sheet2!$I$2:'Sheet2'!$I$45,MATCH(BA317,Sheet2!$G$2:'Sheet2'!$G$45,0)),IF($BI$1=TRUE,INDEX(Sheet2!$H$2:'Sheet2'!$H$45,MATCH(BA317,Sheet2!$G$2:'Sheet2'!$G$45,0)),0)))+IF($BE$1=TRUE,2,0)</f>
        <v>57</v>
      </c>
      <c r="AC317" s="26">
        <f t="shared" si="227"/>
        <v>60.5</v>
      </c>
      <c r="AD317" s="26">
        <f t="shared" si="228"/>
        <v>63.5</v>
      </c>
      <c r="AE317" s="28">
        <f t="shared" si="229"/>
        <v>66.5</v>
      </c>
      <c r="AF317" s="26">
        <f>BB317+IF($F317="범선",IF($BG$1=TRUE,INDEX(Sheet2!$H$2:'Sheet2'!$H$45,MATCH(BB317,Sheet2!$G$2:'Sheet2'!$G$45,0),0)),IF($BH$1=TRUE,INDEX(Sheet2!$I$2:'Sheet2'!$I$45,MATCH(BB317,Sheet2!$G$2:'Sheet2'!$G$45,0)),IF($BI$1=TRUE,INDEX(Sheet2!$H$2:'Sheet2'!$H$45,MATCH(BB317,Sheet2!$G$2:'Sheet2'!$G$45,0)),0)))+IF($BE$1=TRUE,2,0)</f>
        <v>65</v>
      </c>
      <c r="AG317" s="26">
        <f t="shared" si="230"/>
        <v>68.5</v>
      </c>
      <c r="AH317" s="26">
        <f t="shared" si="231"/>
        <v>71.5</v>
      </c>
      <c r="AI317" s="28">
        <f t="shared" si="232"/>
        <v>74.5</v>
      </c>
      <c r="AJ317" s="2"/>
      <c r="AK317" s="5">
        <v>190</v>
      </c>
      <c r="AL317" s="5">
        <v>170</v>
      </c>
      <c r="AM317" s="5">
        <v>15</v>
      </c>
      <c r="AN317" s="988">
        <v>15</v>
      </c>
      <c r="AO317" s="989">
        <v>55</v>
      </c>
      <c r="AP317" s="5">
        <v>200</v>
      </c>
      <c r="AQ317" s="5">
        <v>100</v>
      </c>
      <c r="AR317" s="5">
        <v>118</v>
      </c>
      <c r="AS317" s="5">
        <v>282</v>
      </c>
      <c r="AT317" s="5">
        <v>4</v>
      </c>
      <c r="AU317" s="5">
        <f t="shared" si="233"/>
        <v>600</v>
      </c>
      <c r="AV317" s="5">
        <f t="shared" si="234"/>
        <v>450</v>
      </c>
      <c r="AW317" s="5">
        <f t="shared" si="235"/>
        <v>750</v>
      </c>
      <c r="AX317" s="5">
        <f t="shared" si="236"/>
        <v>9</v>
      </c>
      <c r="AY317" s="5">
        <f t="shared" si="237"/>
        <v>10</v>
      </c>
      <c r="AZ317" s="5">
        <f t="shared" si="238"/>
        <v>13</v>
      </c>
      <c r="BA317" s="5">
        <f t="shared" si="239"/>
        <v>17</v>
      </c>
      <c r="BB317" s="5">
        <f t="shared" si="240"/>
        <v>21</v>
      </c>
    </row>
    <row r="318" spans="1:54" s="5" customFormat="1">
      <c r="A318" s="334"/>
      <c r="B318" s="89" t="s">
        <v>201</v>
      </c>
      <c r="C318" s="25" t="s">
        <v>200</v>
      </c>
      <c r="D318" s="26" t="s">
        <v>1</v>
      </c>
      <c r="E318" s="26" t="s">
        <v>41</v>
      </c>
      <c r="F318" s="26" t="s">
        <v>162</v>
      </c>
      <c r="G318" s="28" t="s">
        <v>12</v>
      </c>
      <c r="H318" s="91">
        <f>ROUNDDOWN(AK318*1.05,0)+INDEX(Sheet2!$B$2:'Sheet2'!$B$5,MATCH(G318,Sheet2!$A$2:'Sheet2'!$A$5,0),0)+34*AT318-ROUNDUP(IF($BC$1=TRUE,AV318,AW318)/10,0)+A318</f>
        <v>395</v>
      </c>
      <c r="I318" s="231">
        <f>ROUNDDOWN(AL318*1.05,0)+INDEX(Sheet2!$B$2:'Sheet2'!$B$5,MATCH(G318,Sheet2!$A$2:'Sheet2'!$A$5,0),0)+34*AT318-ROUNDUP(IF($BC$1=TRUE,AV318,AW318)/10,0)+A318</f>
        <v>446</v>
      </c>
      <c r="J318" s="30">
        <f t="shared" si="213"/>
        <v>841</v>
      </c>
      <c r="K318" s="384">
        <f>AW318-ROUNDDOWN(AR318/2,0)-ROUNDDOWN(MAX(AQ318*1.2,AP318*0.5),0)+INDEX(Sheet2!$C$2:'Sheet2'!$C$5,MATCH(G318,Sheet2!$A$2:'Sheet2'!$A$5,0),0)</f>
        <v>615</v>
      </c>
      <c r="L318" s="25">
        <f t="shared" si="214"/>
        <v>266</v>
      </c>
      <c r="M318" s="83">
        <f t="shared" si="215"/>
        <v>14</v>
      </c>
      <c r="N318" s="83">
        <f t="shared" si="216"/>
        <v>45</v>
      </c>
      <c r="O318" s="257">
        <f t="shared" si="217"/>
        <v>1631</v>
      </c>
      <c r="P318" s="47">
        <f>AX318+IF($F318="범선",IF($BG$1=TRUE,INDEX(Sheet2!$H$2:'Sheet2'!$H$45,MATCH(AX318,Sheet2!$G$2:'Sheet2'!$G$45,0),0)),IF($BH$1=TRUE,INDEX(Sheet2!$I$2:'Sheet2'!$I$45,MATCH(AX318,Sheet2!$G$2:'Sheet2'!$G$45,0)),IF($BI$1=TRUE,INDEX(Sheet2!$H$2:'Sheet2'!$H$45,MATCH(AX318,Sheet2!$G$2:'Sheet2'!$G$45,0)),0)))+IF($BE$1=TRUE,2,0)</f>
        <v>18.5</v>
      </c>
      <c r="Q318" s="43">
        <f t="shared" si="218"/>
        <v>21.5</v>
      </c>
      <c r="R318" s="43">
        <f t="shared" si="219"/>
        <v>24.5</v>
      </c>
      <c r="S318" s="45">
        <f t="shared" si="220"/>
        <v>27.5</v>
      </c>
      <c r="T318" s="43">
        <f>AY318+IF($F318="범선",IF($BG$1=TRUE,INDEX(Sheet2!$H$2:'Sheet2'!$H$45,MATCH(AY318,Sheet2!$G$2:'Sheet2'!$G$45,0),0)),IF($BH$1=TRUE,INDEX(Sheet2!$I$2:'Sheet2'!$I$45,MATCH(AY318,Sheet2!$G$2:'Sheet2'!$G$45,0)),IF($BI$1=TRUE,INDEX(Sheet2!$H$2:'Sheet2'!$H$45,MATCH(AY318,Sheet2!$G$2:'Sheet2'!$G$45,0)),0)))+IF($BE$1=TRUE,2,0)</f>
        <v>20</v>
      </c>
      <c r="U318" s="43">
        <f t="shared" si="221"/>
        <v>23.5</v>
      </c>
      <c r="V318" s="43">
        <f t="shared" si="222"/>
        <v>26.5</v>
      </c>
      <c r="W318" s="45">
        <f t="shared" si="223"/>
        <v>29.5</v>
      </c>
      <c r="X318" s="43">
        <f>AZ318+IF($F318="범선",IF($BG$1=TRUE,INDEX(Sheet2!$H$2:'Sheet2'!$H$45,MATCH(AZ318,Sheet2!$G$2:'Sheet2'!$G$45,0),0)),IF($BH$1=TRUE,INDEX(Sheet2!$I$2:'Sheet2'!$I$45,MATCH(AZ318,Sheet2!$G$2:'Sheet2'!$G$45,0)),IF($BI$1=TRUE,INDEX(Sheet2!$H$2:'Sheet2'!$H$45,MATCH(AZ318,Sheet2!$G$2:'Sheet2'!$G$45,0)),0)))+IF($BE$1=TRUE,2,0)</f>
        <v>24</v>
      </c>
      <c r="Y318" s="43">
        <f t="shared" si="224"/>
        <v>27.5</v>
      </c>
      <c r="Z318" s="43">
        <f t="shared" si="225"/>
        <v>30.5</v>
      </c>
      <c r="AA318" s="45">
        <f t="shared" si="226"/>
        <v>33.5</v>
      </c>
      <c r="AB318" s="43">
        <f>BA318+IF($F318="범선",IF($BG$1=TRUE,INDEX(Sheet2!$H$2:'Sheet2'!$H$45,MATCH(BA318,Sheet2!$G$2:'Sheet2'!$G$45,0),0)),IF($BH$1=TRUE,INDEX(Sheet2!$I$2:'Sheet2'!$I$45,MATCH(BA318,Sheet2!$G$2:'Sheet2'!$G$45,0)),IF($BI$1=TRUE,INDEX(Sheet2!$H$2:'Sheet2'!$H$45,MATCH(BA318,Sheet2!$G$2:'Sheet2'!$G$45,0)),0)))+IF($BE$1=TRUE,2,0)</f>
        <v>29</v>
      </c>
      <c r="AC318" s="43">
        <f t="shared" si="227"/>
        <v>32.5</v>
      </c>
      <c r="AD318" s="43">
        <f t="shared" si="228"/>
        <v>35.5</v>
      </c>
      <c r="AE318" s="45">
        <f t="shared" si="229"/>
        <v>38.5</v>
      </c>
      <c r="AF318" s="43">
        <f>BB318+IF($F318="범선",IF($BG$1=TRUE,INDEX(Sheet2!$H$2:'Sheet2'!$H$45,MATCH(BB318,Sheet2!$G$2:'Sheet2'!$G$45,0),0)),IF($BH$1=TRUE,INDEX(Sheet2!$I$2:'Sheet2'!$I$45,MATCH(BB318,Sheet2!$G$2:'Sheet2'!$G$45,0)),IF($BI$1=TRUE,INDEX(Sheet2!$H$2:'Sheet2'!$H$45,MATCH(BB318,Sheet2!$G$2:'Sheet2'!$G$45,0)),0)))+IF($BE$1=TRUE,2,0)</f>
        <v>34.5</v>
      </c>
      <c r="AG318" s="43">
        <f t="shared" si="230"/>
        <v>38</v>
      </c>
      <c r="AH318" s="43">
        <f t="shared" si="231"/>
        <v>41</v>
      </c>
      <c r="AI318" s="45">
        <f t="shared" si="232"/>
        <v>44</v>
      </c>
      <c r="AJ318" s="6"/>
      <c r="AK318" s="5">
        <v>218</v>
      </c>
      <c r="AL318" s="5">
        <v>266</v>
      </c>
      <c r="AM318" s="5">
        <v>13</v>
      </c>
      <c r="AN318" s="393">
        <v>14</v>
      </c>
      <c r="AO318" s="394">
        <v>45</v>
      </c>
      <c r="AP318">
        <v>130</v>
      </c>
      <c r="AQ318">
        <v>110</v>
      </c>
      <c r="AR318">
        <v>104</v>
      </c>
      <c r="AS318">
        <v>366</v>
      </c>
      <c r="AT318">
        <v>3</v>
      </c>
      <c r="AU318" s="5">
        <f t="shared" si="233"/>
        <v>600</v>
      </c>
      <c r="AV318" s="5">
        <f t="shared" si="234"/>
        <v>450</v>
      </c>
      <c r="AW318" s="5">
        <f t="shared" si="235"/>
        <v>750</v>
      </c>
      <c r="AX318" s="5">
        <f t="shared" si="236"/>
        <v>7</v>
      </c>
      <c r="AY318" s="5">
        <f t="shared" si="237"/>
        <v>8</v>
      </c>
      <c r="AZ318" s="5">
        <f t="shared" si="238"/>
        <v>11</v>
      </c>
      <c r="BA318" s="5">
        <f t="shared" si="239"/>
        <v>15</v>
      </c>
      <c r="BB318" s="5">
        <f t="shared" si="240"/>
        <v>19</v>
      </c>
    </row>
    <row r="319" spans="1:54" s="5" customFormat="1">
      <c r="A319" s="334"/>
      <c r="B319" s="89" t="s">
        <v>81</v>
      </c>
      <c r="C319" s="25" t="s">
        <v>77</v>
      </c>
      <c r="D319" s="26" t="s">
        <v>1</v>
      </c>
      <c r="E319" s="26" t="s">
        <v>0</v>
      </c>
      <c r="F319" s="27" t="s">
        <v>18</v>
      </c>
      <c r="G319" s="28" t="s">
        <v>12</v>
      </c>
      <c r="H319" s="91">
        <f>ROUNDDOWN(AK319*1.05,0)+INDEX(Sheet2!$B$2:'Sheet2'!$B$5,MATCH(G319,Sheet2!$A$2:'Sheet2'!$A$5,0),0)+34*AT319-ROUNDUP(IF($BC$1=TRUE,AV319,AW319)/10,0)+A319</f>
        <v>325</v>
      </c>
      <c r="I319" s="231">
        <f>ROUNDDOWN(AL319*1.05,0)+INDEX(Sheet2!$B$2:'Sheet2'!$B$5,MATCH(G319,Sheet2!$A$2:'Sheet2'!$A$5,0),0)+34*AT319-ROUNDUP(IF($BC$1=TRUE,AV319,AW319)/10,0)+A319</f>
        <v>503</v>
      </c>
      <c r="J319" s="30">
        <f t="shared" si="213"/>
        <v>828</v>
      </c>
      <c r="K319" s="384">
        <f>AW319-ROUNDDOWN(AR319/2,0)-ROUNDDOWN(MAX(AQ319*1.2,AP319*0.5),0)+INDEX(Sheet2!$C$2:'Sheet2'!$C$5,MATCH(G319,Sheet2!$A$2:'Sheet2'!$A$5,0),0)</f>
        <v>614</v>
      </c>
      <c r="L319" s="25">
        <f t="shared" si="214"/>
        <v>310</v>
      </c>
      <c r="M319" s="83">
        <f t="shared" si="215"/>
        <v>5</v>
      </c>
      <c r="N319" s="83">
        <f t="shared" si="216"/>
        <v>25</v>
      </c>
      <c r="O319" s="257">
        <f t="shared" si="217"/>
        <v>1478</v>
      </c>
      <c r="P319" s="41">
        <f>AX319+IF($F319="범선",IF($BG$1=TRUE,INDEX(Sheet2!$H$2:'Sheet2'!$H$45,MATCH(AX319,Sheet2!$G$2:'Sheet2'!$G$45,0),0)),IF($BH$1=TRUE,INDEX(Sheet2!$I$2:'Sheet2'!$I$45,MATCH(AX319,Sheet2!$G$2:'Sheet2'!$G$45,0)),IF($BI$1=TRUE,INDEX(Sheet2!$H$2:'Sheet2'!$H$45,MATCH(AX319,Sheet2!$G$2:'Sheet2'!$G$45,0)),0)))+IF($BE$1=TRUE,2,0)</f>
        <v>14.5</v>
      </c>
      <c r="Q319" s="38">
        <f t="shared" si="218"/>
        <v>17.5</v>
      </c>
      <c r="R319" s="38">
        <f t="shared" si="219"/>
        <v>20.5</v>
      </c>
      <c r="S319" s="39">
        <f t="shared" si="220"/>
        <v>23.5</v>
      </c>
      <c r="T319" s="38">
        <f>AY319+IF($F319="범선",IF($BG$1=TRUE,INDEX(Sheet2!$H$2:'Sheet2'!$H$45,MATCH(AY319,Sheet2!$G$2:'Sheet2'!$G$45,0),0)),IF($BH$1=TRUE,INDEX(Sheet2!$I$2:'Sheet2'!$I$45,MATCH(AY319,Sheet2!$G$2:'Sheet2'!$G$45,0)),IF($BI$1=TRUE,INDEX(Sheet2!$H$2:'Sheet2'!$H$45,MATCH(AY319,Sheet2!$G$2:'Sheet2'!$G$45,0)),0)))+IF($BE$1=TRUE,2,0)</f>
        <v>16</v>
      </c>
      <c r="U319" s="38">
        <f t="shared" si="221"/>
        <v>19.5</v>
      </c>
      <c r="V319" s="38">
        <f t="shared" si="222"/>
        <v>22.5</v>
      </c>
      <c r="W319" s="39">
        <f t="shared" si="223"/>
        <v>25.5</v>
      </c>
      <c r="X319" s="38">
        <f>AZ319+IF($F319="범선",IF($BG$1=TRUE,INDEX(Sheet2!$H$2:'Sheet2'!$H$45,MATCH(AZ319,Sheet2!$G$2:'Sheet2'!$G$45,0),0)),IF($BH$1=TRUE,INDEX(Sheet2!$I$2:'Sheet2'!$I$45,MATCH(AZ319,Sheet2!$G$2:'Sheet2'!$G$45,0)),IF($BI$1=TRUE,INDEX(Sheet2!$H$2:'Sheet2'!$H$45,MATCH(AZ319,Sheet2!$G$2:'Sheet2'!$G$45,0)),0)))+IF($BE$1=TRUE,2,0)</f>
        <v>20</v>
      </c>
      <c r="Y319" s="38">
        <f t="shared" si="224"/>
        <v>23.5</v>
      </c>
      <c r="Z319" s="38">
        <f t="shared" si="225"/>
        <v>26.5</v>
      </c>
      <c r="AA319" s="39">
        <f t="shared" si="226"/>
        <v>29.5</v>
      </c>
      <c r="AB319" s="38">
        <f>BA319+IF($F319="범선",IF($BG$1=TRUE,INDEX(Sheet2!$H$2:'Sheet2'!$H$45,MATCH(BA319,Sheet2!$G$2:'Sheet2'!$G$45,0),0)),IF($BH$1=TRUE,INDEX(Sheet2!$I$2:'Sheet2'!$I$45,MATCH(BA319,Sheet2!$G$2:'Sheet2'!$G$45,0)),IF($BI$1=TRUE,INDEX(Sheet2!$H$2:'Sheet2'!$H$45,MATCH(BA319,Sheet2!$G$2:'Sheet2'!$G$45,0)),0)))+IF($BE$1=TRUE,2,0)</f>
        <v>25</v>
      </c>
      <c r="AC319" s="38">
        <f t="shared" si="227"/>
        <v>28.5</v>
      </c>
      <c r="AD319" s="38">
        <f t="shared" si="228"/>
        <v>31.5</v>
      </c>
      <c r="AE319" s="39">
        <f t="shared" si="229"/>
        <v>34.5</v>
      </c>
      <c r="AF319" s="38">
        <f>BB319+IF($F319="범선",IF($BG$1=TRUE,INDEX(Sheet2!$H$2:'Sheet2'!$H$45,MATCH(BB319,Sheet2!$G$2:'Sheet2'!$G$45,0),0)),IF($BH$1=TRUE,INDEX(Sheet2!$I$2:'Sheet2'!$I$45,MATCH(BB319,Sheet2!$G$2:'Sheet2'!$G$45,0)),IF($BI$1=TRUE,INDEX(Sheet2!$H$2:'Sheet2'!$H$45,MATCH(BB319,Sheet2!$G$2:'Sheet2'!$G$45,0)),0)))+IF($BE$1=TRUE,2,0)</f>
        <v>30.5</v>
      </c>
      <c r="AG319" s="38">
        <f t="shared" si="230"/>
        <v>34</v>
      </c>
      <c r="AH319" s="38">
        <f t="shared" si="231"/>
        <v>37</v>
      </c>
      <c r="AI319" s="39">
        <f t="shared" si="232"/>
        <v>40</v>
      </c>
      <c r="AJ319" s="2"/>
      <c r="AK319">
        <v>140</v>
      </c>
      <c r="AL319">
        <v>310</v>
      </c>
      <c r="AM319">
        <v>11</v>
      </c>
      <c r="AN319" s="262">
        <v>5</v>
      </c>
      <c r="AO319" s="269">
        <v>25</v>
      </c>
      <c r="AP319" s="5">
        <v>70</v>
      </c>
      <c r="AQ319" s="5">
        <v>38</v>
      </c>
      <c r="AR319" s="5">
        <v>54</v>
      </c>
      <c r="AS319" s="5">
        <v>386</v>
      </c>
      <c r="AT319" s="5">
        <v>3</v>
      </c>
      <c r="AU319" s="5">
        <f t="shared" si="233"/>
        <v>510</v>
      </c>
      <c r="AV319" s="5">
        <f t="shared" si="234"/>
        <v>382</v>
      </c>
      <c r="AW319" s="5">
        <f t="shared" si="235"/>
        <v>637</v>
      </c>
      <c r="AX319" s="5">
        <f t="shared" si="236"/>
        <v>4</v>
      </c>
      <c r="AY319" s="5">
        <f t="shared" si="237"/>
        <v>5</v>
      </c>
      <c r="AZ319" s="5">
        <f t="shared" si="238"/>
        <v>8</v>
      </c>
      <c r="BA319" s="5">
        <f t="shared" si="239"/>
        <v>12</v>
      </c>
      <c r="BB319" s="5">
        <f t="shared" si="240"/>
        <v>16</v>
      </c>
    </row>
    <row r="320" spans="1:54" s="5" customFormat="1">
      <c r="A320" s="366"/>
      <c r="B320" s="166" t="s">
        <v>45</v>
      </c>
      <c r="C320" s="164" t="s">
        <v>42</v>
      </c>
      <c r="D320" s="160" t="s">
        <v>1</v>
      </c>
      <c r="E320" s="160" t="s">
        <v>0</v>
      </c>
      <c r="F320" s="161" t="s">
        <v>18</v>
      </c>
      <c r="G320" s="162" t="s">
        <v>8</v>
      </c>
      <c r="H320" s="287">
        <f>ROUNDDOWN(AK320*1.05,0)+INDEX(Sheet2!$B$2:'Sheet2'!$B$5,MATCH(G320,Sheet2!$A$2:'Sheet2'!$A$5,0),0)+34*AT320-ROUNDUP(IF($BC$1=TRUE,AV320,AW320)/10,0)+A320</f>
        <v>524</v>
      </c>
      <c r="I320" s="298">
        <f>ROUNDDOWN(AL320*1.05,0)+INDEX(Sheet2!$B$2:'Sheet2'!$B$5,MATCH(G320,Sheet2!$A$2:'Sheet2'!$A$5,0),0)+34*AT320-ROUNDUP(IF($BC$1=TRUE,AV320,AW320)/10,0)+A320</f>
        <v>430</v>
      </c>
      <c r="J320" s="163">
        <f t="shared" si="213"/>
        <v>954</v>
      </c>
      <c r="K320" s="593">
        <f>AW320-ROUNDDOWN(AR320/2,0)-ROUNDDOWN(MAX(AQ320*1.2,AP320*0.5),0)+INDEX(Sheet2!$C$2:'Sheet2'!$C$5,MATCH(G320,Sheet2!$A$2:'Sheet2'!$A$5,0),0)</f>
        <v>605</v>
      </c>
      <c r="L320" s="164">
        <f t="shared" si="214"/>
        <v>306</v>
      </c>
      <c r="M320" s="100">
        <f t="shared" si="215"/>
        <v>14</v>
      </c>
      <c r="N320" s="100">
        <f t="shared" si="216"/>
        <v>29</v>
      </c>
      <c r="O320" s="626">
        <f t="shared" si="217"/>
        <v>2002</v>
      </c>
      <c r="P320" s="41">
        <f>AX320+IF($F320="범선",IF($BG$1=TRUE,INDEX(Sheet2!$H$2:'Sheet2'!$H$45,MATCH(AX320,Sheet2!$G$2:'Sheet2'!$G$45,0),0)),IF($BH$1=TRUE,INDEX(Sheet2!$I$2:'Sheet2'!$I$45,MATCH(AX320,Sheet2!$G$2:'Sheet2'!$G$45,0)),IF($BI$1=TRUE,INDEX(Sheet2!$H$2:'Sheet2'!$H$45,MATCH(AX320,Sheet2!$G$2:'Sheet2'!$G$45,0)),0)))+IF($BE$1=TRUE,2,0)</f>
        <v>14.5</v>
      </c>
      <c r="Q320" s="38">
        <f t="shared" si="218"/>
        <v>17.5</v>
      </c>
      <c r="R320" s="38">
        <f t="shared" si="219"/>
        <v>20.5</v>
      </c>
      <c r="S320" s="39">
        <f t="shared" si="220"/>
        <v>23.5</v>
      </c>
      <c r="T320" s="38">
        <f>AY320+IF($F320="범선",IF($BG$1=TRUE,INDEX(Sheet2!$H$2:'Sheet2'!$H$45,MATCH(AY320,Sheet2!$G$2:'Sheet2'!$G$45,0),0)),IF($BH$1=TRUE,INDEX(Sheet2!$I$2:'Sheet2'!$I$45,MATCH(AY320,Sheet2!$G$2:'Sheet2'!$G$45,0)),IF($BI$1=TRUE,INDEX(Sheet2!$H$2:'Sheet2'!$H$45,MATCH(AY320,Sheet2!$G$2:'Sheet2'!$G$45,0)),0)))+IF($BE$1=TRUE,2,0)</f>
        <v>17</v>
      </c>
      <c r="U320" s="38">
        <f t="shared" si="221"/>
        <v>20.5</v>
      </c>
      <c r="V320" s="38">
        <f t="shared" si="222"/>
        <v>23.5</v>
      </c>
      <c r="W320" s="39">
        <f t="shared" si="223"/>
        <v>26.5</v>
      </c>
      <c r="X320" s="38">
        <f>AZ320+IF($F320="범선",IF($BG$1=TRUE,INDEX(Sheet2!$H$2:'Sheet2'!$H$45,MATCH(AZ320,Sheet2!$G$2:'Sheet2'!$G$45,0),0)),IF($BH$1=TRUE,INDEX(Sheet2!$I$2:'Sheet2'!$I$45,MATCH(AZ320,Sheet2!$G$2:'Sheet2'!$G$45,0)),IF($BI$1=TRUE,INDEX(Sheet2!$H$2:'Sheet2'!$H$45,MATCH(AZ320,Sheet2!$G$2:'Sheet2'!$G$45,0)),0)))+IF($BE$1=TRUE,2,0)</f>
        <v>21</v>
      </c>
      <c r="Y320" s="38">
        <f t="shared" si="224"/>
        <v>24.5</v>
      </c>
      <c r="Z320" s="38">
        <f t="shared" si="225"/>
        <v>27.5</v>
      </c>
      <c r="AA320" s="39">
        <f t="shared" si="226"/>
        <v>30.5</v>
      </c>
      <c r="AB320" s="38">
        <f>BA320+IF($F320="범선",IF($BG$1=TRUE,INDEX(Sheet2!$H$2:'Sheet2'!$H$45,MATCH(BA320,Sheet2!$G$2:'Sheet2'!$G$45,0),0)),IF($BH$1=TRUE,INDEX(Sheet2!$I$2:'Sheet2'!$I$45,MATCH(BA320,Sheet2!$G$2:'Sheet2'!$G$45,0)),IF($BI$1=TRUE,INDEX(Sheet2!$H$2:'Sheet2'!$H$45,MATCH(BA320,Sheet2!$G$2:'Sheet2'!$G$45,0)),0)))+IF($BE$1=TRUE,2,0)</f>
        <v>26.5</v>
      </c>
      <c r="AC320" s="38">
        <f t="shared" si="227"/>
        <v>30</v>
      </c>
      <c r="AD320" s="38">
        <f t="shared" si="228"/>
        <v>33</v>
      </c>
      <c r="AE320" s="39">
        <f t="shared" si="229"/>
        <v>36</v>
      </c>
      <c r="AF320" s="38">
        <f>BB320+IF($F320="범선",IF($BG$1=TRUE,INDEX(Sheet2!$H$2:'Sheet2'!$H$45,MATCH(BB320,Sheet2!$G$2:'Sheet2'!$G$45,0),0)),IF($BH$1=TRUE,INDEX(Sheet2!$I$2:'Sheet2'!$I$45,MATCH(BB320,Sheet2!$G$2:'Sheet2'!$G$45,0)),IF($BI$1=TRUE,INDEX(Sheet2!$H$2:'Sheet2'!$H$45,MATCH(BB320,Sheet2!$G$2:'Sheet2'!$G$45,0)),0)))+IF($BE$1=TRUE,2,0)</f>
        <v>30.5</v>
      </c>
      <c r="AG320" s="38">
        <f t="shared" si="230"/>
        <v>34</v>
      </c>
      <c r="AH320" s="38">
        <f t="shared" si="231"/>
        <v>37</v>
      </c>
      <c r="AI320" s="39">
        <f t="shared" si="232"/>
        <v>40</v>
      </c>
      <c r="AJ320" s="6"/>
      <c r="AK320" s="5">
        <v>310</v>
      </c>
      <c r="AL320" s="5">
        <v>220</v>
      </c>
      <c r="AM320" s="5">
        <v>15</v>
      </c>
      <c r="AN320" s="262">
        <v>14</v>
      </c>
      <c r="AO320" s="269">
        <v>29</v>
      </c>
      <c r="AP320" s="5">
        <v>90</v>
      </c>
      <c r="AQ320" s="5">
        <v>34</v>
      </c>
      <c r="AR320" s="5">
        <v>48</v>
      </c>
      <c r="AS320" s="5">
        <v>362</v>
      </c>
      <c r="AT320" s="5">
        <v>3</v>
      </c>
      <c r="AU320" s="5">
        <f t="shared" si="233"/>
        <v>500</v>
      </c>
      <c r="AV320" s="5">
        <f t="shared" si="234"/>
        <v>375</v>
      </c>
      <c r="AW320" s="5">
        <f t="shared" si="235"/>
        <v>625</v>
      </c>
      <c r="AX320" s="5">
        <f t="shared" si="236"/>
        <v>4</v>
      </c>
      <c r="AY320" s="5">
        <f t="shared" si="237"/>
        <v>6</v>
      </c>
      <c r="AZ320" s="5">
        <f t="shared" si="238"/>
        <v>9</v>
      </c>
      <c r="BA320" s="5">
        <f t="shared" si="239"/>
        <v>13</v>
      </c>
      <c r="BB320" s="5">
        <f t="shared" si="240"/>
        <v>16</v>
      </c>
    </row>
    <row r="321" spans="1:55">
      <c r="A321" s="366"/>
      <c r="B321" s="166"/>
      <c r="C321" s="164" t="s">
        <v>209</v>
      </c>
      <c r="D321" s="160" t="s">
        <v>25</v>
      </c>
      <c r="E321" s="160" t="s">
        <v>0</v>
      </c>
      <c r="F321" s="160" t="s">
        <v>162</v>
      </c>
      <c r="G321" s="162" t="s">
        <v>8</v>
      </c>
      <c r="H321" s="287">
        <f>ROUNDDOWN(AK321*1.05,0)+INDEX(Sheet2!$B$2:'Sheet2'!$B$5,MATCH(G321,Sheet2!$A$2:'Sheet2'!$A$5,0),0)+34*AT321-ROUNDUP(IF($BC$1=TRUE,AV321,AW321)/10,0)+A321</f>
        <v>524</v>
      </c>
      <c r="I321" s="298">
        <f>ROUNDDOWN(AL321*1.05,0)+INDEX(Sheet2!$B$2:'Sheet2'!$B$5,MATCH(G321,Sheet2!$A$2:'Sheet2'!$A$5,0),0)+34*AT321-ROUNDUP(IF($BC$1=TRUE,AV321,AW321)/10,0)+A321</f>
        <v>524</v>
      </c>
      <c r="J321" s="163">
        <f t="shared" si="213"/>
        <v>1048</v>
      </c>
      <c r="K321" s="593">
        <f>AW321-ROUNDDOWN(AR321/2,0)-ROUNDDOWN(MAX(AQ321*1.2,AP321*0.5),0)+INDEX(Sheet2!$C$2:'Sheet2'!$C$5,MATCH(G321,Sheet2!$A$2:'Sheet2'!$A$5,0),0)</f>
        <v>597</v>
      </c>
      <c r="L321" s="164">
        <f t="shared" si="214"/>
        <v>298</v>
      </c>
      <c r="M321" s="100">
        <f t="shared" si="215"/>
        <v>15</v>
      </c>
      <c r="N321" s="100">
        <f t="shared" si="216"/>
        <v>41</v>
      </c>
      <c r="O321" s="626">
        <f t="shared" si="217"/>
        <v>2096</v>
      </c>
      <c r="P321" s="53">
        <f>AX321+IF($F321="범선",IF($BG$1=TRUE,INDEX(Sheet2!$H$2:'Sheet2'!$H$45,MATCH(AX321,Sheet2!$G$2:'Sheet2'!$G$45,0),0)),IF($BH$1=TRUE,INDEX(Sheet2!$I$2:'Sheet2'!$I$45,MATCH(AX321,Sheet2!$G$2:'Sheet2'!$G$45,0)),IF($BI$1=TRUE,INDEX(Sheet2!$H$2:'Sheet2'!$H$45,MATCH(AX321,Sheet2!$G$2:'Sheet2'!$G$45,0)),0)))+IF($BE$1=TRUE,2,0)</f>
        <v>18.5</v>
      </c>
      <c r="Q321" s="49">
        <f t="shared" si="218"/>
        <v>21.5</v>
      </c>
      <c r="R321" s="49">
        <f t="shared" si="219"/>
        <v>24.5</v>
      </c>
      <c r="S321" s="51">
        <f t="shared" si="220"/>
        <v>27.5</v>
      </c>
      <c r="T321" s="49">
        <f>AY321+IF($F321="범선",IF($BG$1=TRUE,INDEX(Sheet2!$H$2:'Sheet2'!$H$45,MATCH(AY321,Sheet2!$G$2:'Sheet2'!$G$45,0),0)),IF($BH$1=TRUE,INDEX(Sheet2!$I$2:'Sheet2'!$I$45,MATCH(AY321,Sheet2!$G$2:'Sheet2'!$G$45,0)),IF($BI$1=TRUE,INDEX(Sheet2!$H$2:'Sheet2'!$H$45,MATCH(AY321,Sheet2!$G$2:'Sheet2'!$G$45,0)),0)))+IF($BE$1=TRUE,2,0)</f>
        <v>20</v>
      </c>
      <c r="U321" s="49">
        <f t="shared" si="221"/>
        <v>23.5</v>
      </c>
      <c r="V321" s="49">
        <f t="shared" si="222"/>
        <v>26.5</v>
      </c>
      <c r="W321" s="51">
        <f t="shared" si="223"/>
        <v>29.5</v>
      </c>
      <c r="X321" s="49">
        <f>AZ321+IF($F321="범선",IF($BG$1=TRUE,INDEX(Sheet2!$H$2:'Sheet2'!$H$45,MATCH(AZ321,Sheet2!$G$2:'Sheet2'!$G$45,0),0)),IF($BH$1=TRUE,INDEX(Sheet2!$I$2:'Sheet2'!$I$45,MATCH(AZ321,Sheet2!$G$2:'Sheet2'!$G$45,0)),IF($BI$1=TRUE,INDEX(Sheet2!$H$2:'Sheet2'!$H$45,MATCH(AZ321,Sheet2!$G$2:'Sheet2'!$G$45,0)),0)))+IF($BE$1=TRUE,2,0)</f>
        <v>25</v>
      </c>
      <c r="Y321" s="49">
        <f t="shared" si="224"/>
        <v>28.5</v>
      </c>
      <c r="Z321" s="49">
        <f t="shared" si="225"/>
        <v>31.5</v>
      </c>
      <c r="AA321" s="51">
        <f t="shared" si="226"/>
        <v>34.5</v>
      </c>
      <c r="AB321" s="49">
        <f>BA321+IF($F321="범선",IF($BG$1=TRUE,INDEX(Sheet2!$H$2:'Sheet2'!$H$45,MATCH(BA321,Sheet2!$G$2:'Sheet2'!$G$45,0),0)),IF($BH$1=TRUE,INDEX(Sheet2!$I$2:'Sheet2'!$I$45,MATCH(BA321,Sheet2!$G$2:'Sheet2'!$G$45,0)),IF($BI$1=TRUE,INDEX(Sheet2!$H$2:'Sheet2'!$H$45,MATCH(BA321,Sheet2!$G$2:'Sheet2'!$G$45,0)),0)))+IF($BE$1=TRUE,2,0)</f>
        <v>29</v>
      </c>
      <c r="AC321" s="49">
        <f t="shared" si="227"/>
        <v>32.5</v>
      </c>
      <c r="AD321" s="49">
        <f t="shared" si="228"/>
        <v>35.5</v>
      </c>
      <c r="AE321" s="51">
        <f t="shared" si="229"/>
        <v>38.5</v>
      </c>
      <c r="AF321" s="49">
        <f>BB321+IF($F321="범선",IF($BG$1=TRUE,INDEX(Sheet2!$H$2:'Sheet2'!$H$45,MATCH(BB321,Sheet2!$G$2:'Sheet2'!$G$45,0),0)),IF($BH$1=TRUE,INDEX(Sheet2!$I$2:'Sheet2'!$I$45,MATCH(BB321,Sheet2!$G$2:'Sheet2'!$G$45,0)),IF($BI$1=TRUE,INDEX(Sheet2!$H$2:'Sheet2'!$H$45,MATCH(BB321,Sheet2!$G$2:'Sheet2'!$G$45,0)),0)))+IF($BE$1=TRUE,2,0)</f>
        <v>34.5</v>
      </c>
      <c r="AG321" s="49">
        <f t="shared" si="230"/>
        <v>38</v>
      </c>
      <c r="AH321" s="49">
        <f t="shared" si="231"/>
        <v>41</v>
      </c>
      <c r="AI321" s="51">
        <f t="shared" si="232"/>
        <v>44</v>
      </c>
      <c r="AK321" s="13">
        <v>310</v>
      </c>
      <c r="AL321" s="13">
        <v>310</v>
      </c>
      <c r="AM321" s="13">
        <v>16</v>
      </c>
      <c r="AN321" s="262">
        <v>15</v>
      </c>
      <c r="AO321" s="269">
        <v>41</v>
      </c>
      <c r="AP321" s="13">
        <v>80</v>
      </c>
      <c r="AQ321" s="13">
        <v>27</v>
      </c>
      <c r="AR321" s="13">
        <v>74</v>
      </c>
      <c r="AS321" s="13">
        <v>346</v>
      </c>
      <c r="AT321" s="13">
        <v>3</v>
      </c>
      <c r="AU321" s="5">
        <f t="shared" si="233"/>
        <v>500</v>
      </c>
      <c r="AV321" s="5">
        <f t="shared" si="234"/>
        <v>375</v>
      </c>
      <c r="AW321" s="5">
        <f t="shared" si="235"/>
        <v>625</v>
      </c>
      <c r="AX321" s="5">
        <f t="shared" si="236"/>
        <v>7</v>
      </c>
      <c r="AY321" s="5">
        <f t="shared" si="237"/>
        <v>8</v>
      </c>
      <c r="AZ321" s="5">
        <f t="shared" si="238"/>
        <v>12</v>
      </c>
      <c r="BA321" s="5">
        <f t="shared" si="239"/>
        <v>15</v>
      </c>
      <c r="BB321" s="5">
        <f t="shared" si="240"/>
        <v>19</v>
      </c>
    </row>
    <row r="322" spans="1:55" s="5" customFormat="1">
      <c r="A322" s="381"/>
      <c r="B322" s="377" t="s">
        <v>43</v>
      </c>
      <c r="C322" s="48" t="s">
        <v>51</v>
      </c>
      <c r="D322" s="49" t="s">
        <v>1</v>
      </c>
      <c r="E322" s="20" t="s">
        <v>0</v>
      </c>
      <c r="F322" s="26" t="s">
        <v>18</v>
      </c>
      <c r="G322" s="223" t="s">
        <v>163</v>
      </c>
      <c r="H322" s="322">
        <f>ROUNDDOWN(AK322*1.05,0)+INDEX(Sheet2!$B$2:'Sheet2'!$B$5,MATCH(G322,Sheet2!$A$2:'Sheet2'!$A$5,0),0)+34*AT322-ROUNDUP(IF($BC$1=TRUE,AV322,AW322)/10,0)+A322</f>
        <v>489</v>
      </c>
      <c r="I322" s="323">
        <f>ROUNDDOWN(AL322*1.05,0)+INDEX(Sheet2!$B$2:'Sheet2'!$B$5,MATCH(G322,Sheet2!$A$2:'Sheet2'!$A$5,0),0)+34*AT322-ROUNDUP(IF($BC$1=TRUE,AV322,AW322)/10,0)+A322</f>
        <v>531</v>
      </c>
      <c r="J322" s="232">
        <f t="shared" si="213"/>
        <v>1020</v>
      </c>
      <c r="K322" s="690">
        <f>AW322-ROUNDDOWN(AR322/2,0)-ROUNDDOWN(MAX(AQ322*1.2,AP322*0.5),0)+INDEX(Sheet2!$C$2:'Sheet2'!$C$5,MATCH(G322,Sheet2!$A$2:'Sheet2'!$A$5,0),0)</f>
        <v>596</v>
      </c>
      <c r="L322" s="247">
        <f t="shared" si="214"/>
        <v>297</v>
      </c>
      <c r="M322" s="249">
        <f t="shared" si="215"/>
        <v>15</v>
      </c>
      <c r="N322" s="249">
        <f t="shared" si="216"/>
        <v>30</v>
      </c>
      <c r="O322" s="695">
        <f t="shared" si="217"/>
        <v>1998</v>
      </c>
      <c r="P322" s="53">
        <f>AX322+IF($F322="범선",IF($BG$1=TRUE,INDEX(Sheet2!$H$2:'Sheet2'!$H$45,MATCH(AX322,Sheet2!$G$2:'Sheet2'!$G$45,0),0)),IF($BH$1=TRUE,INDEX(Sheet2!$I$2:'Sheet2'!$I$45,MATCH(AX322,Sheet2!$G$2:'Sheet2'!$G$45,0)),IF($BI$1=TRUE,INDEX(Sheet2!$H$2:'Sheet2'!$H$45,MATCH(AX322,Sheet2!$G$2:'Sheet2'!$G$45,0)),0)))+IF($BE$1=TRUE,2,0)</f>
        <v>16</v>
      </c>
      <c r="Q322" s="49">
        <f t="shared" si="218"/>
        <v>19</v>
      </c>
      <c r="R322" s="49">
        <f t="shared" si="219"/>
        <v>22</v>
      </c>
      <c r="S322" s="51">
        <f t="shared" si="220"/>
        <v>25</v>
      </c>
      <c r="T322" s="49">
        <f>AY322+IF($F322="범선",IF($BG$1=TRUE,INDEX(Sheet2!$H$2:'Sheet2'!$H$45,MATCH(AY322,Sheet2!$G$2:'Sheet2'!$G$45,0),0)),IF($BH$1=TRUE,INDEX(Sheet2!$I$2:'Sheet2'!$I$45,MATCH(AY322,Sheet2!$G$2:'Sheet2'!$G$45,0)),IF($BI$1=TRUE,INDEX(Sheet2!$H$2:'Sheet2'!$H$45,MATCH(AY322,Sheet2!$G$2:'Sheet2'!$G$45,0)),0)))+IF($BE$1=TRUE,2,0)</f>
        <v>17</v>
      </c>
      <c r="U322" s="49">
        <f t="shared" si="221"/>
        <v>20.5</v>
      </c>
      <c r="V322" s="49">
        <f t="shared" si="222"/>
        <v>23.5</v>
      </c>
      <c r="W322" s="51">
        <f t="shared" si="223"/>
        <v>26.5</v>
      </c>
      <c r="X322" s="49">
        <f>AZ322+IF($F322="범선",IF($BG$1=TRUE,INDEX(Sheet2!$H$2:'Sheet2'!$H$45,MATCH(AZ322,Sheet2!$G$2:'Sheet2'!$G$45,0),0)),IF($BH$1=TRUE,INDEX(Sheet2!$I$2:'Sheet2'!$I$45,MATCH(AZ322,Sheet2!$G$2:'Sheet2'!$G$45,0)),IF($BI$1=TRUE,INDEX(Sheet2!$H$2:'Sheet2'!$H$45,MATCH(AZ322,Sheet2!$G$2:'Sheet2'!$G$45,0)),0)))+IF($BE$1=TRUE,2,0)</f>
        <v>21</v>
      </c>
      <c r="Y322" s="49">
        <f t="shared" si="224"/>
        <v>24.5</v>
      </c>
      <c r="Z322" s="49">
        <f t="shared" si="225"/>
        <v>27.5</v>
      </c>
      <c r="AA322" s="51">
        <f t="shared" si="226"/>
        <v>30.5</v>
      </c>
      <c r="AB322" s="49">
        <f>BA322+IF($F322="범선",IF($BG$1=TRUE,INDEX(Sheet2!$H$2:'Sheet2'!$H$45,MATCH(BA322,Sheet2!$G$2:'Sheet2'!$G$45,0),0)),IF($BH$1=TRUE,INDEX(Sheet2!$I$2:'Sheet2'!$I$45,MATCH(BA322,Sheet2!$G$2:'Sheet2'!$G$45,0)),IF($BI$1=TRUE,INDEX(Sheet2!$H$2:'Sheet2'!$H$45,MATCH(BA322,Sheet2!$G$2:'Sheet2'!$G$45,0)),0)))+IF($BE$1=TRUE,2,0)</f>
        <v>26.5</v>
      </c>
      <c r="AC322" s="49">
        <f t="shared" si="227"/>
        <v>30</v>
      </c>
      <c r="AD322" s="49">
        <f t="shared" si="228"/>
        <v>33</v>
      </c>
      <c r="AE322" s="51">
        <f t="shared" si="229"/>
        <v>36</v>
      </c>
      <c r="AF322" s="49">
        <f>BB322+IF($F322="범선",IF($BG$1=TRUE,INDEX(Sheet2!$H$2:'Sheet2'!$H$45,MATCH(BB322,Sheet2!$G$2:'Sheet2'!$G$45,0),0)),IF($BH$1=TRUE,INDEX(Sheet2!$I$2:'Sheet2'!$I$45,MATCH(BB322,Sheet2!$G$2:'Sheet2'!$G$45,0)),IF($BI$1=TRUE,INDEX(Sheet2!$H$2:'Sheet2'!$H$45,MATCH(BB322,Sheet2!$G$2:'Sheet2'!$G$45,0)),0)))+IF($BE$1=TRUE,2,0)</f>
        <v>32</v>
      </c>
      <c r="AG322" s="49">
        <f t="shared" si="230"/>
        <v>35.5</v>
      </c>
      <c r="AH322" s="49">
        <f t="shared" si="231"/>
        <v>38.5</v>
      </c>
      <c r="AI322" s="51">
        <f t="shared" si="232"/>
        <v>41.5</v>
      </c>
      <c r="AJ322" s="2"/>
      <c r="AK322" s="178">
        <v>296</v>
      </c>
      <c r="AL322" s="178">
        <v>336</v>
      </c>
      <c r="AM322" s="178">
        <v>16</v>
      </c>
      <c r="AN322" s="262">
        <v>15</v>
      </c>
      <c r="AO322" s="269">
        <v>30</v>
      </c>
      <c r="AP322" s="13">
        <v>72</v>
      </c>
      <c r="AQ322" s="13">
        <v>40</v>
      </c>
      <c r="AR322" s="13">
        <v>60</v>
      </c>
      <c r="AS322" s="13">
        <v>368</v>
      </c>
      <c r="AT322" s="13">
        <v>3</v>
      </c>
      <c r="AU322" s="13">
        <f t="shared" si="233"/>
        <v>500</v>
      </c>
      <c r="AV322" s="13">
        <f t="shared" si="234"/>
        <v>375</v>
      </c>
      <c r="AW322" s="13">
        <f t="shared" si="235"/>
        <v>625</v>
      </c>
      <c r="AX322" s="5">
        <f t="shared" si="236"/>
        <v>5</v>
      </c>
      <c r="AY322" s="5">
        <f t="shared" si="237"/>
        <v>6</v>
      </c>
      <c r="AZ322" s="5">
        <f t="shared" si="238"/>
        <v>9</v>
      </c>
      <c r="BA322" s="5">
        <f t="shared" si="239"/>
        <v>13</v>
      </c>
      <c r="BB322" s="5">
        <f t="shared" si="240"/>
        <v>17</v>
      </c>
    </row>
    <row r="323" spans="1:55" s="5" customFormat="1">
      <c r="A323" s="366"/>
      <c r="B323" s="166" t="s">
        <v>288</v>
      </c>
      <c r="C323" s="164" t="s">
        <v>209</v>
      </c>
      <c r="D323" s="160" t="s">
        <v>25</v>
      </c>
      <c r="E323" s="160" t="s">
        <v>0</v>
      </c>
      <c r="F323" s="160" t="s">
        <v>18</v>
      </c>
      <c r="G323" s="567" t="s">
        <v>8</v>
      </c>
      <c r="H323" s="575">
        <f>ROUNDDOWN(AK323*1.05,0)+INDEX(Sheet2!$B$2:'Sheet2'!$B$5,MATCH(G323,Sheet2!$A$2:'Sheet2'!$A$5,0),0)+34*AT323-ROUNDUP(IF($BC$1=TRUE,AV323,AW323)/10,0)+A323</f>
        <v>524</v>
      </c>
      <c r="I323" s="583">
        <f>ROUNDDOWN(AL323*1.05,0)+INDEX(Sheet2!$B$2:'Sheet2'!$B$5,MATCH(G323,Sheet2!$A$2:'Sheet2'!$A$5,0),0)+34*AT323-ROUNDUP(IF($BC$1=TRUE,AV323,AW323)/10,0)+A323</f>
        <v>524</v>
      </c>
      <c r="J323" s="590">
        <f t="shared" si="213"/>
        <v>1048</v>
      </c>
      <c r="K323" s="593">
        <f>AW323-ROUNDDOWN(AR323/2,0)-ROUNDDOWN(MAX(AQ323*1.2,AP323*0.5),0)+INDEX(Sheet2!$C$2:'Sheet2'!$C$5,MATCH(G323,Sheet2!$A$2:'Sheet2'!$A$5,0),0)</f>
        <v>584</v>
      </c>
      <c r="L323" s="611">
        <f t="shared" si="214"/>
        <v>285</v>
      </c>
      <c r="M323" s="621">
        <f t="shared" si="215"/>
        <v>15</v>
      </c>
      <c r="N323" s="621">
        <f t="shared" si="216"/>
        <v>47</v>
      </c>
      <c r="O323" s="671">
        <f t="shared" si="217"/>
        <v>2096</v>
      </c>
      <c r="P323" s="10">
        <f>AX323+IF($F323="범선",IF($BG$1=TRUE,INDEX(Sheet2!$H$2:'Sheet2'!$H$45,MATCH(AX323,Sheet2!$G$2:'Sheet2'!$G$45,0),0)),IF($BH$1=TRUE,INDEX(Sheet2!$I$2:'Sheet2'!$I$45,MATCH(AX323,Sheet2!$G$2:'Sheet2'!$G$45,0)),IF($BI$1=TRUE,INDEX(Sheet2!$H$2:'Sheet2'!$H$45,MATCH(AX323,Sheet2!$G$2:'Sheet2'!$G$45,0)),0)))+IF($BE$1=TRUE,2,0)</f>
        <v>20</v>
      </c>
      <c r="Q323" s="6">
        <f t="shared" si="218"/>
        <v>23</v>
      </c>
      <c r="R323" s="6">
        <f t="shared" si="219"/>
        <v>26</v>
      </c>
      <c r="S323" s="9">
        <f t="shared" si="220"/>
        <v>29</v>
      </c>
      <c r="T323" s="6">
        <f>AY323+IF($F323="범선",IF($BG$1=TRUE,INDEX(Sheet2!$H$2:'Sheet2'!$H$45,MATCH(AY323,Sheet2!$G$2:'Sheet2'!$G$45,0),0)),IF($BH$1=TRUE,INDEX(Sheet2!$I$2:'Sheet2'!$I$45,MATCH(AY323,Sheet2!$G$2:'Sheet2'!$G$45,0)),IF($BI$1=TRUE,INDEX(Sheet2!$H$2:'Sheet2'!$H$45,MATCH(AY323,Sheet2!$G$2:'Sheet2'!$G$45,0)),0)))+IF($BE$1=TRUE,2,0)</f>
        <v>21</v>
      </c>
      <c r="U323" s="6">
        <f t="shared" si="221"/>
        <v>24.5</v>
      </c>
      <c r="V323" s="6">
        <f t="shared" si="222"/>
        <v>27.5</v>
      </c>
      <c r="W323" s="9">
        <f t="shared" si="223"/>
        <v>30.5</v>
      </c>
      <c r="X323" s="6">
        <f>AZ323+IF($F323="범선",IF($BG$1=TRUE,INDEX(Sheet2!$H$2:'Sheet2'!$H$45,MATCH(AZ323,Sheet2!$G$2:'Sheet2'!$G$45,0),0)),IF($BH$1=TRUE,INDEX(Sheet2!$I$2:'Sheet2'!$I$45,MATCH(AZ323,Sheet2!$G$2:'Sheet2'!$G$45,0)),IF($BI$1=TRUE,INDEX(Sheet2!$H$2:'Sheet2'!$H$45,MATCH(AZ323,Sheet2!$G$2:'Sheet2'!$G$45,0)),0)))+IF($BE$1=TRUE,2,0)</f>
        <v>26.5</v>
      </c>
      <c r="Y323" s="6">
        <f t="shared" si="224"/>
        <v>30</v>
      </c>
      <c r="Z323" s="6">
        <f t="shared" si="225"/>
        <v>33</v>
      </c>
      <c r="AA323" s="9">
        <f t="shared" si="226"/>
        <v>36</v>
      </c>
      <c r="AB323" s="6">
        <f>BA323+IF($F323="범선",IF($BG$1=TRUE,INDEX(Sheet2!$H$2:'Sheet2'!$H$45,MATCH(BA323,Sheet2!$G$2:'Sheet2'!$G$45,0),0)),IF($BH$1=TRUE,INDEX(Sheet2!$I$2:'Sheet2'!$I$45,MATCH(BA323,Sheet2!$G$2:'Sheet2'!$G$45,0)),IF($BI$1=TRUE,INDEX(Sheet2!$H$2:'Sheet2'!$H$45,MATCH(BA323,Sheet2!$G$2:'Sheet2'!$G$45,0)),0)))+IF($BE$1=TRUE,2,0)</f>
        <v>30.5</v>
      </c>
      <c r="AC323" s="6">
        <f t="shared" si="227"/>
        <v>34</v>
      </c>
      <c r="AD323" s="6">
        <f t="shared" si="228"/>
        <v>37</v>
      </c>
      <c r="AE323" s="9">
        <f t="shared" si="229"/>
        <v>40</v>
      </c>
      <c r="AF323" s="6">
        <f>BB323+IF($F323="범선",IF($BG$1=TRUE,INDEX(Sheet2!$H$2:'Sheet2'!$H$45,MATCH(BB323,Sheet2!$G$2:'Sheet2'!$G$45,0),0)),IF($BH$1=TRUE,INDEX(Sheet2!$I$2:'Sheet2'!$I$45,MATCH(BB323,Sheet2!$G$2:'Sheet2'!$G$45,0)),IF($BI$1=TRUE,INDEX(Sheet2!$H$2:'Sheet2'!$H$45,MATCH(BB323,Sheet2!$G$2:'Sheet2'!$G$45,0)),0)))+IF($BE$1=TRUE,2,0)</f>
        <v>36</v>
      </c>
      <c r="AG323" s="6">
        <f t="shared" si="230"/>
        <v>39.5</v>
      </c>
      <c r="AH323" s="6">
        <f t="shared" si="231"/>
        <v>42.5</v>
      </c>
      <c r="AI323" s="9">
        <f t="shared" si="232"/>
        <v>45.5</v>
      </c>
      <c r="AJ323" s="6"/>
      <c r="AK323" s="13">
        <v>310</v>
      </c>
      <c r="AL323" s="13">
        <v>310</v>
      </c>
      <c r="AM323" s="13">
        <v>16</v>
      </c>
      <c r="AN323" s="262">
        <v>15</v>
      </c>
      <c r="AO323" s="269">
        <v>47</v>
      </c>
      <c r="AP323" s="13">
        <v>100</v>
      </c>
      <c r="AQ323" s="13">
        <v>27</v>
      </c>
      <c r="AR323" s="13">
        <v>80</v>
      </c>
      <c r="AS323" s="13">
        <v>320</v>
      </c>
      <c r="AT323" s="13">
        <v>3</v>
      </c>
      <c r="AU323" s="5">
        <f t="shared" si="233"/>
        <v>500</v>
      </c>
      <c r="AV323" s="5">
        <f t="shared" si="234"/>
        <v>375</v>
      </c>
      <c r="AW323" s="5">
        <f t="shared" si="235"/>
        <v>625</v>
      </c>
      <c r="AX323" s="5">
        <f t="shared" si="236"/>
        <v>8</v>
      </c>
      <c r="AY323" s="5">
        <f t="shared" si="237"/>
        <v>9</v>
      </c>
      <c r="AZ323" s="5">
        <f t="shared" si="238"/>
        <v>13</v>
      </c>
      <c r="BA323" s="5">
        <f t="shared" si="239"/>
        <v>16</v>
      </c>
      <c r="BB323" s="5">
        <f t="shared" si="240"/>
        <v>20</v>
      </c>
      <c r="BC323" s="5">
        <f>IF($BJ$1=TRUE,2,IF($BK$1=TRUE,5,0))</f>
        <v>2</v>
      </c>
    </row>
    <row r="324" spans="1:55" s="5" customFormat="1">
      <c r="A324" s="381"/>
      <c r="B324" s="377"/>
      <c r="C324" s="48" t="s">
        <v>51</v>
      </c>
      <c r="D324" s="49" t="s">
        <v>25</v>
      </c>
      <c r="E324" s="49" t="s">
        <v>0</v>
      </c>
      <c r="F324" s="50" t="s">
        <v>18</v>
      </c>
      <c r="G324" s="51" t="s">
        <v>163</v>
      </c>
      <c r="H324" s="91">
        <f>ROUNDDOWN(AK324*1.05,0)+INDEX(Sheet2!$B$2:'Sheet2'!$B$5,MATCH(G324,Sheet2!$A$2:'Sheet2'!$A$5,0),0)+34*AT324-ROUNDUP(IF($BC$1=TRUE,AV324,AW324)/10,0)+A324</f>
        <v>473</v>
      </c>
      <c r="I324" s="231">
        <f>ROUNDDOWN(AL324*1.05,0)+INDEX(Sheet2!$B$2:'Sheet2'!$B$5,MATCH(G324,Sheet2!$A$2:'Sheet2'!$A$5,0),0)+34*AT324-ROUNDUP(IF($BC$1=TRUE,AV324,AW324)/10,0)+A324</f>
        <v>515</v>
      </c>
      <c r="J324" s="52">
        <f t="shared" si="213"/>
        <v>988</v>
      </c>
      <c r="K324" s="1273">
        <f>AW324-ROUNDDOWN(AR324/2,0)-ROUNDDOWN(MAX(AQ324*1.2,AP324*0.5),0)+INDEX(Sheet2!$C$2:'Sheet2'!$C$5,MATCH(G324,Sheet2!$A$2:'Sheet2'!$A$5,0),0)</f>
        <v>584</v>
      </c>
      <c r="L324" s="48">
        <f t="shared" si="214"/>
        <v>285</v>
      </c>
      <c r="M324" s="83">
        <f t="shared" si="215"/>
        <v>14</v>
      </c>
      <c r="N324" s="83">
        <f t="shared" si="216"/>
        <v>30</v>
      </c>
      <c r="O324" s="672">
        <f t="shared" si="217"/>
        <v>1934</v>
      </c>
      <c r="P324" s="53">
        <f>AX324+IF($F324="범선",IF($BG$1=TRUE,INDEX(Sheet2!$H$2:'Sheet2'!$H$45,MATCH(AX324,Sheet2!$G$2:'Sheet2'!$G$45,0),0)),IF($BH$1=TRUE,INDEX(Sheet2!$I$2:'Sheet2'!$I$45,MATCH(AX324,Sheet2!$G$2:'Sheet2'!$G$45,0)),IF($BI$1=TRUE,INDEX(Sheet2!$H$2:'Sheet2'!$H$45,MATCH(AX324,Sheet2!$G$2:'Sheet2'!$G$45,0)),0)))+IF($BE$1=TRUE,2,0)</f>
        <v>16</v>
      </c>
      <c r="Q324" s="49">
        <f t="shared" si="218"/>
        <v>19</v>
      </c>
      <c r="R324" s="49">
        <f t="shared" si="219"/>
        <v>22</v>
      </c>
      <c r="S324" s="51">
        <f t="shared" si="220"/>
        <v>25</v>
      </c>
      <c r="T324" s="49">
        <f>AY324+IF($F324="범선",IF($BG$1=TRUE,INDEX(Sheet2!$H$2:'Sheet2'!$H$45,MATCH(AY324,Sheet2!$G$2:'Sheet2'!$G$45,0),0)),IF($BH$1=TRUE,INDEX(Sheet2!$I$2:'Sheet2'!$I$45,MATCH(AY324,Sheet2!$G$2:'Sheet2'!$G$45,0)),IF($BI$1=TRUE,INDEX(Sheet2!$H$2:'Sheet2'!$H$45,MATCH(AY324,Sheet2!$G$2:'Sheet2'!$G$45,0)),0)))+IF($BE$1=TRUE,2,0)</f>
        <v>17</v>
      </c>
      <c r="U324" s="49">
        <f t="shared" si="221"/>
        <v>20.5</v>
      </c>
      <c r="V324" s="49">
        <f t="shared" si="222"/>
        <v>23.5</v>
      </c>
      <c r="W324" s="51">
        <f t="shared" si="223"/>
        <v>26.5</v>
      </c>
      <c r="X324" s="49">
        <f>AZ324+IF($F324="범선",IF($BG$1=TRUE,INDEX(Sheet2!$H$2:'Sheet2'!$H$45,MATCH(AZ324,Sheet2!$G$2:'Sheet2'!$G$45,0),0)),IF($BH$1=TRUE,INDEX(Sheet2!$I$2:'Sheet2'!$I$45,MATCH(AZ324,Sheet2!$G$2:'Sheet2'!$G$45,0)),IF($BI$1=TRUE,INDEX(Sheet2!$H$2:'Sheet2'!$H$45,MATCH(AZ324,Sheet2!$G$2:'Sheet2'!$G$45,0)),0)))+IF($BE$1=TRUE,2,0)</f>
        <v>21</v>
      </c>
      <c r="Y324" s="49">
        <f t="shared" si="224"/>
        <v>24.5</v>
      </c>
      <c r="Z324" s="49">
        <f t="shared" si="225"/>
        <v>27.5</v>
      </c>
      <c r="AA324" s="51">
        <f t="shared" si="226"/>
        <v>30.5</v>
      </c>
      <c r="AB324" s="49">
        <f>BA324+IF($F324="범선",IF($BG$1=TRUE,INDEX(Sheet2!$H$2:'Sheet2'!$H$45,MATCH(BA324,Sheet2!$G$2:'Sheet2'!$G$45,0),0)),IF($BH$1=TRUE,INDEX(Sheet2!$I$2:'Sheet2'!$I$45,MATCH(BA324,Sheet2!$G$2:'Sheet2'!$G$45,0)),IF($BI$1=TRUE,INDEX(Sheet2!$H$2:'Sheet2'!$H$45,MATCH(BA324,Sheet2!$G$2:'Sheet2'!$G$45,0)),0)))+IF($BE$1=TRUE,2,0)</f>
        <v>26.5</v>
      </c>
      <c r="AC324" s="49">
        <f t="shared" si="227"/>
        <v>30</v>
      </c>
      <c r="AD324" s="49">
        <f t="shared" si="228"/>
        <v>33</v>
      </c>
      <c r="AE324" s="51">
        <f t="shared" si="229"/>
        <v>36</v>
      </c>
      <c r="AF324" s="49">
        <f>BB324+IF($F324="범선",IF($BG$1=TRUE,INDEX(Sheet2!$H$2:'Sheet2'!$H$45,MATCH(BB324,Sheet2!$G$2:'Sheet2'!$G$45,0),0)),IF($BH$1=TRUE,INDEX(Sheet2!$I$2:'Sheet2'!$I$45,MATCH(BB324,Sheet2!$G$2:'Sheet2'!$G$45,0)),IF($BI$1=TRUE,INDEX(Sheet2!$H$2:'Sheet2'!$H$45,MATCH(BB324,Sheet2!$G$2:'Sheet2'!$G$45,0)),0)))+IF($BE$1=TRUE,2,0)</f>
        <v>32</v>
      </c>
      <c r="AG324" s="49">
        <f t="shared" si="230"/>
        <v>35.5</v>
      </c>
      <c r="AH324" s="49">
        <f t="shared" si="231"/>
        <v>38.5</v>
      </c>
      <c r="AI324" s="51">
        <f t="shared" si="232"/>
        <v>41.5</v>
      </c>
      <c r="AJ324" s="2"/>
      <c r="AK324" s="5">
        <v>280</v>
      </c>
      <c r="AL324" s="5">
        <v>320</v>
      </c>
      <c r="AM324" s="5">
        <v>15</v>
      </c>
      <c r="AN324" s="266">
        <v>14</v>
      </c>
      <c r="AO324" s="272">
        <v>30</v>
      </c>
      <c r="AP324" s="5">
        <v>72</v>
      </c>
      <c r="AQ324" s="5">
        <v>50</v>
      </c>
      <c r="AR324" s="5">
        <v>60</v>
      </c>
      <c r="AS324" s="5">
        <v>368</v>
      </c>
      <c r="AT324" s="5">
        <v>3</v>
      </c>
      <c r="AU324" s="5">
        <f t="shared" si="233"/>
        <v>500</v>
      </c>
      <c r="AV324" s="5">
        <f t="shared" si="234"/>
        <v>375</v>
      </c>
      <c r="AW324" s="5">
        <f t="shared" si="235"/>
        <v>625</v>
      </c>
      <c r="AX324" s="5">
        <f t="shared" si="236"/>
        <v>5</v>
      </c>
      <c r="AY324" s="5">
        <f t="shared" si="237"/>
        <v>6</v>
      </c>
      <c r="AZ324" s="5">
        <f t="shared" si="238"/>
        <v>9</v>
      </c>
      <c r="BA324" s="5">
        <f t="shared" si="239"/>
        <v>13</v>
      </c>
      <c r="BB324" s="5">
        <f t="shared" si="240"/>
        <v>17</v>
      </c>
    </row>
    <row r="325" spans="1:55" s="5" customFormat="1">
      <c r="A325" s="381"/>
      <c r="B325" s="377" t="s">
        <v>45</v>
      </c>
      <c r="C325" s="48" t="s">
        <v>51</v>
      </c>
      <c r="D325" s="49" t="s">
        <v>1</v>
      </c>
      <c r="E325" s="49" t="s">
        <v>0</v>
      </c>
      <c r="F325" s="49" t="s">
        <v>162</v>
      </c>
      <c r="G325" s="51" t="s">
        <v>163</v>
      </c>
      <c r="H325" s="91">
        <f>ROUNDDOWN(AK325*1.05,0)+INDEX(Sheet2!$B$2:'Sheet2'!$B$5,MATCH(G325,Sheet2!$A$2:'Sheet2'!$A$5,0),0)+34*AT325-ROUNDUP(IF($BC$1=TRUE,AV325,AW325)/10,0)+A325</f>
        <v>471</v>
      </c>
      <c r="I325" s="231">
        <f>ROUNDDOWN(AL325*1.05,0)+INDEX(Sheet2!$B$2:'Sheet2'!$B$5,MATCH(G325,Sheet2!$A$2:'Sheet2'!$A$5,0),0)+34*AT325-ROUNDUP(IF($BC$1=TRUE,AV325,AW325)/10,0)+A325</f>
        <v>515</v>
      </c>
      <c r="J325" s="52">
        <f t="shared" si="213"/>
        <v>986</v>
      </c>
      <c r="K325" s="1273">
        <f>AW325-ROUNDDOWN(AR325/2,0)-ROUNDDOWN(MAX(AQ325*1.2,AP325*0.5),0)+INDEX(Sheet2!$C$2:'Sheet2'!$C$5,MATCH(G325,Sheet2!$A$2:'Sheet2'!$A$5,0),0)</f>
        <v>575</v>
      </c>
      <c r="L325" s="48">
        <f t="shared" si="214"/>
        <v>276</v>
      </c>
      <c r="M325" s="83">
        <f t="shared" si="215"/>
        <v>14</v>
      </c>
      <c r="N325" s="83">
        <f t="shared" si="216"/>
        <v>35</v>
      </c>
      <c r="O325" s="672">
        <f t="shared" si="217"/>
        <v>1928</v>
      </c>
      <c r="P325" s="53">
        <f>AX325+IF($F325="범선",IF($BG$1=TRUE,INDEX(Sheet2!$H$2:'Sheet2'!$H$45,MATCH(AX325,Sheet2!$G$2:'Sheet2'!$G$45,0),0)),IF($BH$1=TRUE,INDEX(Sheet2!$I$2:'Sheet2'!$I$45,MATCH(AX325,Sheet2!$G$2:'Sheet2'!$G$45,0)),IF($BI$1=TRUE,INDEX(Sheet2!$H$2:'Sheet2'!$H$45,MATCH(AX325,Sheet2!$G$2:'Sheet2'!$G$45,0)),0)))+IF($BE$1=TRUE,2,0)</f>
        <v>17</v>
      </c>
      <c r="Q325" s="49">
        <f t="shared" si="218"/>
        <v>20</v>
      </c>
      <c r="R325" s="49">
        <f t="shared" si="219"/>
        <v>23</v>
      </c>
      <c r="S325" s="51">
        <f t="shared" si="220"/>
        <v>26</v>
      </c>
      <c r="T325" s="49">
        <f>AY325+IF($F325="범선",IF($BG$1=TRUE,INDEX(Sheet2!$H$2:'Sheet2'!$H$45,MATCH(AY325,Sheet2!$G$2:'Sheet2'!$G$45,0),0)),IF($BH$1=TRUE,INDEX(Sheet2!$I$2:'Sheet2'!$I$45,MATCH(AY325,Sheet2!$G$2:'Sheet2'!$G$45,0)),IF($BI$1=TRUE,INDEX(Sheet2!$H$2:'Sheet2'!$H$45,MATCH(AY325,Sheet2!$G$2:'Sheet2'!$G$45,0)),0)))+IF($BE$1=TRUE,2,0)</f>
        <v>18.5</v>
      </c>
      <c r="U325" s="49">
        <f t="shared" si="221"/>
        <v>22</v>
      </c>
      <c r="V325" s="49">
        <f t="shared" si="222"/>
        <v>25</v>
      </c>
      <c r="W325" s="51">
        <f t="shared" si="223"/>
        <v>28</v>
      </c>
      <c r="X325" s="49">
        <f>AZ325+IF($F325="범선",IF($BG$1=TRUE,INDEX(Sheet2!$H$2:'Sheet2'!$H$45,MATCH(AZ325,Sheet2!$G$2:'Sheet2'!$G$45,0),0)),IF($BH$1=TRUE,INDEX(Sheet2!$I$2:'Sheet2'!$I$45,MATCH(AZ325,Sheet2!$G$2:'Sheet2'!$G$45,0)),IF($BI$1=TRUE,INDEX(Sheet2!$H$2:'Sheet2'!$H$45,MATCH(AZ325,Sheet2!$G$2:'Sheet2'!$G$45,0)),0)))+IF($BE$1=TRUE,2,0)</f>
        <v>22.5</v>
      </c>
      <c r="Y325" s="49">
        <f t="shared" si="224"/>
        <v>26</v>
      </c>
      <c r="Z325" s="49">
        <f t="shared" si="225"/>
        <v>29</v>
      </c>
      <c r="AA325" s="51">
        <f t="shared" si="226"/>
        <v>32</v>
      </c>
      <c r="AB325" s="49">
        <f>BA325+IF($F325="범선",IF($BG$1=TRUE,INDEX(Sheet2!$H$2:'Sheet2'!$H$45,MATCH(BA325,Sheet2!$G$2:'Sheet2'!$G$45,0),0)),IF($BH$1=TRUE,INDEX(Sheet2!$I$2:'Sheet2'!$I$45,MATCH(BA325,Sheet2!$G$2:'Sheet2'!$G$45,0)),IF($BI$1=TRUE,INDEX(Sheet2!$H$2:'Sheet2'!$H$45,MATCH(BA325,Sheet2!$G$2:'Sheet2'!$G$45,0)),0)))+IF($BE$1=TRUE,2,0)</f>
        <v>28</v>
      </c>
      <c r="AC325" s="49">
        <f t="shared" si="227"/>
        <v>31.5</v>
      </c>
      <c r="AD325" s="49">
        <f t="shared" si="228"/>
        <v>34.5</v>
      </c>
      <c r="AE325" s="51">
        <f t="shared" si="229"/>
        <v>37.5</v>
      </c>
      <c r="AF325" s="49">
        <f>BB325+IF($F325="범선",IF($BG$1=TRUE,INDEX(Sheet2!$H$2:'Sheet2'!$H$45,MATCH(BB325,Sheet2!$G$2:'Sheet2'!$G$45,0),0)),IF($BH$1=TRUE,INDEX(Sheet2!$I$2:'Sheet2'!$I$45,MATCH(BB325,Sheet2!$G$2:'Sheet2'!$G$45,0)),IF($BI$1=TRUE,INDEX(Sheet2!$H$2:'Sheet2'!$H$45,MATCH(BB325,Sheet2!$G$2:'Sheet2'!$G$45,0)),0)))+IF($BE$1=TRUE,2,0)</f>
        <v>33</v>
      </c>
      <c r="AG325" s="49">
        <f t="shared" si="230"/>
        <v>36.5</v>
      </c>
      <c r="AH325" s="49">
        <f t="shared" si="231"/>
        <v>39.5</v>
      </c>
      <c r="AI325" s="51">
        <f t="shared" si="232"/>
        <v>42.5</v>
      </c>
      <c r="AJ325" s="6"/>
      <c r="AK325" s="13">
        <v>279</v>
      </c>
      <c r="AL325" s="13">
        <v>320</v>
      </c>
      <c r="AM325" s="13">
        <v>15</v>
      </c>
      <c r="AN325" s="266">
        <v>14</v>
      </c>
      <c r="AO325" s="272">
        <v>35</v>
      </c>
      <c r="AP325" s="13">
        <v>90</v>
      </c>
      <c r="AQ325" s="13">
        <v>50</v>
      </c>
      <c r="AR325" s="13">
        <v>78</v>
      </c>
      <c r="AS325" s="13">
        <v>332</v>
      </c>
      <c r="AT325" s="13">
        <v>3</v>
      </c>
      <c r="AU325" s="13">
        <f t="shared" si="233"/>
        <v>500</v>
      </c>
      <c r="AV325" s="13">
        <f t="shared" si="234"/>
        <v>375</v>
      </c>
      <c r="AW325" s="13">
        <f t="shared" si="235"/>
        <v>625</v>
      </c>
      <c r="AX325" s="5">
        <f t="shared" si="236"/>
        <v>6</v>
      </c>
      <c r="AY325" s="5">
        <f t="shared" si="237"/>
        <v>7</v>
      </c>
      <c r="AZ325" s="5">
        <f t="shared" si="238"/>
        <v>10</v>
      </c>
      <c r="BA325" s="5">
        <f t="shared" si="239"/>
        <v>14</v>
      </c>
      <c r="BB325" s="5">
        <f t="shared" si="240"/>
        <v>18</v>
      </c>
    </row>
    <row r="326" spans="1:55" s="5" customFormat="1">
      <c r="A326" s="381"/>
      <c r="B326" s="377" t="s">
        <v>3</v>
      </c>
      <c r="C326" s="48" t="s">
        <v>298</v>
      </c>
      <c r="D326" s="49" t="s">
        <v>1</v>
      </c>
      <c r="E326" s="49" t="s">
        <v>0</v>
      </c>
      <c r="F326" s="50" t="s">
        <v>18</v>
      </c>
      <c r="G326" s="51" t="s">
        <v>12</v>
      </c>
      <c r="H326" s="91">
        <f>ROUNDDOWN(AK326*1.05,0)+INDEX(Sheet2!$B$2:'Sheet2'!$B$5,MATCH(G326,Sheet2!$A$2:'Sheet2'!$A$5,0),0)+34*AT326-ROUNDUP(IF($BC$1=TRUE,AV326,AW326)/10,0)+A326</f>
        <v>355</v>
      </c>
      <c r="I326" s="231">
        <f>ROUNDDOWN(AL326*1.05,0)+INDEX(Sheet2!$B$2:'Sheet2'!$B$5,MATCH(G326,Sheet2!$A$2:'Sheet2'!$A$5,0),0)+34*AT326-ROUNDUP(IF($BC$1=TRUE,AV326,AW326)/10,0)+A326</f>
        <v>505</v>
      </c>
      <c r="J326" s="52">
        <f t="shared" si="213"/>
        <v>860</v>
      </c>
      <c r="K326" s="1238">
        <f>AW326-ROUNDDOWN(AR326/2,0)-ROUNDDOWN(MAX(AQ326*1.2,AP326*0.5),0)+INDEX(Sheet2!$C$2:'Sheet2'!$C$5,MATCH(G326,Sheet2!$A$2:'Sheet2'!$A$5,0),0)</f>
        <v>569</v>
      </c>
      <c r="L326" s="1240">
        <f t="shared" si="214"/>
        <v>240</v>
      </c>
      <c r="M326" s="83">
        <f t="shared" si="215"/>
        <v>11</v>
      </c>
      <c r="N326" s="83">
        <f t="shared" si="216"/>
        <v>60</v>
      </c>
      <c r="O326" s="672">
        <f t="shared" si="217"/>
        <v>1570</v>
      </c>
      <c r="P326" s="53">
        <f>AX326+IF($F326="범선",IF($BG$1=TRUE,INDEX(Sheet2!$H$2:'Sheet2'!$H$45,MATCH(AX326,Sheet2!$G$2:'Sheet2'!$G$45,0),0)),IF($BH$1=TRUE,INDEX(Sheet2!$I$2:'Sheet2'!$I$45,MATCH(AX326,Sheet2!$G$2:'Sheet2'!$G$45,0)),IF($BI$1=TRUE,INDEX(Sheet2!$H$2:'Sheet2'!$H$45,MATCH(AX326,Sheet2!$G$2:'Sheet2'!$G$45,0)),0)))+IF($BE$1=TRUE,2,0)</f>
        <v>22.5</v>
      </c>
      <c r="Q326" s="49">
        <f t="shared" si="218"/>
        <v>25.5</v>
      </c>
      <c r="R326" s="49">
        <f t="shared" si="219"/>
        <v>28.5</v>
      </c>
      <c r="S326" s="51">
        <f t="shared" si="220"/>
        <v>31.5</v>
      </c>
      <c r="T326" s="49">
        <f>AY326+IF($F326="범선",IF($BG$1=TRUE,INDEX(Sheet2!$H$2:'Sheet2'!$H$45,MATCH(AY326,Sheet2!$G$2:'Sheet2'!$G$45,0),0)),IF($BH$1=TRUE,INDEX(Sheet2!$I$2:'Sheet2'!$I$45,MATCH(AY326,Sheet2!$G$2:'Sheet2'!$G$45,0)),IF($BI$1=TRUE,INDEX(Sheet2!$H$2:'Sheet2'!$H$45,MATCH(AY326,Sheet2!$G$2:'Sheet2'!$G$45,0)),0)))+IF($BE$1=TRUE,2,0)</f>
        <v>24</v>
      </c>
      <c r="U326" s="49">
        <f t="shared" si="221"/>
        <v>27.5</v>
      </c>
      <c r="V326" s="49">
        <f t="shared" si="222"/>
        <v>30.5</v>
      </c>
      <c r="W326" s="51">
        <f t="shared" si="223"/>
        <v>33.5</v>
      </c>
      <c r="X326" s="49">
        <f>AZ326+IF($F326="범선",IF($BG$1=TRUE,INDEX(Sheet2!$H$2:'Sheet2'!$H$45,MATCH(AZ326,Sheet2!$G$2:'Sheet2'!$G$45,0),0)),IF($BH$1=TRUE,INDEX(Sheet2!$I$2:'Sheet2'!$I$45,MATCH(AZ326,Sheet2!$G$2:'Sheet2'!$G$45,0)),IF($BI$1=TRUE,INDEX(Sheet2!$H$2:'Sheet2'!$H$45,MATCH(AZ326,Sheet2!$G$2:'Sheet2'!$G$45,0)),0)))+IF($BE$1=TRUE,2,0)</f>
        <v>28</v>
      </c>
      <c r="Y326" s="49">
        <f t="shared" si="224"/>
        <v>31.5</v>
      </c>
      <c r="Z326" s="49">
        <f t="shared" si="225"/>
        <v>34.5</v>
      </c>
      <c r="AA326" s="51">
        <f t="shared" si="226"/>
        <v>37.5</v>
      </c>
      <c r="AB326" s="49">
        <f>BA326+IF($F326="범선",IF($BG$1=TRUE,INDEX(Sheet2!$H$2:'Sheet2'!$H$45,MATCH(BA326,Sheet2!$G$2:'Sheet2'!$G$45,0),0)),IF($BH$1=TRUE,INDEX(Sheet2!$I$2:'Sheet2'!$I$45,MATCH(BA326,Sheet2!$G$2:'Sheet2'!$G$45,0)),IF($BI$1=TRUE,INDEX(Sheet2!$H$2:'Sheet2'!$H$45,MATCH(BA326,Sheet2!$G$2:'Sheet2'!$G$45,0)),0)))+IF($BE$1=TRUE,2,0)</f>
        <v>33</v>
      </c>
      <c r="AC326" s="49">
        <f t="shared" si="227"/>
        <v>36.5</v>
      </c>
      <c r="AD326" s="49">
        <f t="shared" si="228"/>
        <v>39.5</v>
      </c>
      <c r="AE326" s="51">
        <f t="shared" si="229"/>
        <v>42.5</v>
      </c>
      <c r="AF326" s="49">
        <f>BB326+IF($F326="범선",IF($BG$1=TRUE,INDEX(Sheet2!$H$2:'Sheet2'!$H$45,MATCH(BB326,Sheet2!$G$2:'Sheet2'!$G$45,0),0)),IF($BH$1=TRUE,INDEX(Sheet2!$I$2:'Sheet2'!$I$45,MATCH(BB326,Sheet2!$G$2:'Sheet2'!$G$45,0)),IF($BI$1=TRUE,INDEX(Sheet2!$H$2:'Sheet2'!$H$45,MATCH(BB326,Sheet2!$G$2:'Sheet2'!$G$45,0)),0)))+IF($BE$1=TRUE,2,0)</f>
        <v>38.5</v>
      </c>
      <c r="AG326" s="49">
        <f t="shared" si="230"/>
        <v>42</v>
      </c>
      <c r="AH326" s="49">
        <f t="shared" si="231"/>
        <v>45</v>
      </c>
      <c r="AI326" s="51">
        <f t="shared" si="232"/>
        <v>48</v>
      </c>
      <c r="AJ326" s="6"/>
      <c r="AK326" s="5">
        <v>142</v>
      </c>
      <c r="AL326" s="5">
        <v>285</v>
      </c>
      <c r="AM326" s="5">
        <v>9</v>
      </c>
      <c r="AN326" s="266">
        <v>11</v>
      </c>
      <c r="AO326" s="272">
        <v>60</v>
      </c>
      <c r="AP326">
        <v>250</v>
      </c>
      <c r="AQ326" s="5">
        <v>100</v>
      </c>
      <c r="AR326" s="5">
        <v>110</v>
      </c>
      <c r="AS326" s="5">
        <v>200</v>
      </c>
      <c r="AT326" s="5">
        <v>4</v>
      </c>
      <c r="AU326" s="5">
        <f t="shared" si="233"/>
        <v>560</v>
      </c>
      <c r="AV326" s="5">
        <f t="shared" si="234"/>
        <v>420</v>
      </c>
      <c r="AW326" s="5">
        <f t="shared" si="235"/>
        <v>700</v>
      </c>
      <c r="AX326" s="5">
        <f t="shared" si="236"/>
        <v>10</v>
      </c>
      <c r="AY326" s="5">
        <f t="shared" si="237"/>
        <v>11</v>
      </c>
      <c r="AZ326" s="5">
        <f t="shared" si="238"/>
        <v>14</v>
      </c>
      <c r="BA326" s="5">
        <f t="shared" si="239"/>
        <v>18</v>
      </c>
      <c r="BB326" s="5">
        <f t="shared" si="240"/>
        <v>22</v>
      </c>
    </row>
    <row r="327" spans="1:55" s="5" customFormat="1">
      <c r="A327" s="334"/>
      <c r="B327" s="89" t="s">
        <v>43</v>
      </c>
      <c r="C327" s="119" t="s">
        <v>197</v>
      </c>
      <c r="D327" s="26" t="s">
        <v>1</v>
      </c>
      <c r="E327" s="26" t="s">
        <v>41</v>
      </c>
      <c r="F327" s="26" t="s">
        <v>162</v>
      </c>
      <c r="G327" s="28" t="s">
        <v>12</v>
      </c>
      <c r="H327" s="91">
        <f>ROUNDDOWN(AK327*1.05,0)+INDEX(Sheet2!$B$2:'Sheet2'!$B$5,MATCH(G327,Sheet2!$A$2:'Sheet2'!$A$5,0),0)+34*AT327-ROUNDUP(IF($BC$1=TRUE,AV327,AW327)/10,0)+A327</f>
        <v>452</v>
      </c>
      <c r="I327" s="231">
        <f>ROUNDDOWN(AL327*1.05,0)+INDEX(Sheet2!$B$2:'Sheet2'!$B$5,MATCH(G327,Sheet2!$A$2:'Sheet2'!$A$5,0),0)+34*AT327-ROUNDUP(IF($BC$1=TRUE,AV327,AW327)/10,0)+A327</f>
        <v>420</v>
      </c>
      <c r="J327" s="30">
        <f t="shared" si="213"/>
        <v>872</v>
      </c>
      <c r="K327" s="88">
        <f>AW327-ROUNDDOWN(AR327/2,0)-ROUNDDOWN(MAX(AQ327*1.2,AP327*0.5),0)+INDEX(Sheet2!$C$2:'Sheet2'!$C$5,MATCH(G327,Sheet2!$A$2:'Sheet2'!$A$5,0),0)</f>
        <v>560</v>
      </c>
      <c r="L327" s="25">
        <f t="shared" si="214"/>
        <v>261</v>
      </c>
      <c r="M327" s="83">
        <f t="shared" si="215"/>
        <v>12</v>
      </c>
      <c r="N327" s="83">
        <f t="shared" si="216"/>
        <v>48</v>
      </c>
      <c r="O327" s="92">
        <f t="shared" si="217"/>
        <v>1776</v>
      </c>
      <c r="P327" s="31">
        <f>AX327+IF($F327="범선",IF($BG$1=TRUE,INDEX(Sheet2!$H$2:'Sheet2'!$H$45,MATCH(AX327,Sheet2!$G$2:'Sheet2'!$G$45,0),0)),IF($BH$1=TRUE,INDEX(Sheet2!$I$2:'Sheet2'!$I$45,MATCH(AX327,Sheet2!$G$2:'Sheet2'!$G$45,0)),IF($BI$1=TRUE,INDEX(Sheet2!$H$2:'Sheet2'!$H$45,MATCH(AX327,Sheet2!$G$2:'Sheet2'!$G$45,0)),0)))+IF($BE$1=TRUE,2,0)</f>
        <v>20</v>
      </c>
      <c r="Q327" s="26">
        <f t="shared" si="218"/>
        <v>23</v>
      </c>
      <c r="R327" s="26">
        <f t="shared" si="219"/>
        <v>26</v>
      </c>
      <c r="S327" s="28">
        <f t="shared" si="220"/>
        <v>29</v>
      </c>
      <c r="T327" s="26">
        <f>AY327+IF($F327="범선",IF($BG$1=TRUE,INDEX(Sheet2!$H$2:'Sheet2'!$H$45,MATCH(AY327,Sheet2!$G$2:'Sheet2'!$G$45,0),0)),IF($BH$1=TRUE,INDEX(Sheet2!$I$2:'Sheet2'!$I$45,MATCH(AY327,Sheet2!$G$2:'Sheet2'!$G$45,0)),IF($BI$1=TRUE,INDEX(Sheet2!$H$2:'Sheet2'!$H$45,MATCH(AY327,Sheet2!$G$2:'Sheet2'!$G$45,0)),0)))+IF($BE$1=TRUE,2,0)</f>
        <v>21</v>
      </c>
      <c r="U327" s="26">
        <f t="shared" si="221"/>
        <v>24.5</v>
      </c>
      <c r="V327" s="26">
        <f t="shared" si="222"/>
        <v>27.5</v>
      </c>
      <c r="W327" s="28">
        <f t="shared" si="223"/>
        <v>30.5</v>
      </c>
      <c r="X327" s="26">
        <f>AZ327+IF($F327="범선",IF($BG$1=TRUE,INDEX(Sheet2!$H$2:'Sheet2'!$H$45,MATCH(AZ327,Sheet2!$G$2:'Sheet2'!$G$45,0),0)),IF($BH$1=TRUE,INDEX(Sheet2!$I$2:'Sheet2'!$I$45,MATCH(AZ327,Sheet2!$G$2:'Sheet2'!$G$45,0)),IF($BI$1=TRUE,INDEX(Sheet2!$H$2:'Sheet2'!$H$45,MATCH(AZ327,Sheet2!$G$2:'Sheet2'!$G$45,0)),0)))+IF($BE$1=TRUE,2,0)</f>
        <v>26.5</v>
      </c>
      <c r="Y327" s="26">
        <f t="shared" si="224"/>
        <v>30</v>
      </c>
      <c r="Z327" s="26">
        <f t="shared" si="225"/>
        <v>33</v>
      </c>
      <c r="AA327" s="28">
        <f t="shared" si="226"/>
        <v>36</v>
      </c>
      <c r="AB327" s="26">
        <f>BA327+IF($F327="범선",IF($BG$1=TRUE,INDEX(Sheet2!$H$2:'Sheet2'!$H$45,MATCH(BA327,Sheet2!$G$2:'Sheet2'!$G$45,0),0)),IF($BH$1=TRUE,INDEX(Sheet2!$I$2:'Sheet2'!$I$45,MATCH(BA327,Sheet2!$G$2:'Sheet2'!$G$45,0)),IF($BI$1=TRUE,INDEX(Sheet2!$H$2:'Sheet2'!$H$45,MATCH(BA327,Sheet2!$G$2:'Sheet2'!$G$45,0)),0)))+IF($BE$1=TRUE,2,0)</f>
        <v>32</v>
      </c>
      <c r="AC327" s="26">
        <f t="shared" si="227"/>
        <v>35.5</v>
      </c>
      <c r="AD327" s="26">
        <f t="shared" si="228"/>
        <v>38.5</v>
      </c>
      <c r="AE327" s="28">
        <f t="shared" si="229"/>
        <v>41.5</v>
      </c>
      <c r="AF327" s="26">
        <f>BB327+IF($F327="범선",IF($BG$1=TRUE,INDEX(Sheet2!$H$2:'Sheet2'!$H$45,MATCH(BB327,Sheet2!$G$2:'Sheet2'!$G$45,0),0)),IF($BH$1=TRUE,INDEX(Sheet2!$I$2:'Sheet2'!$I$45,MATCH(BB327,Sheet2!$G$2:'Sheet2'!$G$45,0)),IF($BI$1=TRUE,INDEX(Sheet2!$H$2:'Sheet2'!$H$45,MATCH(BB327,Sheet2!$G$2:'Sheet2'!$G$45,0)),0)))+IF($BE$1=TRUE,2,0)</f>
        <v>36</v>
      </c>
      <c r="AG327" s="26">
        <f t="shared" si="230"/>
        <v>39.5</v>
      </c>
      <c r="AH327" s="26">
        <f t="shared" si="231"/>
        <v>42.5</v>
      </c>
      <c r="AI327" s="28">
        <f t="shared" si="232"/>
        <v>45.5</v>
      </c>
      <c r="AJ327" s="95"/>
      <c r="AK327" s="96">
        <v>260</v>
      </c>
      <c r="AL327" s="96">
        <v>230</v>
      </c>
      <c r="AM327" s="96">
        <v>10</v>
      </c>
      <c r="AN327" s="83">
        <v>12</v>
      </c>
      <c r="AO327" s="83">
        <v>48</v>
      </c>
      <c r="AP327" s="13">
        <v>116</v>
      </c>
      <c r="AQ327" s="13">
        <v>60</v>
      </c>
      <c r="AR327" s="13">
        <v>85</v>
      </c>
      <c r="AS327" s="13">
        <v>299</v>
      </c>
      <c r="AT327" s="13">
        <v>3</v>
      </c>
      <c r="AU327" s="5">
        <f t="shared" si="233"/>
        <v>500</v>
      </c>
      <c r="AV327" s="5">
        <f t="shared" si="234"/>
        <v>375</v>
      </c>
      <c r="AW327" s="5">
        <f t="shared" si="235"/>
        <v>625</v>
      </c>
      <c r="AX327" s="5">
        <f t="shared" si="236"/>
        <v>8</v>
      </c>
      <c r="AY327" s="5">
        <f t="shared" si="237"/>
        <v>9</v>
      </c>
      <c r="AZ327" s="5">
        <f t="shared" si="238"/>
        <v>13</v>
      </c>
      <c r="BA327" s="5">
        <f t="shared" si="239"/>
        <v>17</v>
      </c>
      <c r="BB327" s="5">
        <f t="shared" si="240"/>
        <v>20</v>
      </c>
    </row>
    <row r="328" spans="1:55" s="5" customFormat="1">
      <c r="A328" s="381"/>
      <c r="B328" s="377" t="s">
        <v>199</v>
      </c>
      <c r="C328" s="203" t="s">
        <v>197</v>
      </c>
      <c r="D328" s="49" t="s">
        <v>1</v>
      </c>
      <c r="E328" s="26" t="s">
        <v>41</v>
      </c>
      <c r="F328" s="49" t="s">
        <v>162</v>
      </c>
      <c r="G328" s="51" t="s">
        <v>12</v>
      </c>
      <c r="H328" s="284">
        <f>ROUNDDOWN(AK328*1.05,0)+INDEX(Sheet2!$B$2:'Sheet2'!$B$5,MATCH(G328,Sheet2!$A$2:'Sheet2'!$A$5,0),0)+34*AT328-ROUNDUP(IF($BC$1=TRUE,AV328,AW328)/10,0)+A328</f>
        <v>436</v>
      </c>
      <c r="I328" s="294">
        <f>ROUNDDOWN(AL328*1.05,0)+INDEX(Sheet2!$B$2:'Sheet2'!$B$5,MATCH(G328,Sheet2!$A$2:'Sheet2'!$A$5,0),0)+34*AT328-ROUNDUP(IF($BC$1=TRUE,AV328,AW328)/10,0)+A328</f>
        <v>420</v>
      </c>
      <c r="J328" s="52">
        <f t="shared" si="213"/>
        <v>856</v>
      </c>
      <c r="K328" s="1121">
        <f>AW328-ROUNDDOWN(AR328/2,0)-ROUNDDOWN(MAX(AQ328*1.2,AP328*0.5),0)+INDEX(Sheet2!$C$2:'Sheet2'!$C$5,MATCH(G328,Sheet2!$A$2:'Sheet2'!$A$5,0),0)</f>
        <v>560</v>
      </c>
      <c r="L328" s="48">
        <f t="shared" si="214"/>
        <v>261</v>
      </c>
      <c r="M328" s="201">
        <f t="shared" si="215"/>
        <v>9</v>
      </c>
      <c r="N328" s="201">
        <f t="shared" si="216"/>
        <v>48</v>
      </c>
      <c r="O328" s="202">
        <f t="shared" si="217"/>
        <v>1728</v>
      </c>
      <c r="P328" s="53">
        <f>AX328+IF($F328="범선",IF($BG$1=TRUE,INDEX(Sheet2!$H$2:'Sheet2'!$H$45,MATCH(AX328,Sheet2!$G$2:'Sheet2'!$G$45,0),0)),IF($BH$1=TRUE,INDEX(Sheet2!$I$2:'Sheet2'!$I$45,MATCH(AX328,Sheet2!$G$2:'Sheet2'!$G$45,0)),IF($BI$1=TRUE,INDEX(Sheet2!$H$2:'Sheet2'!$H$45,MATCH(AX328,Sheet2!$G$2:'Sheet2'!$G$45,0)),0)))+IF($BE$1=TRUE,2,0)</f>
        <v>20</v>
      </c>
      <c r="Q328" s="49">
        <f t="shared" si="218"/>
        <v>23</v>
      </c>
      <c r="R328" s="49">
        <f t="shared" si="219"/>
        <v>26</v>
      </c>
      <c r="S328" s="51">
        <f t="shared" si="220"/>
        <v>29</v>
      </c>
      <c r="T328" s="49">
        <f>AY328+IF($F328="범선",IF($BG$1=TRUE,INDEX(Sheet2!$H$2:'Sheet2'!$H$45,MATCH(AY328,Sheet2!$G$2:'Sheet2'!$G$45,0),0)),IF($BH$1=TRUE,INDEX(Sheet2!$I$2:'Sheet2'!$I$45,MATCH(AY328,Sheet2!$G$2:'Sheet2'!$G$45,0)),IF($BI$1=TRUE,INDEX(Sheet2!$H$2:'Sheet2'!$H$45,MATCH(AY328,Sheet2!$G$2:'Sheet2'!$G$45,0)),0)))+IF($BE$1=TRUE,2,0)</f>
        <v>21</v>
      </c>
      <c r="U328" s="49">
        <f t="shared" si="221"/>
        <v>24.5</v>
      </c>
      <c r="V328" s="49">
        <f t="shared" si="222"/>
        <v>27.5</v>
      </c>
      <c r="W328" s="51">
        <f t="shared" si="223"/>
        <v>30.5</v>
      </c>
      <c r="X328" s="49">
        <f>AZ328+IF($F328="범선",IF($BG$1=TRUE,INDEX(Sheet2!$H$2:'Sheet2'!$H$45,MATCH(AZ328,Sheet2!$G$2:'Sheet2'!$G$45,0),0)),IF($BH$1=TRUE,INDEX(Sheet2!$I$2:'Sheet2'!$I$45,MATCH(AZ328,Sheet2!$G$2:'Sheet2'!$G$45,0)),IF($BI$1=TRUE,INDEX(Sheet2!$H$2:'Sheet2'!$H$45,MATCH(AZ328,Sheet2!$G$2:'Sheet2'!$G$45,0)),0)))+IF($BE$1=TRUE,2,0)</f>
        <v>26.5</v>
      </c>
      <c r="Y328" s="49">
        <f t="shared" si="224"/>
        <v>30</v>
      </c>
      <c r="Z328" s="49">
        <f t="shared" si="225"/>
        <v>33</v>
      </c>
      <c r="AA328" s="51">
        <f t="shared" si="226"/>
        <v>36</v>
      </c>
      <c r="AB328" s="49">
        <f>BA328+IF($F328="범선",IF($BG$1=TRUE,INDEX(Sheet2!$H$2:'Sheet2'!$H$45,MATCH(BA328,Sheet2!$G$2:'Sheet2'!$G$45,0),0)),IF($BH$1=TRUE,INDEX(Sheet2!$I$2:'Sheet2'!$I$45,MATCH(BA328,Sheet2!$G$2:'Sheet2'!$G$45,0)),IF($BI$1=TRUE,INDEX(Sheet2!$H$2:'Sheet2'!$H$45,MATCH(BA328,Sheet2!$G$2:'Sheet2'!$G$45,0)),0)))+IF($BE$1=TRUE,2,0)</f>
        <v>32</v>
      </c>
      <c r="AC328" s="49">
        <f t="shared" si="227"/>
        <v>35.5</v>
      </c>
      <c r="AD328" s="49">
        <f t="shared" si="228"/>
        <v>38.5</v>
      </c>
      <c r="AE328" s="51">
        <f t="shared" si="229"/>
        <v>41.5</v>
      </c>
      <c r="AF328" s="49">
        <f>BB328+IF($F328="범선",IF($BG$1=TRUE,INDEX(Sheet2!$H$2:'Sheet2'!$H$45,MATCH(BB328,Sheet2!$G$2:'Sheet2'!$G$45,0),0)),IF($BH$1=TRUE,INDEX(Sheet2!$I$2:'Sheet2'!$I$45,MATCH(BB328,Sheet2!$G$2:'Sheet2'!$G$45,0)),IF($BI$1=TRUE,INDEX(Sheet2!$H$2:'Sheet2'!$H$45,MATCH(BB328,Sheet2!$G$2:'Sheet2'!$G$45,0)),0)))+IF($BE$1=TRUE,2,0)</f>
        <v>36</v>
      </c>
      <c r="AG328" s="49">
        <f t="shared" si="230"/>
        <v>39.5</v>
      </c>
      <c r="AH328" s="49">
        <f t="shared" si="231"/>
        <v>42.5</v>
      </c>
      <c r="AI328" s="51">
        <f t="shared" si="232"/>
        <v>45.5</v>
      </c>
      <c r="AJ328" s="95"/>
      <c r="AK328" s="96">
        <v>245</v>
      </c>
      <c r="AL328" s="96">
        <v>230</v>
      </c>
      <c r="AM328" s="96">
        <v>8</v>
      </c>
      <c r="AN328" s="83">
        <v>9</v>
      </c>
      <c r="AO328" s="83">
        <v>48</v>
      </c>
      <c r="AP328" s="13">
        <v>120</v>
      </c>
      <c r="AQ328" s="13">
        <v>60</v>
      </c>
      <c r="AR328" s="13">
        <v>85</v>
      </c>
      <c r="AS328" s="13">
        <v>295</v>
      </c>
      <c r="AT328" s="13">
        <v>3</v>
      </c>
      <c r="AU328" s="5">
        <f t="shared" si="233"/>
        <v>500</v>
      </c>
      <c r="AV328" s="5">
        <f t="shared" si="234"/>
        <v>375</v>
      </c>
      <c r="AW328" s="5">
        <f t="shared" si="235"/>
        <v>625</v>
      </c>
      <c r="AX328" s="5">
        <f t="shared" si="236"/>
        <v>8</v>
      </c>
      <c r="AY328" s="5">
        <f t="shared" si="237"/>
        <v>9</v>
      </c>
      <c r="AZ328" s="5">
        <f t="shared" si="238"/>
        <v>13</v>
      </c>
      <c r="BA328" s="5">
        <f t="shared" si="239"/>
        <v>17</v>
      </c>
      <c r="BB328" s="5">
        <f t="shared" si="240"/>
        <v>20</v>
      </c>
    </row>
    <row r="329" spans="1:55" s="5" customFormat="1">
      <c r="A329" s="381"/>
      <c r="B329" s="377" t="s">
        <v>74</v>
      </c>
      <c r="C329" s="48" t="s">
        <v>72</v>
      </c>
      <c r="D329" s="49" t="s">
        <v>1</v>
      </c>
      <c r="E329" s="26" t="s">
        <v>0</v>
      </c>
      <c r="F329" s="50" t="s">
        <v>18</v>
      </c>
      <c r="G329" s="51" t="s">
        <v>12</v>
      </c>
      <c r="H329" s="322">
        <f>ROUNDDOWN(AK329*1.05,0)+INDEX(Sheet2!$B$2:'Sheet2'!$B$5,MATCH(G329,Sheet2!$A$2:'Sheet2'!$A$5,0),0)+34*AT329-ROUNDUP(IF($BC$1=TRUE,AV329,AW329)/10,0)+A329</f>
        <v>379</v>
      </c>
      <c r="I329" s="323">
        <f>ROUNDDOWN(AL329*1.05,0)+INDEX(Sheet2!$B$2:'Sheet2'!$B$5,MATCH(G329,Sheet2!$A$2:'Sheet2'!$A$5,0),0)+34*AT329-ROUNDUP(IF($BC$1=TRUE,AV329,AW329)/10,0)+A329</f>
        <v>479</v>
      </c>
      <c r="J329" s="232">
        <f t="shared" si="213"/>
        <v>858</v>
      </c>
      <c r="K329" s="1215">
        <f>AW329-ROUNDDOWN(AR329/2,0)-ROUNDDOWN(MAX(AQ329*1.2,AP329*0.5),0)+INDEX(Sheet2!$C$2:'Sheet2'!$C$5,MATCH(G329,Sheet2!$A$2:'Sheet2'!$A$5,0),0)</f>
        <v>555</v>
      </c>
      <c r="L329" s="48">
        <f t="shared" si="214"/>
        <v>240</v>
      </c>
      <c r="M329" s="99">
        <f t="shared" si="215"/>
        <v>15</v>
      </c>
      <c r="N329" s="99">
        <f t="shared" si="216"/>
        <v>40</v>
      </c>
      <c r="O329" s="331">
        <f t="shared" si="217"/>
        <v>1616</v>
      </c>
      <c r="P329" s="53">
        <f>AX329+IF($F329="범선",IF($BG$1=TRUE,INDEX(Sheet2!$H$2:'Sheet2'!$H$45,MATCH(AX329,Sheet2!$G$2:'Sheet2'!$G$45,0),0)),IF($BH$1=TRUE,INDEX(Sheet2!$I$2:'Sheet2'!$I$45,MATCH(AX329,Sheet2!$G$2:'Sheet2'!$G$45,0)),IF($BI$1=TRUE,INDEX(Sheet2!$H$2:'Sheet2'!$H$45,MATCH(AX329,Sheet2!$G$2:'Sheet2'!$G$45,0)),0)))+IF($BE$1=TRUE,2,0)</f>
        <v>18.5</v>
      </c>
      <c r="Q329" s="49">
        <f t="shared" si="218"/>
        <v>21.5</v>
      </c>
      <c r="R329" s="49">
        <f t="shared" si="219"/>
        <v>24.5</v>
      </c>
      <c r="S329" s="51">
        <f t="shared" si="220"/>
        <v>27.5</v>
      </c>
      <c r="T329" s="49">
        <f>AY329+IF($F329="범선",IF($BG$1=TRUE,INDEX(Sheet2!$H$2:'Sheet2'!$H$45,MATCH(AY329,Sheet2!$G$2:'Sheet2'!$G$45,0),0)),IF($BH$1=TRUE,INDEX(Sheet2!$I$2:'Sheet2'!$I$45,MATCH(AY329,Sheet2!$G$2:'Sheet2'!$G$45,0)),IF($BI$1=TRUE,INDEX(Sheet2!$H$2:'Sheet2'!$H$45,MATCH(AY329,Sheet2!$G$2:'Sheet2'!$G$45,0)),0)))+IF($BE$1=TRUE,2,0)</f>
        <v>20</v>
      </c>
      <c r="U329" s="49">
        <f t="shared" si="221"/>
        <v>23.5</v>
      </c>
      <c r="V329" s="49">
        <f t="shared" si="222"/>
        <v>26.5</v>
      </c>
      <c r="W329" s="51">
        <f t="shared" si="223"/>
        <v>29.5</v>
      </c>
      <c r="X329" s="49">
        <f>AZ329+IF($F329="범선",IF($BG$1=TRUE,INDEX(Sheet2!$H$2:'Sheet2'!$H$45,MATCH(AZ329,Sheet2!$G$2:'Sheet2'!$G$45,0),0)),IF($BH$1=TRUE,INDEX(Sheet2!$I$2:'Sheet2'!$I$45,MATCH(AZ329,Sheet2!$G$2:'Sheet2'!$G$45,0)),IF($BI$1=TRUE,INDEX(Sheet2!$H$2:'Sheet2'!$H$45,MATCH(AZ329,Sheet2!$G$2:'Sheet2'!$G$45,0)),0)))+IF($BE$1=TRUE,2,0)</f>
        <v>24</v>
      </c>
      <c r="Y329" s="49">
        <f t="shared" si="224"/>
        <v>27.5</v>
      </c>
      <c r="Z329" s="49">
        <f t="shared" si="225"/>
        <v>30.5</v>
      </c>
      <c r="AA329" s="51">
        <f t="shared" si="226"/>
        <v>33.5</v>
      </c>
      <c r="AB329" s="49">
        <f>BA329+IF($F329="범선",IF($BG$1=TRUE,INDEX(Sheet2!$H$2:'Sheet2'!$H$45,MATCH(BA329,Sheet2!$G$2:'Sheet2'!$G$45,0),0)),IF($BH$1=TRUE,INDEX(Sheet2!$I$2:'Sheet2'!$I$45,MATCH(BA329,Sheet2!$G$2:'Sheet2'!$G$45,0)),IF($BI$1=TRUE,INDEX(Sheet2!$H$2:'Sheet2'!$H$45,MATCH(BA329,Sheet2!$G$2:'Sheet2'!$G$45,0)),0)))+IF($BE$1=TRUE,2,0)</f>
        <v>29</v>
      </c>
      <c r="AC329" s="49">
        <f t="shared" si="227"/>
        <v>32.5</v>
      </c>
      <c r="AD329" s="49">
        <f t="shared" si="228"/>
        <v>35.5</v>
      </c>
      <c r="AE329" s="51">
        <f t="shared" si="229"/>
        <v>38.5</v>
      </c>
      <c r="AF329" s="49">
        <f>BB329+IF($F329="범선",IF($BG$1=TRUE,INDEX(Sheet2!$H$2:'Sheet2'!$H$45,MATCH(BB329,Sheet2!$G$2:'Sheet2'!$G$45,0),0)),IF($BH$1=TRUE,INDEX(Sheet2!$I$2:'Sheet2'!$I$45,MATCH(BB329,Sheet2!$G$2:'Sheet2'!$G$45,0)),IF($BI$1=TRUE,INDEX(Sheet2!$H$2:'Sheet2'!$H$45,MATCH(BB329,Sheet2!$G$2:'Sheet2'!$G$45,0)),0)))+IF($BE$1=TRUE,2,0)</f>
        <v>34.5</v>
      </c>
      <c r="AG329" s="49">
        <f t="shared" si="230"/>
        <v>38</v>
      </c>
      <c r="AH329" s="49">
        <f t="shared" si="231"/>
        <v>41</v>
      </c>
      <c r="AI329" s="51">
        <f t="shared" si="232"/>
        <v>44</v>
      </c>
      <c r="AJ329" s="6"/>
      <c r="AK329" s="5">
        <v>195</v>
      </c>
      <c r="AL329" s="5">
        <v>290</v>
      </c>
      <c r="AM329" s="5">
        <v>11</v>
      </c>
      <c r="AN329" s="262">
        <v>15</v>
      </c>
      <c r="AO329" s="269">
        <v>40</v>
      </c>
      <c r="AP329" s="5">
        <v>210</v>
      </c>
      <c r="AQ329" s="5">
        <v>50</v>
      </c>
      <c r="AR329" s="5">
        <v>108</v>
      </c>
      <c r="AS329" s="5">
        <v>214</v>
      </c>
      <c r="AT329" s="5">
        <v>3</v>
      </c>
      <c r="AU329" s="5">
        <f t="shared" si="233"/>
        <v>532</v>
      </c>
      <c r="AV329" s="5">
        <f t="shared" si="234"/>
        <v>399</v>
      </c>
      <c r="AW329" s="5">
        <f t="shared" si="235"/>
        <v>665</v>
      </c>
      <c r="AX329" s="5">
        <f t="shared" si="236"/>
        <v>7</v>
      </c>
      <c r="AY329" s="5">
        <f t="shared" si="237"/>
        <v>8</v>
      </c>
      <c r="AZ329" s="5">
        <f t="shared" si="238"/>
        <v>11</v>
      </c>
      <c r="BA329" s="5">
        <f t="shared" si="239"/>
        <v>15</v>
      </c>
      <c r="BB329" s="5">
        <f t="shared" si="240"/>
        <v>19</v>
      </c>
    </row>
    <row r="330" spans="1:55" s="5" customFormat="1">
      <c r="A330" s="334"/>
      <c r="B330" s="89" t="s">
        <v>109</v>
      </c>
      <c r="C330" s="119" t="s">
        <v>107</v>
      </c>
      <c r="D330" s="26" t="s">
        <v>1</v>
      </c>
      <c r="E330" s="26" t="s">
        <v>41</v>
      </c>
      <c r="F330" s="27" t="s">
        <v>18</v>
      </c>
      <c r="G330" s="28" t="s">
        <v>8</v>
      </c>
      <c r="H330" s="91">
        <f>ROUNDDOWN(AK330*1.05,0)+INDEX(Sheet2!$B$2:'Sheet2'!$B$5,MATCH(G330,Sheet2!$A$2:'Sheet2'!$A$5,0),0)+34*AT330-ROUNDUP(IF($BC$1=TRUE,AV330,AW330)/10,0)+A330</f>
        <v>358</v>
      </c>
      <c r="I330" s="231">
        <f>ROUNDDOWN(AL330*1.05,0)+INDEX(Sheet2!$B$2:'Sheet2'!$B$5,MATCH(G330,Sheet2!$A$2:'Sheet2'!$A$5,0),0)+34*AT330-ROUNDUP(IF($BC$1=TRUE,AV330,AW330)/10,0)+A330</f>
        <v>536</v>
      </c>
      <c r="J330" s="30">
        <f t="shared" si="213"/>
        <v>894</v>
      </c>
      <c r="K330" s="143">
        <f>AW330-ROUNDDOWN(AR330/2,0)-ROUNDDOWN(MAX(AQ330*1.2,AP330*0.5),0)+INDEX(Sheet2!$C$2:'Sheet2'!$C$5,MATCH(G330,Sheet2!$A$2:'Sheet2'!$A$5,0),0)</f>
        <v>555</v>
      </c>
      <c r="L330" s="25">
        <f t="shared" si="214"/>
        <v>283</v>
      </c>
      <c r="M330" s="83">
        <f t="shared" si="215"/>
        <v>10</v>
      </c>
      <c r="N330" s="83">
        <f t="shared" si="216"/>
        <v>10</v>
      </c>
      <c r="O330" s="92">
        <f t="shared" si="217"/>
        <v>1610</v>
      </c>
      <c r="P330" s="31">
        <f>AX330+IF($F330="범선",IF($BG$1=TRUE,INDEX(Sheet2!$H$2:'Sheet2'!$H$45,MATCH(AX330,Sheet2!$G$2:'Sheet2'!$G$45,0),0)),IF($BH$1=TRUE,INDEX(Sheet2!$I$2:'Sheet2'!$I$45,MATCH(AX330,Sheet2!$G$2:'Sheet2'!$G$45,0)),IF($BI$1=TRUE,INDEX(Sheet2!$H$2:'Sheet2'!$H$45,MATCH(AX330,Sheet2!$G$2:'Sheet2'!$G$45,0)),0)))+IF($BE$1=TRUE,2,0)</f>
        <v>12</v>
      </c>
      <c r="Q330" s="26">
        <f t="shared" si="218"/>
        <v>15</v>
      </c>
      <c r="R330" s="26">
        <f t="shared" si="219"/>
        <v>18</v>
      </c>
      <c r="S330" s="28">
        <f t="shared" si="220"/>
        <v>21</v>
      </c>
      <c r="T330" s="26">
        <f>AY330+IF($F330="범선",IF($BG$1=TRUE,INDEX(Sheet2!$H$2:'Sheet2'!$H$45,MATCH(AY330,Sheet2!$G$2:'Sheet2'!$G$45,0),0)),IF($BH$1=TRUE,INDEX(Sheet2!$I$2:'Sheet2'!$I$45,MATCH(AY330,Sheet2!$G$2:'Sheet2'!$G$45,0)),IF($BI$1=TRUE,INDEX(Sheet2!$H$2:'Sheet2'!$H$45,MATCH(AY330,Sheet2!$G$2:'Sheet2'!$G$45,0)),0)))+IF($BE$1=TRUE,2,0)</f>
        <v>13</v>
      </c>
      <c r="U330" s="26">
        <f t="shared" si="221"/>
        <v>16.5</v>
      </c>
      <c r="V330" s="26">
        <f t="shared" si="222"/>
        <v>19.5</v>
      </c>
      <c r="W330" s="28">
        <f t="shared" si="223"/>
        <v>22.5</v>
      </c>
      <c r="X330" s="26">
        <f>AZ330+IF($F330="범선",IF($BG$1=TRUE,INDEX(Sheet2!$H$2:'Sheet2'!$H$45,MATCH(AZ330,Sheet2!$G$2:'Sheet2'!$G$45,0),0)),IF($BH$1=TRUE,INDEX(Sheet2!$I$2:'Sheet2'!$I$45,MATCH(AZ330,Sheet2!$G$2:'Sheet2'!$G$45,0)),IF($BI$1=TRUE,INDEX(Sheet2!$H$2:'Sheet2'!$H$45,MATCH(AZ330,Sheet2!$G$2:'Sheet2'!$G$45,0)),0)))+IF($BE$1=TRUE,2,0)</f>
        <v>17</v>
      </c>
      <c r="Y330" s="26">
        <f t="shared" si="224"/>
        <v>20.5</v>
      </c>
      <c r="Z330" s="26">
        <f t="shared" si="225"/>
        <v>23.5</v>
      </c>
      <c r="AA330" s="28">
        <f t="shared" si="226"/>
        <v>26.5</v>
      </c>
      <c r="AB330" s="26">
        <f>BA330+IF($F330="범선",IF($BG$1=TRUE,INDEX(Sheet2!$H$2:'Sheet2'!$H$45,MATCH(BA330,Sheet2!$G$2:'Sheet2'!$G$45,0),0)),IF($BH$1=TRUE,INDEX(Sheet2!$I$2:'Sheet2'!$I$45,MATCH(BA330,Sheet2!$G$2:'Sheet2'!$G$45,0)),IF($BI$1=TRUE,INDEX(Sheet2!$H$2:'Sheet2'!$H$45,MATCH(BA330,Sheet2!$G$2:'Sheet2'!$G$45,0)),0)))+IF($BE$1=TRUE,2,0)</f>
        <v>22.5</v>
      </c>
      <c r="AC330" s="26">
        <f t="shared" si="227"/>
        <v>26</v>
      </c>
      <c r="AD330" s="26">
        <f t="shared" si="228"/>
        <v>29</v>
      </c>
      <c r="AE330" s="28">
        <f t="shared" si="229"/>
        <v>32</v>
      </c>
      <c r="AF330" s="26">
        <f>BB330+IF($F330="범선",IF($BG$1=TRUE,INDEX(Sheet2!$H$2:'Sheet2'!$H$45,MATCH(BB330,Sheet2!$G$2:'Sheet2'!$G$45,0),0)),IF($BH$1=TRUE,INDEX(Sheet2!$I$2:'Sheet2'!$I$45,MATCH(BB330,Sheet2!$G$2:'Sheet2'!$G$45,0)),IF($BI$1=TRUE,INDEX(Sheet2!$H$2:'Sheet2'!$H$45,MATCH(BB330,Sheet2!$G$2:'Sheet2'!$G$45,0)),0)))+IF($BE$1=TRUE,2,0)</f>
        <v>28</v>
      </c>
      <c r="AG330" s="26">
        <f t="shared" si="230"/>
        <v>31.5</v>
      </c>
      <c r="AH330" s="26">
        <f t="shared" si="231"/>
        <v>34.5</v>
      </c>
      <c r="AI330" s="28">
        <f t="shared" si="232"/>
        <v>37.5</v>
      </c>
      <c r="AJ330" s="95"/>
      <c r="AK330" s="97">
        <v>145</v>
      </c>
      <c r="AL330" s="97">
        <v>315</v>
      </c>
      <c r="AM330" s="97">
        <v>12</v>
      </c>
      <c r="AN330" s="83">
        <v>10</v>
      </c>
      <c r="AO330" s="83">
        <v>10</v>
      </c>
      <c r="AP330" s="5">
        <v>74</v>
      </c>
      <c r="AQ330" s="5">
        <v>30</v>
      </c>
      <c r="AR330" s="5">
        <v>26</v>
      </c>
      <c r="AS330" s="5">
        <v>345</v>
      </c>
      <c r="AT330" s="5">
        <v>3</v>
      </c>
      <c r="AU330" s="5">
        <f t="shared" si="233"/>
        <v>445</v>
      </c>
      <c r="AV330" s="5">
        <f t="shared" si="234"/>
        <v>333</v>
      </c>
      <c r="AW330" s="5">
        <f t="shared" si="235"/>
        <v>556</v>
      </c>
      <c r="AX330" s="5">
        <f t="shared" si="236"/>
        <v>2</v>
      </c>
      <c r="AY330" s="5">
        <f t="shared" si="237"/>
        <v>3</v>
      </c>
      <c r="AZ330" s="5">
        <f t="shared" si="238"/>
        <v>6</v>
      </c>
      <c r="BA330" s="5">
        <f t="shared" si="239"/>
        <v>10</v>
      </c>
      <c r="BB330" s="5">
        <f t="shared" si="240"/>
        <v>14</v>
      </c>
    </row>
    <row r="331" spans="1:55" s="5" customFormat="1">
      <c r="A331" s="334"/>
      <c r="B331" s="89" t="s">
        <v>56</v>
      </c>
      <c r="C331" s="119" t="s">
        <v>55</v>
      </c>
      <c r="D331" s="26" t="s">
        <v>1</v>
      </c>
      <c r="E331" s="26" t="s">
        <v>41</v>
      </c>
      <c r="F331" s="27" t="s">
        <v>18</v>
      </c>
      <c r="G331" s="28" t="s">
        <v>8</v>
      </c>
      <c r="H331" s="91">
        <f>ROUNDDOWN(AK331*1.05,0)+INDEX(Sheet2!$B$2:'Sheet2'!$B$5,MATCH(G331,Sheet2!$A$2:'Sheet2'!$A$5,0),0)+34*AT331-ROUNDUP(IF($BC$1=TRUE,AV331,AW331)/10,0)+A331</f>
        <v>392</v>
      </c>
      <c r="I331" s="231">
        <f>ROUNDDOWN(AL331*1.05,0)+INDEX(Sheet2!$B$2:'Sheet2'!$B$5,MATCH(G331,Sheet2!$A$2:'Sheet2'!$A$5,0),0)+34*AT331-ROUNDUP(IF($BC$1=TRUE,AV331,AW331)/10,0)+A331</f>
        <v>528</v>
      </c>
      <c r="J331" s="30">
        <f t="shared" si="213"/>
        <v>920</v>
      </c>
      <c r="K331" s="143">
        <f>AW331-ROUNDDOWN(AR331/2,0)-ROUNDDOWN(MAX(AQ331*1.2,AP331*0.5),0)+INDEX(Sheet2!$C$2:'Sheet2'!$C$5,MATCH(G331,Sheet2!$A$2:'Sheet2'!$A$5,0),0)</f>
        <v>550</v>
      </c>
      <c r="L331" s="25">
        <f t="shared" si="214"/>
        <v>265</v>
      </c>
      <c r="M331" s="83">
        <f t="shared" si="215"/>
        <v>11</v>
      </c>
      <c r="N331" s="83">
        <f t="shared" si="216"/>
        <v>32</v>
      </c>
      <c r="O331" s="92">
        <f t="shared" si="217"/>
        <v>1704</v>
      </c>
      <c r="P331" s="31">
        <f>AX331+IF($F331="범선",IF($BG$1=TRUE,INDEX(Sheet2!$H$2:'Sheet2'!$H$45,MATCH(AX331,Sheet2!$G$2:'Sheet2'!$G$45,0),0)),IF($BH$1=TRUE,INDEX(Sheet2!$I$2:'Sheet2'!$I$45,MATCH(AX331,Sheet2!$G$2:'Sheet2'!$G$45,0)),IF($BI$1=TRUE,INDEX(Sheet2!$H$2:'Sheet2'!$H$45,MATCH(AX331,Sheet2!$G$2:'Sheet2'!$G$45,0)),0)))+IF($BE$1=TRUE,2,0)</f>
        <v>17</v>
      </c>
      <c r="Q331" s="26">
        <f t="shared" si="218"/>
        <v>20</v>
      </c>
      <c r="R331" s="26">
        <f t="shared" si="219"/>
        <v>23</v>
      </c>
      <c r="S331" s="28">
        <f t="shared" si="220"/>
        <v>26</v>
      </c>
      <c r="T331" s="26">
        <f>AY331+IF($F331="범선",IF($BG$1=TRUE,INDEX(Sheet2!$H$2:'Sheet2'!$H$45,MATCH(AY331,Sheet2!$G$2:'Sheet2'!$G$45,0),0)),IF($BH$1=TRUE,INDEX(Sheet2!$I$2:'Sheet2'!$I$45,MATCH(AY331,Sheet2!$G$2:'Sheet2'!$G$45,0)),IF($BI$1=TRUE,INDEX(Sheet2!$H$2:'Sheet2'!$H$45,MATCH(AY331,Sheet2!$G$2:'Sheet2'!$G$45,0)),0)))+IF($BE$1=TRUE,2,0)</f>
        <v>18.5</v>
      </c>
      <c r="U331" s="26">
        <f t="shared" si="221"/>
        <v>22</v>
      </c>
      <c r="V331" s="26">
        <f t="shared" si="222"/>
        <v>25</v>
      </c>
      <c r="W331" s="28">
        <f t="shared" si="223"/>
        <v>28</v>
      </c>
      <c r="X331" s="26">
        <f>AZ331+IF($F331="범선",IF($BG$1=TRUE,INDEX(Sheet2!$H$2:'Sheet2'!$H$45,MATCH(AZ331,Sheet2!$G$2:'Sheet2'!$G$45,0),0)),IF($BH$1=TRUE,INDEX(Sheet2!$I$2:'Sheet2'!$I$45,MATCH(AZ331,Sheet2!$G$2:'Sheet2'!$G$45,0)),IF($BI$1=TRUE,INDEX(Sheet2!$H$2:'Sheet2'!$H$45,MATCH(AZ331,Sheet2!$G$2:'Sheet2'!$G$45,0)),0)))+IF($BE$1=TRUE,2,0)</f>
        <v>24</v>
      </c>
      <c r="Y331" s="26">
        <f t="shared" si="224"/>
        <v>27.5</v>
      </c>
      <c r="Z331" s="26">
        <f t="shared" si="225"/>
        <v>30.5</v>
      </c>
      <c r="AA331" s="28">
        <f t="shared" si="226"/>
        <v>33.5</v>
      </c>
      <c r="AB331" s="26">
        <f>BA331+IF($F331="범선",IF($BG$1=TRUE,INDEX(Sheet2!$H$2:'Sheet2'!$H$45,MATCH(BA331,Sheet2!$G$2:'Sheet2'!$G$45,0),0)),IF($BH$1=TRUE,INDEX(Sheet2!$I$2:'Sheet2'!$I$45,MATCH(BA331,Sheet2!$G$2:'Sheet2'!$G$45,0)),IF($BI$1=TRUE,INDEX(Sheet2!$H$2:'Sheet2'!$H$45,MATCH(BA331,Sheet2!$G$2:'Sheet2'!$G$45,0)),0)))+IF($BE$1=TRUE,2,0)</f>
        <v>28</v>
      </c>
      <c r="AC331" s="26">
        <f t="shared" si="227"/>
        <v>31.5</v>
      </c>
      <c r="AD331" s="26">
        <f t="shared" si="228"/>
        <v>34.5</v>
      </c>
      <c r="AE331" s="28">
        <f t="shared" si="229"/>
        <v>37.5</v>
      </c>
      <c r="AF331" s="26">
        <f>BB331+IF($F331="범선",IF($BG$1=TRUE,INDEX(Sheet2!$H$2:'Sheet2'!$H$45,MATCH(BB331,Sheet2!$G$2:'Sheet2'!$G$45,0),0)),IF($BH$1=TRUE,INDEX(Sheet2!$I$2:'Sheet2'!$I$45,MATCH(BB331,Sheet2!$G$2:'Sheet2'!$G$45,0)),IF($BI$1=TRUE,INDEX(Sheet2!$H$2:'Sheet2'!$H$45,MATCH(BB331,Sheet2!$G$2:'Sheet2'!$G$45,0)),0)))+IF($BE$1=TRUE,2,0)</f>
        <v>33</v>
      </c>
      <c r="AG331" s="26">
        <f t="shared" si="230"/>
        <v>36.5</v>
      </c>
      <c r="AH331" s="26">
        <f t="shared" si="231"/>
        <v>39.5</v>
      </c>
      <c r="AI331" s="28">
        <f t="shared" si="232"/>
        <v>42.5</v>
      </c>
      <c r="AJ331" s="95"/>
      <c r="AK331" s="97">
        <v>180</v>
      </c>
      <c r="AL331" s="97">
        <v>310</v>
      </c>
      <c r="AM331" s="97">
        <v>14</v>
      </c>
      <c r="AN331" s="83">
        <v>11</v>
      </c>
      <c r="AO331" s="83">
        <v>32</v>
      </c>
      <c r="AP331" s="5">
        <v>94</v>
      </c>
      <c r="AQ331" s="5">
        <v>46</v>
      </c>
      <c r="AR331" s="5">
        <v>68</v>
      </c>
      <c r="AS331" s="5">
        <v>310</v>
      </c>
      <c r="AT331" s="5">
        <v>3</v>
      </c>
      <c r="AU331" s="5">
        <f t="shared" si="233"/>
        <v>472</v>
      </c>
      <c r="AV331" s="5">
        <f t="shared" si="234"/>
        <v>354</v>
      </c>
      <c r="AW331" s="5">
        <f t="shared" si="235"/>
        <v>590</v>
      </c>
      <c r="AX331" s="5">
        <f t="shared" si="236"/>
        <v>6</v>
      </c>
      <c r="AY331" s="5">
        <f t="shared" si="237"/>
        <v>7</v>
      </c>
      <c r="AZ331" s="5">
        <f t="shared" si="238"/>
        <v>11</v>
      </c>
      <c r="BA331" s="5">
        <f t="shared" si="239"/>
        <v>14</v>
      </c>
      <c r="BB331" s="5">
        <f t="shared" si="240"/>
        <v>18</v>
      </c>
    </row>
    <row r="332" spans="1:55" s="5" customFormat="1">
      <c r="A332" s="334"/>
      <c r="B332" s="89"/>
      <c r="C332" s="119" t="s">
        <v>110</v>
      </c>
      <c r="D332" s="26" t="s">
        <v>25</v>
      </c>
      <c r="E332" s="26" t="s">
        <v>0</v>
      </c>
      <c r="F332" s="26" t="s">
        <v>18</v>
      </c>
      <c r="G332" s="28" t="s">
        <v>12</v>
      </c>
      <c r="H332" s="91">
        <f>ROUNDDOWN(AK332*1.05,0)+INDEX(Sheet2!$B$2:'Sheet2'!$B$5,MATCH(G332,Sheet2!$A$2:'Sheet2'!$A$5,0),0)+34*AT332-ROUNDUP(IF($BC$1=TRUE,AV332,AW332)/10,0)+A332</f>
        <v>410</v>
      </c>
      <c r="I332" s="231">
        <f>ROUNDDOWN(AL332*1.05,0)+INDEX(Sheet2!$B$2:'Sheet2'!$B$5,MATCH(G332,Sheet2!$A$2:'Sheet2'!$A$5,0),0)+34*AT332-ROUNDUP(IF($BC$1=TRUE,AV332,AW332)/10,0)+A332</f>
        <v>462</v>
      </c>
      <c r="J332" s="30">
        <f t="shared" si="213"/>
        <v>872</v>
      </c>
      <c r="K332" s="88">
        <f>AW332-ROUNDDOWN(AR332/2,0)-ROUNDDOWN(MAX(AQ332*1.2,AP332*0.5),0)+INDEX(Sheet2!$C$2:'Sheet2'!$C$5,MATCH(G332,Sheet2!$A$2:'Sheet2'!$A$5,0),0)</f>
        <v>544</v>
      </c>
      <c r="L332" s="25">
        <f t="shared" si="214"/>
        <v>245</v>
      </c>
      <c r="M332" s="83">
        <f t="shared" si="215"/>
        <v>10</v>
      </c>
      <c r="N332" s="83">
        <f t="shared" si="216"/>
        <v>42</v>
      </c>
      <c r="O332" s="92">
        <f t="shared" si="217"/>
        <v>1692</v>
      </c>
      <c r="P332" s="31">
        <f>AX332+IF($F332="범선",IF($BG$1=TRUE,INDEX(Sheet2!$H$2:'Sheet2'!$H$45,MATCH(AX332,Sheet2!$G$2:'Sheet2'!$G$45,0),0)),IF($BH$1=TRUE,INDEX(Sheet2!$I$2:'Sheet2'!$I$45,MATCH(AX332,Sheet2!$G$2:'Sheet2'!$G$45,0)),IF($BI$1=TRUE,INDEX(Sheet2!$H$2:'Sheet2'!$H$45,MATCH(AX332,Sheet2!$G$2:'Sheet2'!$G$45,0)),0)))+IF($BE$1=TRUE,2,0)</f>
        <v>18.5</v>
      </c>
      <c r="Q332" s="26">
        <f t="shared" si="218"/>
        <v>21.5</v>
      </c>
      <c r="R332" s="26">
        <f t="shared" si="219"/>
        <v>24.5</v>
      </c>
      <c r="S332" s="28">
        <f t="shared" si="220"/>
        <v>27.5</v>
      </c>
      <c r="T332" s="26">
        <f>AY332+IF($F332="범선",IF($BG$1=TRUE,INDEX(Sheet2!$H$2:'Sheet2'!$H$45,MATCH(AY332,Sheet2!$G$2:'Sheet2'!$G$45,0),0)),IF($BH$1=TRUE,INDEX(Sheet2!$I$2:'Sheet2'!$I$45,MATCH(AY332,Sheet2!$G$2:'Sheet2'!$G$45,0)),IF($BI$1=TRUE,INDEX(Sheet2!$H$2:'Sheet2'!$H$45,MATCH(AY332,Sheet2!$G$2:'Sheet2'!$G$45,0)),0)))+IF($BE$1=TRUE,2,0)</f>
        <v>20</v>
      </c>
      <c r="U332" s="26">
        <f t="shared" si="221"/>
        <v>23.5</v>
      </c>
      <c r="V332" s="26">
        <f t="shared" si="222"/>
        <v>26.5</v>
      </c>
      <c r="W332" s="28">
        <f t="shared" si="223"/>
        <v>29.5</v>
      </c>
      <c r="X332" s="26">
        <f>AZ332+IF($F332="범선",IF($BG$1=TRUE,INDEX(Sheet2!$H$2:'Sheet2'!$H$45,MATCH(AZ332,Sheet2!$G$2:'Sheet2'!$G$45,0),0)),IF($BH$1=TRUE,INDEX(Sheet2!$I$2:'Sheet2'!$I$45,MATCH(AZ332,Sheet2!$G$2:'Sheet2'!$G$45,0)),IF($BI$1=TRUE,INDEX(Sheet2!$H$2:'Sheet2'!$H$45,MATCH(AZ332,Sheet2!$G$2:'Sheet2'!$G$45,0)),0)))+IF($BE$1=TRUE,2,0)</f>
        <v>25</v>
      </c>
      <c r="Y332" s="26">
        <f t="shared" si="224"/>
        <v>28.5</v>
      </c>
      <c r="Z332" s="26">
        <f t="shared" si="225"/>
        <v>31.5</v>
      </c>
      <c r="AA332" s="28">
        <f t="shared" si="226"/>
        <v>34.5</v>
      </c>
      <c r="AB332" s="26">
        <f>BA332+IF($F332="범선",IF($BG$1=TRUE,INDEX(Sheet2!$H$2:'Sheet2'!$H$45,MATCH(BA332,Sheet2!$G$2:'Sheet2'!$G$45,0),0)),IF($BH$1=TRUE,INDEX(Sheet2!$I$2:'Sheet2'!$I$45,MATCH(BA332,Sheet2!$G$2:'Sheet2'!$G$45,0)),IF($BI$1=TRUE,INDEX(Sheet2!$H$2:'Sheet2'!$H$45,MATCH(BA332,Sheet2!$G$2:'Sheet2'!$G$45,0)),0)))+IF($BE$1=TRUE,2,0)</f>
        <v>29</v>
      </c>
      <c r="AC332" s="26">
        <f t="shared" si="227"/>
        <v>32.5</v>
      </c>
      <c r="AD332" s="26">
        <f t="shared" si="228"/>
        <v>35.5</v>
      </c>
      <c r="AE332" s="28">
        <f t="shared" si="229"/>
        <v>38.5</v>
      </c>
      <c r="AF332" s="26">
        <f>BB332+IF($F332="범선",IF($BG$1=TRUE,INDEX(Sheet2!$H$2:'Sheet2'!$H$45,MATCH(BB332,Sheet2!$G$2:'Sheet2'!$G$45,0),0)),IF($BH$1=TRUE,INDEX(Sheet2!$I$2:'Sheet2'!$I$45,MATCH(BB332,Sheet2!$G$2:'Sheet2'!$G$45,0)),IF($BI$1=TRUE,INDEX(Sheet2!$H$2:'Sheet2'!$H$45,MATCH(BB332,Sheet2!$G$2:'Sheet2'!$G$45,0)),0)))+IF($BE$1=TRUE,2,0)</f>
        <v>34.5</v>
      </c>
      <c r="AG332" s="26">
        <f t="shared" si="230"/>
        <v>38</v>
      </c>
      <c r="AH332" s="26">
        <f t="shared" si="231"/>
        <v>41</v>
      </c>
      <c r="AI332" s="28">
        <f t="shared" si="232"/>
        <v>44</v>
      </c>
      <c r="AJ332" s="95"/>
      <c r="AK332" s="97">
        <v>220</v>
      </c>
      <c r="AL332" s="97">
        <v>270</v>
      </c>
      <c r="AM332" s="97">
        <v>11</v>
      </c>
      <c r="AN332" s="83">
        <v>10</v>
      </c>
      <c r="AO332" s="83">
        <v>42</v>
      </c>
      <c r="AP332" s="5">
        <v>135</v>
      </c>
      <c r="AQ332" s="5">
        <v>65</v>
      </c>
      <c r="AR332" s="5">
        <v>104</v>
      </c>
      <c r="AS332" s="5">
        <v>261</v>
      </c>
      <c r="AT332" s="5">
        <v>3</v>
      </c>
      <c r="AU332" s="5">
        <f t="shared" si="233"/>
        <v>500</v>
      </c>
      <c r="AV332" s="5">
        <f t="shared" si="234"/>
        <v>375</v>
      </c>
      <c r="AW332" s="5">
        <f t="shared" si="235"/>
        <v>625</v>
      </c>
      <c r="AX332" s="5">
        <f t="shared" si="236"/>
        <v>7</v>
      </c>
      <c r="AY332" s="5">
        <f t="shared" si="237"/>
        <v>8</v>
      </c>
      <c r="AZ332" s="5">
        <f t="shared" si="238"/>
        <v>12</v>
      </c>
      <c r="BA332" s="5">
        <f t="shared" si="239"/>
        <v>15</v>
      </c>
      <c r="BB332" s="5">
        <f t="shared" si="240"/>
        <v>19</v>
      </c>
    </row>
    <row r="333" spans="1:55" s="5" customFormat="1">
      <c r="A333" s="334"/>
      <c r="B333" s="89" t="s">
        <v>54</v>
      </c>
      <c r="C333" s="119" t="s">
        <v>55</v>
      </c>
      <c r="D333" s="26" t="s">
        <v>1</v>
      </c>
      <c r="E333" s="26" t="s">
        <v>41</v>
      </c>
      <c r="F333" s="27" t="s">
        <v>18</v>
      </c>
      <c r="G333" s="28" t="s">
        <v>8</v>
      </c>
      <c r="H333" s="91">
        <f>ROUNDDOWN(AK333*1.05,0)+INDEX(Sheet2!$B$2:'Sheet2'!$B$5,MATCH(G333,Sheet2!$A$2:'Sheet2'!$A$5,0),0)+34*AT333-ROUNDUP(IF($BC$1=TRUE,AV333,AW333)/10,0)+A333</f>
        <v>413</v>
      </c>
      <c r="I333" s="231">
        <f>ROUNDDOWN(AL333*1.05,0)+INDEX(Sheet2!$B$2:'Sheet2'!$B$5,MATCH(G333,Sheet2!$A$2:'Sheet2'!$A$5,0),0)+34*AT333-ROUNDUP(IF($BC$1=TRUE,AV333,AW333)/10,0)+A333</f>
        <v>549</v>
      </c>
      <c r="J333" s="30">
        <f t="shared" si="213"/>
        <v>962</v>
      </c>
      <c r="K333" s="143">
        <f>AW333-ROUNDDOWN(AR333/2,0)-ROUNDDOWN(MAX(AQ333*1.2,AP333*0.5),0)+INDEX(Sheet2!$C$2:'Sheet2'!$C$5,MATCH(G333,Sheet2!$A$2:'Sheet2'!$A$5,0),0)</f>
        <v>541</v>
      </c>
      <c r="L333" s="25">
        <f t="shared" si="214"/>
        <v>259</v>
      </c>
      <c r="M333" s="83">
        <f t="shared" si="215"/>
        <v>12</v>
      </c>
      <c r="N333" s="83">
        <f t="shared" si="216"/>
        <v>33</v>
      </c>
      <c r="O333" s="92">
        <f t="shared" si="217"/>
        <v>1788</v>
      </c>
      <c r="P333" s="31">
        <f>AX333+IF($F333="범선",IF($BG$1=TRUE,INDEX(Sheet2!$H$2:'Sheet2'!$H$45,MATCH(AX333,Sheet2!$G$2:'Sheet2'!$G$45,0),0)),IF($BH$1=TRUE,INDEX(Sheet2!$I$2:'Sheet2'!$I$45,MATCH(AX333,Sheet2!$G$2:'Sheet2'!$G$45,0)),IF($BI$1=TRUE,INDEX(Sheet2!$H$2:'Sheet2'!$H$45,MATCH(AX333,Sheet2!$G$2:'Sheet2'!$G$45,0)),0)))+IF($BE$1=TRUE,2,0)</f>
        <v>17</v>
      </c>
      <c r="Q333" s="26">
        <f t="shared" si="218"/>
        <v>20</v>
      </c>
      <c r="R333" s="26">
        <f t="shared" si="219"/>
        <v>23</v>
      </c>
      <c r="S333" s="28">
        <f t="shared" si="220"/>
        <v>26</v>
      </c>
      <c r="T333" s="26">
        <f>AY333+IF($F333="범선",IF($BG$1=TRUE,INDEX(Sheet2!$H$2:'Sheet2'!$H$45,MATCH(AY333,Sheet2!$G$2:'Sheet2'!$G$45,0),0)),IF($BH$1=TRUE,INDEX(Sheet2!$I$2:'Sheet2'!$I$45,MATCH(AY333,Sheet2!$G$2:'Sheet2'!$G$45,0)),IF($BI$1=TRUE,INDEX(Sheet2!$H$2:'Sheet2'!$H$45,MATCH(AY333,Sheet2!$G$2:'Sheet2'!$G$45,0)),0)))+IF($BE$1=TRUE,2,0)</f>
        <v>18.5</v>
      </c>
      <c r="U333" s="26">
        <f t="shared" si="221"/>
        <v>22</v>
      </c>
      <c r="V333" s="26">
        <f t="shared" si="222"/>
        <v>25</v>
      </c>
      <c r="W333" s="28">
        <f t="shared" si="223"/>
        <v>28</v>
      </c>
      <c r="X333" s="26">
        <f>AZ333+IF($F333="범선",IF($BG$1=TRUE,INDEX(Sheet2!$H$2:'Sheet2'!$H$45,MATCH(AZ333,Sheet2!$G$2:'Sheet2'!$G$45,0),0)),IF($BH$1=TRUE,INDEX(Sheet2!$I$2:'Sheet2'!$I$45,MATCH(AZ333,Sheet2!$G$2:'Sheet2'!$G$45,0)),IF($BI$1=TRUE,INDEX(Sheet2!$H$2:'Sheet2'!$H$45,MATCH(AZ333,Sheet2!$G$2:'Sheet2'!$G$45,0)),0)))+IF($BE$1=TRUE,2,0)</f>
        <v>24</v>
      </c>
      <c r="Y333" s="26">
        <f t="shared" si="224"/>
        <v>27.5</v>
      </c>
      <c r="Z333" s="26">
        <f t="shared" si="225"/>
        <v>30.5</v>
      </c>
      <c r="AA333" s="28">
        <f t="shared" si="226"/>
        <v>33.5</v>
      </c>
      <c r="AB333" s="26">
        <f>BA333+IF($F333="범선",IF($BG$1=TRUE,INDEX(Sheet2!$H$2:'Sheet2'!$H$45,MATCH(BA333,Sheet2!$G$2:'Sheet2'!$G$45,0),0)),IF($BH$1=TRUE,INDEX(Sheet2!$I$2:'Sheet2'!$I$45,MATCH(BA333,Sheet2!$G$2:'Sheet2'!$G$45,0)),IF($BI$1=TRUE,INDEX(Sheet2!$H$2:'Sheet2'!$H$45,MATCH(BA333,Sheet2!$G$2:'Sheet2'!$G$45,0)),0)))+IF($BE$1=TRUE,2,0)</f>
        <v>29</v>
      </c>
      <c r="AC333" s="26">
        <f t="shared" si="227"/>
        <v>32.5</v>
      </c>
      <c r="AD333" s="26">
        <f t="shared" si="228"/>
        <v>35.5</v>
      </c>
      <c r="AE333" s="28">
        <f t="shared" si="229"/>
        <v>38.5</v>
      </c>
      <c r="AF333" s="26">
        <f>BB333+IF($F333="범선",IF($BG$1=TRUE,INDEX(Sheet2!$H$2:'Sheet2'!$H$45,MATCH(BB333,Sheet2!$G$2:'Sheet2'!$G$45,0),0)),IF($BH$1=TRUE,INDEX(Sheet2!$I$2:'Sheet2'!$I$45,MATCH(BB333,Sheet2!$G$2:'Sheet2'!$G$45,0)),IF($BI$1=TRUE,INDEX(Sheet2!$H$2:'Sheet2'!$H$45,MATCH(BB333,Sheet2!$G$2:'Sheet2'!$G$45,0)),0)))+IF($BE$1=TRUE,2,0)</f>
        <v>33</v>
      </c>
      <c r="AG333" s="26">
        <f t="shared" si="230"/>
        <v>36.5</v>
      </c>
      <c r="AH333" s="26">
        <f t="shared" si="231"/>
        <v>39.5</v>
      </c>
      <c r="AI333" s="28">
        <f t="shared" si="232"/>
        <v>42.5</v>
      </c>
      <c r="AJ333" s="95"/>
      <c r="AK333" s="97">
        <v>200</v>
      </c>
      <c r="AL333" s="97">
        <v>330</v>
      </c>
      <c r="AM333" s="97">
        <v>14</v>
      </c>
      <c r="AN333" s="83">
        <v>12</v>
      </c>
      <c r="AO333" s="83">
        <v>33</v>
      </c>
      <c r="AP333" s="5">
        <v>96</v>
      </c>
      <c r="AQ333" s="5">
        <v>46</v>
      </c>
      <c r="AR333" s="5">
        <v>68</v>
      </c>
      <c r="AS333" s="5">
        <v>301</v>
      </c>
      <c r="AT333" s="5">
        <v>3</v>
      </c>
      <c r="AU333" s="5">
        <f t="shared" si="233"/>
        <v>465</v>
      </c>
      <c r="AV333" s="5">
        <f t="shared" si="234"/>
        <v>348</v>
      </c>
      <c r="AW333" s="5">
        <f t="shared" si="235"/>
        <v>581</v>
      </c>
      <c r="AX333" s="5">
        <f t="shared" si="236"/>
        <v>6</v>
      </c>
      <c r="AY333" s="5">
        <f t="shared" si="237"/>
        <v>7</v>
      </c>
      <c r="AZ333" s="5">
        <f t="shared" si="238"/>
        <v>11</v>
      </c>
      <c r="BA333" s="5">
        <f t="shared" si="239"/>
        <v>15</v>
      </c>
      <c r="BB333" s="5">
        <f t="shared" si="240"/>
        <v>18</v>
      </c>
    </row>
    <row r="334" spans="1:55" s="5" customFormat="1">
      <c r="A334" s="816"/>
      <c r="B334" s="874" t="s">
        <v>43</v>
      </c>
      <c r="C334" s="493" t="s">
        <v>42</v>
      </c>
      <c r="D334" s="409" t="s">
        <v>1</v>
      </c>
      <c r="E334" s="409" t="s">
        <v>41</v>
      </c>
      <c r="F334" s="410" t="s">
        <v>18</v>
      </c>
      <c r="G334" s="411" t="s">
        <v>8</v>
      </c>
      <c r="H334" s="575">
        <f>ROUNDDOWN(AK334*1.05,0)+INDEX(Sheet2!$B$2:'Sheet2'!$B$5,MATCH(G334,Sheet2!$A$2:'Sheet2'!$A$5,0),0)+34*AT334-ROUNDUP(IF($BC$1=TRUE,AV334,AW334)/10,0)+A334</f>
        <v>558</v>
      </c>
      <c r="I334" s="583">
        <f>ROUNDDOWN(AL334*1.05,0)+INDEX(Sheet2!$B$2:'Sheet2'!$B$5,MATCH(G334,Sheet2!$A$2:'Sheet2'!$A$5,0),0)+34*AT334-ROUNDUP(IF($BC$1=TRUE,AV334,AW334)/10,0)+A334</f>
        <v>443</v>
      </c>
      <c r="J334" s="590">
        <f t="shared" si="213"/>
        <v>1001</v>
      </c>
      <c r="K334" s="245">
        <f>AW334-ROUNDDOWN(AR334/2,0)-ROUNDDOWN(MAX(AQ334*1.2,AP334*0.5),0)+INDEX(Sheet2!$C$2:'Sheet2'!$C$5,MATCH(G334,Sheet2!$A$2:'Sheet2'!$A$5,0),0)</f>
        <v>485</v>
      </c>
      <c r="L334" s="408">
        <f t="shared" si="214"/>
        <v>236</v>
      </c>
      <c r="M334" s="412">
        <f t="shared" si="215"/>
        <v>15</v>
      </c>
      <c r="N334" s="412">
        <f t="shared" si="216"/>
        <v>29</v>
      </c>
      <c r="O334" s="494">
        <f t="shared" si="217"/>
        <v>2117</v>
      </c>
      <c r="P334" s="24">
        <f>AX334+IF($F334="범선",IF($BG$1=TRUE,INDEX(Sheet2!$H$2:'Sheet2'!$H$45,MATCH(AX334,Sheet2!$G$2:'Sheet2'!$G$45,0),0)),IF($BH$1=TRUE,INDEX(Sheet2!$I$2:'Sheet2'!$I$45,MATCH(AX334,Sheet2!$G$2:'Sheet2'!$G$45,0)),IF($BI$1=TRUE,INDEX(Sheet2!$H$2:'Sheet2'!$H$45,MATCH(AX334,Sheet2!$G$2:'Sheet2'!$G$45,0)),0)))+IF($BE$1=TRUE,2,0)</f>
        <v>16</v>
      </c>
      <c r="Q334" s="20">
        <f t="shared" si="218"/>
        <v>19</v>
      </c>
      <c r="R334" s="20">
        <f t="shared" si="219"/>
        <v>22</v>
      </c>
      <c r="S334" s="22">
        <f t="shared" si="220"/>
        <v>25</v>
      </c>
      <c r="T334" s="20">
        <f>AY334+IF($F334="범선",IF($BG$1=TRUE,INDEX(Sheet2!$H$2:'Sheet2'!$H$45,MATCH(AY334,Sheet2!$G$2:'Sheet2'!$G$45,0),0)),IF($BH$1=TRUE,INDEX(Sheet2!$I$2:'Sheet2'!$I$45,MATCH(AY334,Sheet2!$G$2:'Sheet2'!$G$45,0)),IF($BI$1=TRUE,INDEX(Sheet2!$H$2:'Sheet2'!$H$45,MATCH(AY334,Sheet2!$G$2:'Sheet2'!$G$45,0)),0)))+IF($BE$1=TRUE,2,0)</f>
        <v>18.5</v>
      </c>
      <c r="U334" s="20">
        <f t="shared" si="221"/>
        <v>22</v>
      </c>
      <c r="V334" s="20">
        <f t="shared" si="222"/>
        <v>25</v>
      </c>
      <c r="W334" s="22">
        <f t="shared" si="223"/>
        <v>28</v>
      </c>
      <c r="X334" s="20">
        <f>AZ334+IF($F334="범선",IF($BG$1=TRUE,INDEX(Sheet2!$H$2:'Sheet2'!$H$45,MATCH(AZ334,Sheet2!$G$2:'Sheet2'!$G$45,0),0)),IF($BH$1=TRUE,INDEX(Sheet2!$I$2:'Sheet2'!$I$45,MATCH(AZ334,Sheet2!$G$2:'Sheet2'!$G$45,0)),IF($BI$1=TRUE,INDEX(Sheet2!$H$2:'Sheet2'!$H$45,MATCH(AZ334,Sheet2!$G$2:'Sheet2'!$G$45,0)),0)))+IF($BE$1=TRUE,2,0)</f>
        <v>22.5</v>
      </c>
      <c r="Y334" s="20">
        <f t="shared" si="224"/>
        <v>26</v>
      </c>
      <c r="Z334" s="20">
        <f t="shared" si="225"/>
        <v>29</v>
      </c>
      <c r="AA334" s="22">
        <f t="shared" si="226"/>
        <v>32</v>
      </c>
      <c r="AB334" s="20">
        <f>BA334+IF($F334="범선",IF($BG$1=TRUE,INDEX(Sheet2!$H$2:'Sheet2'!$H$45,MATCH(BA334,Sheet2!$G$2:'Sheet2'!$G$45,0),0)),IF($BH$1=TRUE,INDEX(Sheet2!$I$2:'Sheet2'!$I$45,MATCH(BA334,Sheet2!$G$2:'Sheet2'!$G$45,0)),IF($BI$1=TRUE,INDEX(Sheet2!$H$2:'Sheet2'!$H$45,MATCH(BA334,Sheet2!$G$2:'Sheet2'!$G$45,0)),0)))+IF($BE$1=TRUE,2,0)</f>
        <v>28</v>
      </c>
      <c r="AC334" s="20">
        <f t="shared" si="227"/>
        <v>31.5</v>
      </c>
      <c r="AD334" s="20">
        <f t="shared" si="228"/>
        <v>34.5</v>
      </c>
      <c r="AE334" s="22">
        <f t="shared" si="229"/>
        <v>37.5</v>
      </c>
      <c r="AF334" s="20">
        <f>BB334+IF($F334="범선",IF($BG$1=TRUE,INDEX(Sheet2!$H$2:'Sheet2'!$H$45,MATCH(BB334,Sheet2!$G$2:'Sheet2'!$G$45,0),0)),IF($BH$1=TRUE,INDEX(Sheet2!$I$2:'Sheet2'!$I$45,MATCH(BB334,Sheet2!$G$2:'Sheet2'!$G$45,0)),IF($BI$1=TRUE,INDEX(Sheet2!$H$2:'Sheet2'!$H$45,MATCH(BB334,Sheet2!$G$2:'Sheet2'!$G$45,0)),0)))+IF($BE$1=TRUE,2,0)</f>
        <v>32</v>
      </c>
      <c r="AG334" s="20">
        <f t="shared" si="230"/>
        <v>35.5</v>
      </c>
      <c r="AH334" s="20">
        <f t="shared" si="231"/>
        <v>38.5</v>
      </c>
      <c r="AI334" s="22">
        <f t="shared" si="232"/>
        <v>41.5</v>
      </c>
      <c r="AJ334" s="95"/>
      <c r="AK334" s="97">
        <v>330</v>
      </c>
      <c r="AL334" s="97">
        <v>220</v>
      </c>
      <c r="AM334" s="97">
        <v>16</v>
      </c>
      <c r="AN334" s="83">
        <v>15</v>
      </c>
      <c r="AO334" s="83">
        <v>29</v>
      </c>
      <c r="AP334">
        <v>77</v>
      </c>
      <c r="AQ334">
        <v>34</v>
      </c>
      <c r="AR334">
        <v>48</v>
      </c>
      <c r="AS334" s="5">
        <v>275</v>
      </c>
      <c r="AT334" s="5">
        <v>3</v>
      </c>
      <c r="AU334" s="5">
        <f t="shared" si="233"/>
        <v>400</v>
      </c>
      <c r="AV334" s="5">
        <f t="shared" si="234"/>
        <v>300</v>
      </c>
      <c r="AW334" s="5">
        <f t="shared" si="235"/>
        <v>500</v>
      </c>
      <c r="AX334" s="5">
        <f t="shared" si="236"/>
        <v>5</v>
      </c>
      <c r="AY334" s="5">
        <f t="shared" si="237"/>
        <v>7</v>
      </c>
      <c r="AZ334" s="5">
        <f t="shared" si="238"/>
        <v>10</v>
      </c>
      <c r="BA334" s="5">
        <f t="shared" si="239"/>
        <v>14</v>
      </c>
      <c r="BB334" s="5">
        <f t="shared" si="240"/>
        <v>17</v>
      </c>
    </row>
    <row r="335" spans="1:55" s="5" customFormat="1">
      <c r="A335" s="819"/>
      <c r="B335" s="876"/>
      <c r="C335" s="512" t="s">
        <v>166</v>
      </c>
      <c r="D335" s="515" t="s">
        <v>25</v>
      </c>
      <c r="E335" s="515" t="s">
        <v>0</v>
      </c>
      <c r="F335" s="904" t="s">
        <v>18</v>
      </c>
      <c r="G335" s="519" t="s">
        <v>163</v>
      </c>
      <c r="H335" s="833">
        <f>ROUNDDOWN(AK335*1.05,0)+INDEX(Sheet2!$B$2:'Sheet2'!$B$5,MATCH(G335,Sheet2!$A$2:'Sheet2'!$A$5,0),0)+34*AT335-ROUNDUP(IF($BC$1=TRUE,AV335,AW335)/10,0)+A335</f>
        <v>473</v>
      </c>
      <c r="I335" s="836">
        <f>ROUNDDOWN(AL335*1.05,0)+INDEX(Sheet2!$B$2:'Sheet2'!$B$5,MATCH(G335,Sheet2!$A$2:'Sheet2'!$A$5,0),0)+34*AT335-ROUNDUP(IF($BC$1=TRUE,AV335,AW335)/10,0)+A335</f>
        <v>473</v>
      </c>
      <c r="J335" s="841">
        <f t="shared" si="213"/>
        <v>946</v>
      </c>
      <c r="K335" s="1132">
        <f>AW335-ROUNDDOWN(AR335/2,0)-ROUNDDOWN(MAX(AQ335*1.2,AP335*0.5),0)+INDEX(Sheet2!$C$2:'Sheet2'!$C$5,MATCH(G335,Sheet2!$A$2:'Sheet2'!$A$5,0),0)</f>
        <v>473</v>
      </c>
      <c r="L335" s="512">
        <f t="shared" si="214"/>
        <v>224</v>
      </c>
      <c r="M335" s="1080">
        <f t="shared" si="215"/>
        <v>14</v>
      </c>
      <c r="N335" s="1080">
        <f t="shared" si="216"/>
        <v>40</v>
      </c>
      <c r="O335" s="1281">
        <f t="shared" si="217"/>
        <v>1892</v>
      </c>
      <c r="P335" s="53">
        <f>AX335+IF($F335="범선",IF($BG$1=TRUE,INDEX(Sheet2!$H$2:'Sheet2'!$H$45,MATCH(AX335,Sheet2!$G$2:'Sheet2'!$G$45,0),0)),IF($BH$1=TRUE,INDEX(Sheet2!$I$2:'Sheet2'!$I$45,MATCH(AX335,Sheet2!$G$2:'Sheet2'!$G$45,0)),IF($BI$1=TRUE,INDEX(Sheet2!$H$2:'Sheet2'!$H$45,MATCH(AX335,Sheet2!$G$2:'Sheet2'!$G$45,0)),0)))+IF($BE$1=TRUE,2,0)</f>
        <v>20</v>
      </c>
      <c r="Q335" s="49">
        <f t="shared" si="218"/>
        <v>23</v>
      </c>
      <c r="R335" s="49">
        <f t="shared" si="219"/>
        <v>26</v>
      </c>
      <c r="S335" s="51">
        <f t="shared" si="220"/>
        <v>29</v>
      </c>
      <c r="T335" s="49">
        <f>AY335+IF($F335="범선",IF($BG$1=TRUE,INDEX(Sheet2!$H$2:'Sheet2'!$H$45,MATCH(AY335,Sheet2!$G$2:'Sheet2'!$G$45,0),0)),IF($BH$1=TRUE,INDEX(Sheet2!$I$2:'Sheet2'!$I$45,MATCH(AY335,Sheet2!$G$2:'Sheet2'!$G$45,0)),IF($BI$1=TRUE,INDEX(Sheet2!$H$2:'Sheet2'!$H$45,MATCH(AY335,Sheet2!$G$2:'Sheet2'!$G$45,0)),0)))+IF($BE$1=TRUE,2,0)</f>
        <v>21</v>
      </c>
      <c r="U335" s="49">
        <f t="shared" si="221"/>
        <v>24.5</v>
      </c>
      <c r="V335" s="49">
        <f t="shared" si="222"/>
        <v>27.5</v>
      </c>
      <c r="W335" s="51">
        <f t="shared" si="223"/>
        <v>30.5</v>
      </c>
      <c r="X335" s="49">
        <f>AZ335+IF($F335="범선",IF($BG$1=TRUE,INDEX(Sheet2!$H$2:'Sheet2'!$H$45,MATCH(AZ335,Sheet2!$G$2:'Sheet2'!$G$45,0),0)),IF($BH$1=TRUE,INDEX(Sheet2!$I$2:'Sheet2'!$I$45,MATCH(AZ335,Sheet2!$G$2:'Sheet2'!$G$45,0)),IF($BI$1=TRUE,INDEX(Sheet2!$H$2:'Sheet2'!$H$45,MATCH(AZ335,Sheet2!$G$2:'Sheet2'!$G$45,0)),0)))+IF($BE$1=TRUE,2,0)</f>
        <v>25</v>
      </c>
      <c r="Y335" s="49">
        <f t="shared" si="224"/>
        <v>28.5</v>
      </c>
      <c r="Z335" s="49">
        <f t="shared" si="225"/>
        <v>31.5</v>
      </c>
      <c r="AA335" s="51">
        <f t="shared" si="226"/>
        <v>34.5</v>
      </c>
      <c r="AB335" s="49">
        <f>BA335+IF($F335="범선",IF($BG$1=TRUE,INDEX(Sheet2!$H$2:'Sheet2'!$H$45,MATCH(BA335,Sheet2!$G$2:'Sheet2'!$G$45,0),0)),IF($BH$1=TRUE,INDEX(Sheet2!$I$2:'Sheet2'!$I$45,MATCH(BA335,Sheet2!$G$2:'Sheet2'!$G$45,0)),IF($BI$1=TRUE,INDEX(Sheet2!$H$2:'Sheet2'!$H$45,MATCH(BA335,Sheet2!$G$2:'Sheet2'!$G$45,0)),0)))+IF($BE$1=TRUE,2,0)</f>
        <v>30.5</v>
      </c>
      <c r="AC335" s="49">
        <f t="shared" si="227"/>
        <v>34</v>
      </c>
      <c r="AD335" s="49">
        <f t="shared" si="228"/>
        <v>37</v>
      </c>
      <c r="AE335" s="51">
        <f t="shared" si="229"/>
        <v>40</v>
      </c>
      <c r="AF335" s="49">
        <f>BB335+IF($F335="범선",IF($BG$1=TRUE,INDEX(Sheet2!$H$2:'Sheet2'!$H$45,MATCH(BB335,Sheet2!$G$2:'Sheet2'!$G$45,0),0)),IF($BH$1=TRUE,INDEX(Sheet2!$I$2:'Sheet2'!$I$45,MATCH(BB335,Sheet2!$G$2:'Sheet2'!$G$45,0)),IF($BI$1=TRUE,INDEX(Sheet2!$H$2:'Sheet2'!$H$45,MATCH(BB335,Sheet2!$G$2:'Sheet2'!$G$45,0)),0)))+IF($BE$1=TRUE,2,0)</f>
        <v>36</v>
      </c>
      <c r="AG335" s="49">
        <f t="shared" si="230"/>
        <v>39.5</v>
      </c>
      <c r="AH335" s="49">
        <f t="shared" si="231"/>
        <v>42.5</v>
      </c>
      <c r="AI335" s="51">
        <f t="shared" si="232"/>
        <v>45.5</v>
      </c>
      <c r="AJ335" s="6"/>
      <c r="AK335" s="5">
        <v>300</v>
      </c>
      <c r="AL335" s="5">
        <v>300</v>
      </c>
      <c r="AM335" s="5">
        <v>15</v>
      </c>
      <c r="AN335" s="262">
        <v>14</v>
      </c>
      <c r="AO335" s="269">
        <v>40</v>
      </c>
      <c r="AP335" s="13">
        <v>80</v>
      </c>
      <c r="AQ335" s="13">
        <v>25</v>
      </c>
      <c r="AR335" s="13">
        <v>72</v>
      </c>
      <c r="AS335" s="13">
        <v>248</v>
      </c>
      <c r="AT335" s="13">
        <v>2</v>
      </c>
      <c r="AU335" s="5">
        <f t="shared" si="233"/>
        <v>400</v>
      </c>
      <c r="AV335" s="5">
        <f t="shared" si="234"/>
        <v>300</v>
      </c>
      <c r="AW335" s="5">
        <f t="shared" si="235"/>
        <v>500</v>
      </c>
      <c r="AX335" s="5">
        <f t="shared" si="236"/>
        <v>8</v>
      </c>
      <c r="AY335" s="5">
        <f t="shared" si="237"/>
        <v>9</v>
      </c>
      <c r="AZ335" s="5">
        <f t="shared" si="238"/>
        <v>12</v>
      </c>
      <c r="BA335" s="5">
        <f t="shared" si="239"/>
        <v>16</v>
      </c>
      <c r="BB335" s="5">
        <f t="shared" si="240"/>
        <v>20</v>
      </c>
    </row>
    <row r="336" spans="1:55" s="5" customFormat="1">
      <c r="A336" s="819"/>
      <c r="B336" s="876" t="s">
        <v>199</v>
      </c>
      <c r="C336" s="512" t="s">
        <v>166</v>
      </c>
      <c r="D336" s="515" t="s">
        <v>262</v>
      </c>
      <c r="E336" s="515" t="s">
        <v>0</v>
      </c>
      <c r="F336" s="904" t="s">
        <v>18</v>
      </c>
      <c r="G336" s="519" t="s">
        <v>163</v>
      </c>
      <c r="H336" s="1075">
        <f>ROUNDDOWN(AK336*1.05,0)+INDEX(Sheet2!$B$2:'Sheet2'!$B$5,MATCH(G336,Sheet2!$A$2:'Sheet2'!$A$5,0),0)+34*AT336-ROUNDUP(IF($BC$1=TRUE,AV336,AW336)/10,0)+A336</f>
        <v>475</v>
      </c>
      <c r="I336" s="1076">
        <f>ROUNDDOWN(AL336*1.05,0)+INDEX(Sheet2!$B$2:'Sheet2'!$B$5,MATCH(G336,Sheet2!$A$2:'Sheet2'!$A$5,0),0)+34*AT336-ROUNDUP(IF($BC$1=TRUE,AV336,AW336)/10,0)+A336</f>
        <v>475</v>
      </c>
      <c r="J336" s="1399">
        <f t="shared" si="213"/>
        <v>950</v>
      </c>
      <c r="K336" s="1132">
        <f>AW336-ROUNDDOWN(AR336/2,0)-ROUNDDOWN(MAX(AQ336*1.2,AP336*0.5),0)+INDEX(Sheet2!$C$2:'Sheet2'!$C$5,MATCH(G336,Sheet2!$A$2:'Sheet2'!$A$5,0),0)</f>
        <v>459</v>
      </c>
      <c r="L336" s="512">
        <f t="shared" si="214"/>
        <v>210</v>
      </c>
      <c r="M336" s="395">
        <f t="shared" si="215"/>
        <v>14</v>
      </c>
      <c r="N336" s="395">
        <f t="shared" si="216"/>
        <v>50</v>
      </c>
      <c r="O336" s="1423">
        <f t="shared" si="217"/>
        <v>1900</v>
      </c>
      <c r="P336" s="53">
        <f>AX336+IF($F336="범선",IF($BG$1=TRUE,INDEX(Sheet2!$H$2:'Sheet2'!$H$45,MATCH(AX336,Sheet2!$G$2:'Sheet2'!$G$45,0),0)),IF($BH$1=TRUE,INDEX(Sheet2!$I$2:'Sheet2'!$I$45,MATCH(AX336,Sheet2!$G$2:'Sheet2'!$G$45,0)),IF($BI$1=TRUE,INDEX(Sheet2!$H$2:'Sheet2'!$H$45,MATCH(AX336,Sheet2!$G$2:'Sheet2'!$G$45,0)),0)))+IF($BE$1=TRUE,2,0)</f>
        <v>22.5</v>
      </c>
      <c r="Q336" s="49">
        <f t="shared" si="218"/>
        <v>25.5</v>
      </c>
      <c r="R336" s="49">
        <f t="shared" si="219"/>
        <v>28.5</v>
      </c>
      <c r="S336" s="51">
        <f t="shared" si="220"/>
        <v>31.5</v>
      </c>
      <c r="T336" s="49">
        <f>AY336+IF($F336="범선",IF($BG$1=TRUE,INDEX(Sheet2!$H$2:'Sheet2'!$H$45,MATCH(AY336,Sheet2!$G$2:'Sheet2'!$G$45,0),0)),IF($BH$1=TRUE,INDEX(Sheet2!$I$2:'Sheet2'!$I$45,MATCH(AY336,Sheet2!$G$2:'Sheet2'!$G$45,0)),IF($BI$1=TRUE,INDEX(Sheet2!$H$2:'Sheet2'!$H$45,MATCH(AY336,Sheet2!$G$2:'Sheet2'!$G$45,0)),0)))+IF($BE$1=TRUE,2,0)</f>
        <v>24</v>
      </c>
      <c r="U336" s="49">
        <f t="shared" si="221"/>
        <v>27.5</v>
      </c>
      <c r="V336" s="49">
        <f t="shared" si="222"/>
        <v>30.5</v>
      </c>
      <c r="W336" s="51">
        <f t="shared" si="223"/>
        <v>33.5</v>
      </c>
      <c r="X336" s="49">
        <f>AZ336+IF($F336="범선",IF($BG$1=TRUE,INDEX(Sheet2!$H$2:'Sheet2'!$H$45,MATCH(AZ336,Sheet2!$G$2:'Sheet2'!$G$45,0),0)),IF($BH$1=TRUE,INDEX(Sheet2!$I$2:'Sheet2'!$I$45,MATCH(AZ336,Sheet2!$G$2:'Sheet2'!$G$45,0)),IF($BI$1=TRUE,INDEX(Sheet2!$H$2:'Sheet2'!$H$45,MATCH(AZ336,Sheet2!$G$2:'Sheet2'!$G$45,0)),0)))+IF($BE$1=TRUE,2,0)</f>
        <v>28</v>
      </c>
      <c r="Y336" s="49">
        <f t="shared" si="224"/>
        <v>31.5</v>
      </c>
      <c r="Z336" s="49">
        <f t="shared" si="225"/>
        <v>34.5</v>
      </c>
      <c r="AA336" s="51">
        <f t="shared" si="226"/>
        <v>37.5</v>
      </c>
      <c r="AB336" s="49">
        <f>BA336+IF($F336="범선",IF($BG$1=TRUE,INDEX(Sheet2!$H$2:'Sheet2'!$H$45,MATCH(BA336,Sheet2!$G$2:'Sheet2'!$G$45,0),0)),IF($BH$1=TRUE,INDEX(Sheet2!$I$2:'Sheet2'!$I$45,MATCH(BA336,Sheet2!$G$2:'Sheet2'!$G$45,0)),IF($BI$1=TRUE,INDEX(Sheet2!$H$2:'Sheet2'!$H$45,MATCH(BA336,Sheet2!$G$2:'Sheet2'!$G$45,0)),0)))+IF($BE$1=TRUE,2,0)</f>
        <v>33</v>
      </c>
      <c r="AC336" s="49">
        <f t="shared" si="227"/>
        <v>36.5</v>
      </c>
      <c r="AD336" s="49">
        <f t="shared" si="228"/>
        <v>39.5</v>
      </c>
      <c r="AE336" s="51">
        <f t="shared" si="229"/>
        <v>42.5</v>
      </c>
      <c r="AF336" s="49">
        <f>BB336+IF($F336="범선",IF($BG$1=TRUE,INDEX(Sheet2!$H$2:'Sheet2'!$H$45,MATCH(BB336,Sheet2!$G$2:'Sheet2'!$G$45,0),0)),IF($BH$1=TRUE,INDEX(Sheet2!$I$2:'Sheet2'!$I$45,MATCH(BB336,Sheet2!$G$2:'Sheet2'!$G$45,0)),IF($BI$1=TRUE,INDEX(Sheet2!$H$2:'Sheet2'!$H$45,MATCH(BB336,Sheet2!$G$2:'Sheet2'!$G$45,0)),0)))+IF($BE$1=TRUE,2,0)</f>
        <v>38.5</v>
      </c>
      <c r="AG336" s="49">
        <f t="shared" si="230"/>
        <v>42</v>
      </c>
      <c r="AH336" s="49">
        <f t="shared" si="231"/>
        <v>45</v>
      </c>
      <c r="AI336" s="51">
        <f t="shared" si="232"/>
        <v>48</v>
      </c>
      <c r="AJ336" s="6"/>
      <c r="AK336" s="5">
        <v>302</v>
      </c>
      <c r="AL336" s="5">
        <v>302</v>
      </c>
      <c r="AM336" s="5">
        <v>15</v>
      </c>
      <c r="AN336" s="262">
        <v>14</v>
      </c>
      <c r="AO336" s="269">
        <v>50</v>
      </c>
      <c r="AP336" s="13">
        <v>100</v>
      </c>
      <c r="AQ336" s="13">
        <v>25</v>
      </c>
      <c r="AR336" s="13">
        <v>80</v>
      </c>
      <c r="AS336" s="13">
        <v>220</v>
      </c>
      <c r="AT336" s="13">
        <v>2</v>
      </c>
      <c r="AU336" s="5">
        <f t="shared" si="233"/>
        <v>400</v>
      </c>
      <c r="AV336" s="5">
        <f t="shared" si="234"/>
        <v>300</v>
      </c>
      <c r="AW336" s="5">
        <f t="shared" si="235"/>
        <v>500</v>
      </c>
      <c r="AX336" s="5">
        <f t="shared" si="236"/>
        <v>10</v>
      </c>
      <c r="AY336" s="5">
        <f t="shared" si="237"/>
        <v>11</v>
      </c>
      <c r="AZ336" s="5">
        <f t="shared" si="238"/>
        <v>14</v>
      </c>
      <c r="BA336" s="5">
        <f t="shared" si="239"/>
        <v>18</v>
      </c>
      <c r="BB336" s="5">
        <f t="shared" si="240"/>
        <v>22</v>
      </c>
    </row>
    <row r="337" spans="1:54" s="5" customFormat="1">
      <c r="A337" s="334"/>
      <c r="B337" s="89" t="s">
        <v>46</v>
      </c>
      <c r="C337" s="119" t="s">
        <v>111</v>
      </c>
      <c r="D337" s="26" t="s">
        <v>1</v>
      </c>
      <c r="E337" s="26" t="s">
        <v>0</v>
      </c>
      <c r="F337" s="27" t="s">
        <v>18</v>
      </c>
      <c r="G337" s="28" t="s">
        <v>12</v>
      </c>
      <c r="H337" s="286">
        <f>ROUNDDOWN(AK337*1.05,0)+INDEX(Sheet2!$B$2:'Sheet2'!$B$5,MATCH(G337,Sheet2!$A$2:'Sheet2'!$A$5,0),0)+34*AT337-ROUNDUP(IF($BC$1=TRUE,AV337,AW337)/10,0)+A337</f>
        <v>396</v>
      </c>
      <c r="I337" s="296">
        <f>ROUNDDOWN(AL337*1.05,0)+INDEX(Sheet2!$B$2:'Sheet2'!$B$5,MATCH(G337,Sheet2!$A$2:'Sheet2'!$A$5,0),0)+34*AT337-ROUNDUP(IF($BC$1=TRUE,AV337,AW337)/10,0)+A337</f>
        <v>501</v>
      </c>
      <c r="J337" s="40">
        <f t="shared" si="213"/>
        <v>897</v>
      </c>
      <c r="K337" s="88">
        <f>AW337-ROUNDDOWN(AR337/2,0)-ROUNDDOWN(MAX(AQ337*1.2,AP337*0.5),0)+INDEX(Sheet2!$C$2:'Sheet2'!$C$5,MATCH(G337,Sheet2!$A$2:'Sheet2'!$A$5,0),0)</f>
        <v>447</v>
      </c>
      <c r="L337" s="25">
        <f t="shared" si="214"/>
        <v>177</v>
      </c>
      <c r="M337" s="83">
        <f t="shared" si="215"/>
        <v>12</v>
      </c>
      <c r="N337" s="83">
        <f t="shared" si="216"/>
        <v>45</v>
      </c>
      <c r="O337" s="92">
        <f t="shared" si="217"/>
        <v>1689</v>
      </c>
      <c r="P337" s="31">
        <f>AX337+IF($F337="범선",IF($BG$1=TRUE,INDEX(Sheet2!$H$2:'Sheet2'!$H$45,MATCH(AX337,Sheet2!$G$2:'Sheet2'!$G$45,0),0)),IF($BH$1=TRUE,INDEX(Sheet2!$I$2:'Sheet2'!$I$45,MATCH(AX337,Sheet2!$G$2:'Sheet2'!$G$45,0)),IF($BI$1=TRUE,INDEX(Sheet2!$H$2:'Sheet2'!$H$45,MATCH(AX337,Sheet2!$G$2:'Sheet2'!$G$45,0)),0)))+IF($BE$1=TRUE,2,0)</f>
        <v>21</v>
      </c>
      <c r="Q337" s="26">
        <f t="shared" si="218"/>
        <v>24</v>
      </c>
      <c r="R337" s="26">
        <f t="shared" si="219"/>
        <v>27</v>
      </c>
      <c r="S337" s="28">
        <f t="shared" si="220"/>
        <v>30</v>
      </c>
      <c r="T337" s="26">
        <f>AY337+IF($F337="범선",IF($BG$1=TRUE,INDEX(Sheet2!$H$2:'Sheet2'!$H$45,MATCH(AY337,Sheet2!$G$2:'Sheet2'!$G$45,0),0)),IF($BH$1=TRUE,INDEX(Sheet2!$I$2:'Sheet2'!$I$45,MATCH(AY337,Sheet2!$G$2:'Sheet2'!$G$45,0)),IF($BI$1=TRUE,INDEX(Sheet2!$H$2:'Sheet2'!$H$45,MATCH(AY337,Sheet2!$G$2:'Sheet2'!$G$45,0)),0)))+IF($BE$1=TRUE,2,0)</f>
        <v>22.5</v>
      </c>
      <c r="U337" s="26">
        <f t="shared" si="221"/>
        <v>26</v>
      </c>
      <c r="V337" s="26">
        <f t="shared" si="222"/>
        <v>29</v>
      </c>
      <c r="W337" s="28">
        <f t="shared" si="223"/>
        <v>32</v>
      </c>
      <c r="X337" s="26">
        <f>AZ337+IF($F337="범선",IF($BG$1=TRUE,INDEX(Sheet2!$H$2:'Sheet2'!$H$45,MATCH(AZ337,Sheet2!$G$2:'Sheet2'!$G$45,0),0)),IF($BH$1=TRUE,INDEX(Sheet2!$I$2:'Sheet2'!$I$45,MATCH(AZ337,Sheet2!$G$2:'Sheet2'!$G$45,0)),IF($BI$1=TRUE,INDEX(Sheet2!$H$2:'Sheet2'!$H$45,MATCH(AZ337,Sheet2!$G$2:'Sheet2'!$G$45,0)),0)))+IF($BE$1=TRUE,2,0)</f>
        <v>26.5</v>
      </c>
      <c r="Y337" s="26">
        <f t="shared" si="224"/>
        <v>30</v>
      </c>
      <c r="Z337" s="26">
        <f t="shared" si="225"/>
        <v>33</v>
      </c>
      <c r="AA337" s="28">
        <f t="shared" si="226"/>
        <v>36</v>
      </c>
      <c r="AB337" s="26">
        <f>BA337+IF($F337="범선",IF($BG$1=TRUE,INDEX(Sheet2!$H$2:'Sheet2'!$H$45,MATCH(BA337,Sheet2!$G$2:'Sheet2'!$G$45,0),0)),IF($BH$1=TRUE,INDEX(Sheet2!$I$2:'Sheet2'!$I$45,MATCH(BA337,Sheet2!$G$2:'Sheet2'!$G$45,0)),IF($BI$1=TRUE,INDEX(Sheet2!$H$2:'Sheet2'!$H$45,MATCH(BA337,Sheet2!$G$2:'Sheet2'!$G$45,0)),0)))+IF($BE$1=TRUE,2,0)</f>
        <v>32</v>
      </c>
      <c r="AC337" s="26">
        <f t="shared" si="227"/>
        <v>35.5</v>
      </c>
      <c r="AD337" s="26">
        <f t="shared" si="228"/>
        <v>38.5</v>
      </c>
      <c r="AE337" s="28">
        <f t="shared" si="229"/>
        <v>41.5</v>
      </c>
      <c r="AF337" s="26">
        <f>BB337+IF($F337="범선",IF($BG$1=TRUE,INDEX(Sheet2!$H$2:'Sheet2'!$H$45,MATCH(BB337,Sheet2!$G$2:'Sheet2'!$G$45,0),0)),IF($BH$1=TRUE,INDEX(Sheet2!$I$2:'Sheet2'!$I$45,MATCH(BB337,Sheet2!$G$2:'Sheet2'!$G$45,0)),IF($BI$1=TRUE,INDEX(Sheet2!$H$2:'Sheet2'!$H$45,MATCH(BB337,Sheet2!$G$2:'Sheet2'!$G$45,0)),0)))+IF($BE$1=TRUE,2,0)</f>
        <v>37</v>
      </c>
      <c r="AG337" s="26">
        <f t="shared" si="230"/>
        <v>40.5</v>
      </c>
      <c r="AH337" s="26">
        <f t="shared" si="231"/>
        <v>43.5</v>
      </c>
      <c r="AI337" s="28">
        <f t="shared" si="232"/>
        <v>46.5</v>
      </c>
      <c r="AJ337" s="95"/>
      <c r="AK337" s="97">
        <v>200</v>
      </c>
      <c r="AL337" s="97">
        <v>300</v>
      </c>
      <c r="AM337" s="97">
        <v>10</v>
      </c>
      <c r="AN337" s="83">
        <v>12</v>
      </c>
      <c r="AO337" s="83">
        <v>45</v>
      </c>
      <c r="AP337" s="5">
        <v>200</v>
      </c>
      <c r="AQ337" s="5">
        <v>50</v>
      </c>
      <c r="AR337" s="5">
        <v>108</v>
      </c>
      <c r="AS337">
        <v>134</v>
      </c>
      <c r="AT337">
        <v>3</v>
      </c>
      <c r="AU337" s="5">
        <f t="shared" si="233"/>
        <v>442</v>
      </c>
      <c r="AV337" s="5">
        <f t="shared" si="234"/>
        <v>331</v>
      </c>
      <c r="AW337" s="5">
        <f t="shared" si="235"/>
        <v>552</v>
      </c>
      <c r="AX337" s="5">
        <f t="shared" si="236"/>
        <v>9</v>
      </c>
      <c r="AY337" s="5">
        <f t="shared" si="237"/>
        <v>10</v>
      </c>
      <c r="AZ337" s="5">
        <f t="shared" si="238"/>
        <v>13</v>
      </c>
      <c r="BA337" s="5">
        <f t="shared" si="239"/>
        <v>17</v>
      </c>
      <c r="BB337" s="5">
        <f t="shared" si="240"/>
        <v>21</v>
      </c>
    </row>
  </sheetData>
  <autoFilter ref="A6:BB328">
    <filterColumn colId="1"/>
    <filterColumn colId="5">
      <filters>
        <filter val="갤리"/>
        <filter val="범선"/>
      </filters>
    </filterColumn>
    <filterColumn colId="6">
      <customFilters>
        <customFilter operator="notEqual" val=" "/>
      </customFilters>
    </filterColumn>
    <filterColumn colId="12"/>
    <filterColumn colId="13"/>
    <sortState ref="A8:BB336">
      <sortCondition descending="1" ref="K6:K327"/>
    </sortState>
  </autoFilter>
  <mergeCells count="49">
    <mergeCell ref="A1:AI1"/>
    <mergeCell ref="AK1:AQ2"/>
    <mergeCell ref="A2:O2"/>
    <mergeCell ref="P2:AI2"/>
    <mergeCell ref="D3:L3"/>
    <mergeCell ref="P3:AI3"/>
    <mergeCell ref="AK3:AQ3"/>
    <mergeCell ref="AX3:BB3"/>
    <mergeCell ref="BD6:BG6"/>
    <mergeCell ref="P5:S5"/>
    <mergeCell ref="T5:W5"/>
    <mergeCell ref="X5:AA5"/>
    <mergeCell ref="AB5:AE5"/>
    <mergeCell ref="AF5:AI5"/>
    <mergeCell ref="P4:AI4"/>
    <mergeCell ref="AK4:AK6"/>
    <mergeCell ref="AL4:AL6"/>
    <mergeCell ref="AQ4:AQ6"/>
    <mergeCell ref="BB4:BB6"/>
    <mergeCell ref="AJ4:AJ6"/>
    <mergeCell ref="AW4:AW6"/>
    <mergeCell ref="AX4:AX6"/>
    <mergeCell ref="AY4:AY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BA4:BA6"/>
    <mergeCell ref="AR4:AR6"/>
    <mergeCell ref="AS4:AS6"/>
    <mergeCell ref="AT4:AT6"/>
    <mergeCell ref="AU4:AU6"/>
    <mergeCell ref="AV4:AV6"/>
    <mergeCell ref="AM4:AM6"/>
    <mergeCell ref="AN4:AN6"/>
    <mergeCell ref="AO4:AO6"/>
    <mergeCell ref="AP4:AP6"/>
    <mergeCell ref="AZ4:AZ6"/>
  </mergeCells>
  <phoneticPr fontId="1" type="noConversion"/>
  <conditionalFormatting sqref="P7:AI337">
    <cfRule type="colorScale" priority="68">
      <colorScale>
        <cfvo type="num" val="40"/>
        <cfvo type="num" val="46"/>
        <color theme="7" tint="0.79998168889431442"/>
        <color theme="5"/>
      </colorScale>
    </cfRule>
  </conditionalFormatting>
  <conditionalFormatting sqref="E265 E245 E212:E213 E219 E193:E194 E267:E276 E278:E290 E259:E261 E292:E337 E7:E185">
    <cfRule type="containsText" dxfId="53" priority="67" operator="containsText" text="X">
      <formula>NOT(ISERROR(SEARCH("X",E7)))</formula>
    </cfRule>
  </conditionalFormatting>
  <dataValidations count="1">
    <dataValidation type="list" allowBlank="1" showInputMessage="1" showErrorMessage="1" sqref="G247:G337 G7:G245">
      <formula1>선박분류</formula1>
    </dataValidation>
  </dataValidations>
  <pageMargins left="0.7" right="0.7" top="0.75" bottom="0.75" header="0.3" footer="0.3"/>
  <pageSetup paperSize="9" orientation="portrait" horizontalDpi="4294967292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BK355"/>
  <sheetViews>
    <sheetView zoomScale="85" zoomScaleNormal="85" workbookViewId="0">
      <selection activeCell="AI355" sqref="A1:AI355"/>
    </sheetView>
  </sheetViews>
  <sheetFormatPr defaultRowHeight="16.5"/>
  <cols>
    <col min="1" max="1" width="4.125" style="328" customWidth="1"/>
    <col min="2" max="2" width="23.5" style="1" customWidth="1"/>
    <col min="3" max="3" width="15.875" style="8" customWidth="1"/>
    <col min="4" max="4" width="5.25" style="2" bestFit="1" customWidth="1"/>
    <col min="5" max="5" width="3.375" style="2" bestFit="1" customWidth="1"/>
    <col min="6" max="6" width="6" style="2" bestFit="1" customWidth="1"/>
    <col min="7" max="7" width="5.25" style="9" bestFit="1" customWidth="1"/>
    <col min="8" max="9" width="4.875" bestFit="1" customWidth="1"/>
    <col min="10" max="10" width="5.625" style="15" bestFit="1" customWidth="1"/>
    <col min="11" max="11" width="6.25" style="14" customWidth="1"/>
    <col min="12" max="12" width="4.875" style="8" bestFit="1" customWidth="1"/>
    <col min="13" max="14" width="4.125" style="5" customWidth="1"/>
    <col min="15" max="15" width="12.25" customWidth="1"/>
    <col min="16" max="16" width="4.625" style="10" customWidth="1"/>
    <col min="17" max="18" width="4.625" style="2" customWidth="1"/>
    <col min="19" max="19" width="4.625" style="9" customWidth="1"/>
    <col min="20" max="22" width="4.625" style="2" customWidth="1"/>
    <col min="23" max="23" width="4.625" style="9" customWidth="1"/>
    <col min="24" max="26" width="4.625" style="2" customWidth="1"/>
    <col min="27" max="27" width="4.625" style="9" customWidth="1"/>
    <col min="28" max="30" width="4.625" style="2" customWidth="1"/>
    <col min="31" max="31" width="4.625" style="9" customWidth="1"/>
    <col min="32" max="34" width="4.625" style="2" customWidth="1"/>
    <col min="35" max="35" width="4.625" style="9" customWidth="1"/>
    <col min="36" max="36" width="4.625" style="2" customWidth="1"/>
    <col min="37" max="38" width="4.5" customWidth="1"/>
    <col min="39" max="39" width="3.5" customWidth="1"/>
    <col min="40" max="41" width="3.5" style="2" customWidth="1"/>
    <col min="42" max="44" width="4.5" customWidth="1"/>
    <col min="45" max="45" width="5.5" customWidth="1"/>
    <col min="46" max="46" width="3.375" customWidth="1"/>
    <col min="47" max="47" width="5.5" customWidth="1"/>
    <col min="48" max="48" width="4.5" customWidth="1"/>
    <col min="49" max="49" width="5.5" customWidth="1"/>
    <col min="50" max="50" width="10.5" customWidth="1"/>
    <col min="51" max="54" width="3.625" customWidth="1"/>
    <col min="55" max="58" width="9" customWidth="1"/>
    <col min="59" max="59" width="11.5" customWidth="1"/>
    <col min="60" max="64" width="9" customWidth="1"/>
  </cols>
  <sheetData>
    <row r="1" spans="1:63" ht="39">
      <c r="A1" s="1453" t="s">
        <v>309</v>
      </c>
      <c r="B1" s="1453"/>
      <c r="C1" s="1453"/>
      <c r="D1" s="1453"/>
      <c r="E1" s="1453"/>
      <c r="F1" s="1453"/>
      <c r="G1" s="1453"/>
      <c r="H1" s="1453"/>
      <c r="I1" s="1453"/>
      <c r="J1" s="1453"/>
      <c r="K1" s="1453"/>
      <c r="L1" s="1453"/>
      <c r="M1" s="1453"/>
      <c r="N1" s="1453"/>
      <c r="O1" s="1453"/>
      <c r="P1" s="1453"/>
      <c r="Q1" s="1453"/>
      <c r="R1" s="1453"/>
      <c r="S1" s="1453"/>
      <c r="T1" s="1453"/>
      <c r="U1" s="1453"/>
      <c r="V1" s="1453"/>
      <c r="W1" s="1453"/>
      <c r="X1" s="1453"/>
      <c r="Y1" s="1453"/>
      <c r="Z1" s="1453"/>
      <c r="AA1" s="1453"/>
      <c r="AB1" s="1453"/>
      <c r="AC1" s="1453"/>
      <c r="AD1" s="1453"/>
      <c r="AE1" s="1453"/>
      <c r="AF1" s="1453"/>
      <c r="AG1" s="1453"/>
      <c r="AH1" s="1453"/>
      <c r="AI1" s="1453"/>
      <c r="AJ1" s="3"/>
      <c r="AK1" s="1454" t="s">
        <v>241</v>
      </c>
      <c r="AL1" s="1455"/>
      <c r="AM1" s="1455"/>
      <c r="AN1" s="1455"/>
      <c r="AO1" s="1455"/>
      <c r="AP1" s="1455"/>
      <c r="AQ1" s="1455"/>
      <c r="BC1" t="b">
        <v>1</v>
      </c>
      <c r="BD1" t="b">
        <v>1</v>
      </c>
      <c r="BE1" t="b">
        <v>1</v>
      </c>
      <c r="BF1" t="b">
        <v>1</v>
      </c>
      <c r="BG1" t="b">
        <v>1</v>
      </c>
      <c r="BH1" t="b">
        <v>1</v>
      </c>
      <c r="BI1" t="b">
        <v>0</v>
      </c>
      <c r="BJ1" t="b">
        <v>1</v>
      </c>
      <c r="BK1" t="b">
        <v>0</v>
      </c>
    </row>
    <row r="2" spans="1:63" ht="35.25" customHeight="1">
      <c r="A2" s="1456" t="s">
        <v>159</v>
      </c>
      <c r="B2" s="1456"/>
      <c r="C2" s="1456"/>
      <c r="D2" s="1456"/>
      <c r="E2" s="1456"/>
      <c r="F2" s="1456"/>
      <c r="G2" s="1456"/>
      <c r="H2" s="1456"/>
      <c r="I2" s="1456"/>
      <c r="J2" s="1456"/>
      <c r="K2" s="1456"/>
      <c r="L2" s="1456"/>
      <c r="M2" s="1456"/>
      <c r="N2" s="1456"/>
      <c r="O2" s="1456"/>
      <c r="P2" s="1457"/>
      <c r="Q2" s="1458"/>
      <c r="R2" s="1458"/>
      <c r="S2" s="1458"/>
      <c r="T2" s="1458"/>
      <c r="U2" s="1458"/>
      <c r="V2" s="1458"/>
      <c r="W2" s="1458"/>
      <c r="X2" s="1458"/>
      <c r="Y2" s="1458"/>
      <c r="Z2" s="1458"/>
      <c r="AA2" s="1458"/>
      <c r="AB2" s="1458"/>
      <c r="AC2" s="1458"/>
      <c r="AD2" s="1458"/>
      <c r="AE2" s="1458"/>
      <c r="AF2" s="1458"/>
      <c r="AG2" s="1458"/>
      <c r="AH2" s="1458"/>
      <c r="AI2" s="1458"/>
      <c r="AJ2" s="3"/>
      <c r="AK2" s="1455"/>
      <c r="AL2" s="1455"/>
      <c r="AM2" s="1455"/>
      <c r="AN2" s="1455"/>
      <c r="AO2" s="1455"/>
      <c r="AP2" s="1455"/>
      <c r="AQ2" s="1455"/>
      <c r="BC2" t="s">
        <v>176</v>
      </c>
      <c r="BD2" t="s">
        <v>172</v>
      </c>
      <c r="BE2" t="s">
        <v>173</v>
      </c>
      <c r="BF2" t="s">
        <v>174</v>
      </c>
      <c r="BG2" s="17" t="s">
        <v>15</v>
      </c>
      <c r="BH2" t="s">
        <v>185</v>
      </c>
      <c r="BI2" t="s">
        <v>186</v>
      </c>
      <c r="BJ2" t="s">
        <v>187</v>
      </c>
      <c r="BK2" t="s">
        <v>188</v>
      </c>
    </row>
    <row r="3" spans="1:63" ht="118.5" customHeight="1">
      <c r="A3" s="326" t="s">
        <v>269</v>
      </c>
      <c r="B3" s="11"/>
      <c r="C3" s="12"/>
      <c r="D3" s="1459" t="s">
        <v>175</v>
      </c>
      <c r="E3" s="1459"/>
      <c r="F3" s="1459"/>
      <c r="G3" s="1459"/>
      <c r="H3" s="1459"/>
      <c r="I3" s="1459"/>
      <c r="J3" s="1459"/>
      <c r="K3" s="1459"/>
      <c r="L3" s="1459"/>
      <c r="M3" s="644"/>
      <c r="N3" s="644"/>
      <c r="O3" s="4"/>
      <c r="P3" s="1460" t="s">
        <v>240</v>
      </c>
      <c r="Q3" s="1461"/>
      <c r="R3" s="1461"/>
      <c r="S3" s="1461"/>
      <c r="T3" s="1461"/>
      <c r="U3" s="1461"/>
      <c r="V3" s="1461"/>
      <c r="W3" s="1461"/>
      <c r="X3" s="1461"/>
      <c r="Y3" s="1461"/>
      <c r="Z3" s="1461"/>
      <c r="AA3" s="1461"/>
      <c r="AB3" s="1461"/>
      <c r="AC3" s="1461"/>
      <c r="AD3" s="1461"/>
      <c r="AE3" s="1461"/>
      <c r="AF3" s="1461"/>
      <c r="AG3" s="1461"/>
      <c r="AH3" s="1461"/>
      <c r="AI3" s="1462"/>
      <c r="AJ3" s="643"/>
      <c r="AK3" s="1439" t="s">
        <v>171</v>
      </c>
      <c r="AL3" s="1439"/>
      <c r="AM3" s="1439"/>
      <c r="AN3" s="1439"/>
      <c r="AO3" s="1439"/>
      <c r="AP3" s="1439"/>
      <c r="AQ3" s="1439"/>
      <c r="AR3" s="4"/>
      <c r="AS3" s="4"/>
      <c r="AT3" s="4"/>
      <c r="AU3" s="4"/>
      <c r="AV3" s="4"/>
      <c r="AW3" s="4"/>
      <c r="AX3" s="1429" t="s">
        <v>158</v>
      </c>
      <c r="AY3" s="1429"/>
      <c r="AZ3" s="1429"/>
      <c r="BA3" s="1429"/>
      <c r="BB3" s="1429"/>
      <c r="BC3" s="16"/>
      <c r="BD3" s="18"/>
      <c r="BE3" s="18"/>
      <c r="BF3" s="18"/>
      <c r="BG3" s="18"/>
    </row>
    <row r="4" spans="1:63" ht="30" customHeight="1">
      <c r="A4" s="1437" t="s">
        <v>270</v>
      </c>
      <c r="B4" s="1438" t="s">
        <v>161</v>
      </c>
      <c r="C4" s="1438" t="s">
        <v>160</v>
      </c>
      <c r="D4" s="1435" t="s">
        <v>155</v>
      </c>
      <c r="E4" s="1435" t="s">
        <v>37</v>
      </c>
      <c r="F4" s="1435" t="s">
        <v>38</v>
      </c>
      <c r="G4" s="1435" t="s">
        <v>24</v>
      </c>
      <c r="H4" s="1436" t="s">
        <v>137</v>
      </c>
      <c r="I4" s="1436" t="s">
        <v>138</v>
      </c>
      <c r="J4" s="1436" t="s">
        <v>139</v>
      </c>
      <c r="K4" s="1432" t="s">
        <v>153</v>
      </c>
      <c r="L4" s="1432" t="s">
        <v>154</v>
      </c>
      <c r="M4" s="1433" t="s">
        <v>213</v>
      </c>
      <c r="N4" s="1433" t="s">
        <v>214</v>
      </c>
      <c r="O4" s="1434" t="s">
        <v>210</v>
      </c>
      <c r="P4" s="1449" t="s">
        <v>279</v>
      </c>
      <c r="Q4" s="1450"/>
      <c r="R4" s="1450"/>
      <c r="S4" s="1450"/>
      <c r="T4" s="1450"/>
      <c r="U4" s="1450"/>
      <c r="V4" s="1450"/>
      <c r="W4" s="1450"/>
      <c r="X4" s="1450"/>
      <c r="Y4" s="1450"/>
      <c r="Z4" s="1450"/>
      <c r="AA4" s="1450"/>
      <c r="AB4" s="1450"/>
      <c r="AC4" s="1450"/>
      <c r="AD4" s="1450"/>
      <c r="AE4" s="1450"/>
      <c r="AF4" s="1450"/>
      <c r="AG4" s="1450"/>
      <c r="AH4" s="1450"/>
      <c r="AI4" s="1451"/>
      <c r="AJ4" s="1452"/>
      <c r="AK4" s="1429" t="s">
        <v>140</v>
      </c>
      <c r="AL4" s="1429" t="s">
        <v>141</v>
      </c>
      <c r="AM4" s="1429" t="s">
        <v>142</v>
      </c>
      <c r="AN4" s="1430" t="s">
        <v>143</v>
      </c>
      <c r="AO4" s="1430" t="s">
        <v>144</v>
      </c>
      <c r="AP4" s="1429" t="s">
        <v>145</v>
      </c>
      <c r="AQ4" s="1429" t="s">
        <v>146</v>
      </c>
      <c r="AR4" s="1429" t="s">
        <v>147</v>
      </c>
      <c r="AS4" s="1429" t="s">
        <v>148</v>
      </c>
      <c r="AT4" s="1429" t="s">
        <v>149</v>
      </c>
      <c r="AU4" s="1429" t="s">
        <v>151</v>
      </c>
      <c r="AV4" s="1429" t="s">
        <v>150</v>
      </c>
      <c r="AW4" s="1429" t="s">
        <v>156</v>
      </c>
      <c r="AX4" s="1429" t="s">
        <v>157</v>
      </c>
      <c r="AY4" s="1429" t="s">
        <v>21</v>
      </c>
      <c r="AZ4" s="1429" t="s">
        <v>22</v>
      </c>
      <c r="BA4" s="1429" t="s">
        <v>23</v>
      </c>
      <c r="BB4" s="1429" t="s">
        <v>152</v>
      </c>
      <c r="BC4" s="346"/>
      <c r="BD4" s="347"/>
      <c r="BE4" s="347"/>
      <c r="BF4" s="347"/>
      <c r="BG4" s="347"/>
    </row>
    <row r="5" spans="1:63" ht="39" customHeight="1">
      <c r="A5" s="1437"/>
      <c r="B5" s="1438"/>
      <c r="C5" s="1438"/>
      <c r="D5" s="1435"/>
      <c r="E5" s="1435"/>
      <c r="F5" s="1435"/>
      <c r="G5" s="1435"/>
      <c r="H5" s="1436"/>
      <c r="I5" s="1436"/>
      <c r="J5" s="1436"/>
      <c r="K5" s="1432"/>
      <c r="L5" s="1432"/>
      <c r="M5" s="1433"/>
      <c r="N5" s="1433"/>
      <c r="O5" s="1434"/>
      <c r="P5" s="1440"/>
      <c r="Q5" s="1441"/>
      <c r="R5" s="1441"/>
      <c r="S5" s="1441"/>
      <c r="T5" s="1442" t="s">
        <v>275</v>
      </c>
      <c r="U5" s="1443"/>
      <c r="V5" s="1443"/>
      <c r="W5" s="1444"/>
      <c r="X5" s="1445" t="s">
        <v>277</v>
      </c>
      <c r="Y5" s="1445"/>
      <c r="Z5" s="1445"/>
      <c r="AA5" s="1445"/>
      <c r="AB5" s="1446" t="s">
        <v>276</v>
      </c>
      <c r="AC5" s="1446"/>
      <c r="AD5" s="1446"/>
      <c r="AE5" s="1446"/>
      <c r="AF5" s="1447" t="s">
        <v>278</v>
      </c>
      <c r="AG5" s="1447"/>
      <c r="AH5" s="1447"/>
      <c r="AI5" s="1448"/>
      <c r="AJ5" s="1452"/>
      <c r="AK5" s="1429"/>
      <c r="AL5" s="1429"/>
      <c r="AM5" s="1429"/>
      <c r="AN5" s="1430"/>
      <c r="AO5" s="1430"/>
      <c r="AP5" s="1429"/>
      <c r="AQ5" s="1429"/>
      <c r="AR5" s="1429"/>
      <c r="AS5" s="1429"/>
      <c r="AT5" s="1429"/>
      <c r="AU5" s="1429"/>
      <c r="AV5" s="1429"/>
      <c r="AW5" s="1429"/>
      <c r="AX5" s="1429"/>
      <c r="AY5" s="1429"/>
      <c r="AZ5" s="1429"/>
      <c r="BA5" s="1429"/>
      <c r="BB5" s="1429"/>
      <c r="BC5" s="346"/>
      <c r="BD5" s="347"/>
      <c r="BE5" s="347"/>
      <c r="BF5" s="347"/>
      <c r="BG5" s="347"/>
    </row>
    <row r="6" spans="1:63" ht="26.25" customHeight="1">
      <c r="A6" s="1437"/>
      <c r="B6" s="1438"/>
      <c r="C6" s="1438"/>
      <c r="D6" s="1435"/>
      <c r="E6" s="1435"/>
      <c r="F6" s="1435"/>
      <c r="G6" s="1435"/>
      <c r="H6" s="1436"/>
      <c r="I6" s="1436"/>
      <c r="J6" s="1436"/>
      <c r="K6" s="1432"/>
      <c r="L6" s="1432"/>
      <c r="M6" s="1433"/>
      <c r="N6" s="1433"/>
      <c r="O6" s="1434"/>
      <c r="P6" s="348"/>
      <c r="Q6" s="349" t="s">
        <v>271</v>
      </c>
      <c r="R6" s="349" t="s">
        <v>272</v>
      </c>
      <c r="S6" s="350" t="s">
        <v>273</v>
      </c>
      <c r="T6" s="351"/>
      <c r="U6" s="352" t="s">
        <v>271</v>
      </c>
      <c r="V6" s="352" t="s">
        <v>272</v>
      </c>
      <c r="W6" s="353" t="s">
        <v>273</v>
      </c>
      <c r="X6" s="354"/>
      <c r="Y6" s="355" t="s">
        <v>274</v>
      </c>
      <c r="Z6" s="355" t="s">
        <v>272</v>
      </c>
      <c r="AA6" s="356" t="s">
        <v>273</v>
      </c>
      <c r="AB6" s="357"/>
      <c r="AC6" s="358" t="s">
        <v>271</v>
      </c>
      <c r="AD6" s="358" t="s">
        <v>272</v>
      </c>
      <c r="AE6" s="359" t="s">
        <v>273</v>
      </c>
      <c r="AF6" s="360"/>
      <c r="AG6" s="361" t="s">
        <v>271</v>
      </c>
      <c r="AH6" s="361" t="s">
        <v>272</v>
      </c>
      <c r="AI6" s="362" t="s">
        <v>273</v>
      </c>
      <c r="AJ6" s="1452"/>
      <c r="AK6" s="1429"/>
      <c r="AL6" s="1429"/>
      <c r="AM6" s="1429"/>
      <c r="AN6" s="1431"/>
      <c r="AO6" s="1431"/>
      <c r="AP6" s="1429"/>
      <c r="AQ6" s="1429"/>
      <c r="AR6" s="1429"/>
      <c r="AS6" s="1429"/>
      <c r="AT6" s="1429"/>
      <c r="AU6" s="1429"/>
      <c r="AV6" s="1429"/>
      <c r="AW6" s="1429"/>
      <c r="AX6" s="1429"/>
      <c r="AY6" s="1429"/>
      <c r="AZ6" s="1429"/>
      <c r="BA6" s="1429"/>
      <c r="BB6" s="1429"/>
      <c r="BC6" s="643"/>
      <c r="BD6" s="1439"/>
      <c r="BE6" s="1439"/>
      <c r="BF6" s="1439"/>
      <c r="BG6" s="1439"/>
    </row>
    <row r="7" spans="1:63" s="5" customFormat="1">
      <c r="A7" s="1285"/>
      <c r="B7" s="1289"/>
      <c r="C7" s="1293" t="s">
        <v>547</v>
      </c>
      <c r="D7" s="1331" t="s">
        <v>2</v>
      </c>
      <c r="E7" s="1331" t="s">
        <v>0</v>
      </c>
      <c r="F7" s="1332" t="s">
        <v>18</v>
      </c>
      <c r="G7" s="1305" t="s">
        <v>8</v>
      </c>
      <c r="H7" s="1308">
        <f>ROUNDDOWN(AK7*1.05,0)+INDEX(Sheet2!$B$2:'Sheet2'!$B$5,MATCH(G7,Sheet2!$A$2:'Sheet2'!$A$5,0),0)+34*AT7-ROUNDUP(IF($BC$1=TRUE,AV7,AW7)/10,0)+A7</f>
        <v>756</v>
      </c>
      <c r="I7" s="1310">
        <f>ROUNDDOWN(AL7*1.05,0)+INDEX(Sheet2!$B$2:'Sheet2'!$B$5,MATCH(G7,Sheet2!$A$2:'Sheet2'!$A$5,0),0)+34*AT7-ROUNDUP(IF($BC$1=TRUE,AV7,AW7)/10,0)+A7</f>
        <v>535</v>
      </c>
      <c r="J7" s="1313">
        <f t="shared" ref="J7:J70" si="0">H7+I7</f>
        <v>1291</v>
      </c>
      <c r="K7" s="451">
        <f>AW7-ROUNDDOWN(AR7/2,0)-ROUNDDOWN(MAX(AQ7*1.2,AP7*0.5),0)+INDEX(Sheet2!$C$2:'Sheet2'!$C$5,MATCH(G7,Sheet2!$A$2:'Sheet2'!$A$5,0),0)</f>
        <v>820</v>
      </c>
      <c r="L7" s="1293">
        <f t="shared" ref="L7:L70" si="1">AV7-ROUNDDOWN(AR7/2,0)-ROUNDDOWN(MAX(AQ7*1.2,AP7*0.5),0)</f>
        <v>448</v>
      </c>
      <c r="M7" s="772">
        <f t="shared" ref="M7:M38" si="2">AN7</f>
        <v>11</v>
      </c>
      <c r="N7" s="772">
        <f t="shared" ref="N7:N38" si="3">AO7</f>
        <v>20</v>
      </c>
      <c r="O7" s="1330">
        <f t="shared" ref="O7:O70" si="4">H7*3+I7</f>
        <v>2803</v>
      </c>
      <c r="P7" s="10">
        <f>AX7+IF($F7="범선",IF($BG$1=TRUE,INDEX(Sheet2!$H$2:'Sheet2'!$H$45,MATCH(AX7,Sheet2!$G$2:'Sheet2'!$G$45,0),0)),IF($BH$1=TRUE,INDEX(Sheet2!$I$2:'Sheet2'!$I$45,MATCH(AX7,Sheet2!$G$2:'Sheet2'!$G$45,0)),IF($BI$1=TRUE,INDEX(Sheet2!$H$2:'Sheet2'!$H$45,MATCH(AX7,Sheet2!$G$2:'Sheet2'!$G$45,0)),0)))+IF($BE$1=TRUE,2,0)</f>
        <v>17</v>
      </c>
      <c r="Q7" s="6">
        <f t="shared" ref="Q7:Q70" si="5">P7+3</f>
        <v>20</v>
      </c>
      <c r="R7" s="6">
        <f t="shared" ref="R7:R70" si="6">P7+6</f>
        <v>23</v>
      </c>
      <c r="S7" s="9">
        <f t="shared" ref="S7:S70" si="7">P7+9</f>
        <v>26</v>
      </c>
      <c r="T7" s="6">
        <f>AY7+IF($F7="범선",IF($BG$1=TRUE,INDEX(Sheet2!$H$2:'Sheet2'!$H$45,MATCH(AY7,Sheet2!$G$2:'Sheet2'!$G$45,0),0)),IF($BH$1=TRUE,INDEX(Sheet2!$I$2:'Sheet2'!$I$45,MATCH(AY7,Sheet2!$G$2:'Sheet2'!$G$45,0)),IF($BI$1=TRUE,INDEX(Sheet2!$H$2:'Sheet2'!$H$45,MATCH(AY7,Sheet2!$G$2:'Sheet2'!$G$45,0)),0)))+IF($BE$1=TRUE,2,0)</f>
        <v>18.5</v>
      </c>
      <c r="U7" s="6">
        <f t="shared" ref="U7:U70" si="8">T7+3.5</f>
        <v>22</v>
      </c>
      <c r="V7" s="6">
        <f t="shared" ref="V7:V70" si="9">T7+6.5</f>
        <v>25</v>
      </c>
      <c r="W7" s="9">
        <f t="shared" ref="W7:W70" si="10">T7+9.5</f>
        <v>28</v>
      </c>
      <c r="X7" s="6">
        <f>AZ7+IF($F7="범선",IF($BG$1=TRUE,INDEX(Sheet2!$H$2:'Sheet2'!$H$45,MATCH(AZ7,Sheet2!$G$2:'Sheet2'!$G$45,0),0)),IF($BH$1=TRUE,INDEX(Sheet2!$I$2:'Sheet2'!$I$45,MATCH(AZ7,Sheet2!$G$2:'Sheet2'!$G$45,0)),IF($BI$1=TRUE,INDEX(Sheet2!$H$2:'Sheet2'!$H$45,MATCH(AZ7,Sheet2!$G$2:'Sheet2'!$G$45,0)),0)))+IF($BE$1=TRUE,2,0)</f>
        <v>22.5</v>
      </c>
      <c r="Y7" s="6">
        <f t="shared" ref="Y7:Y70" si="11">X7+3.5</f>
        <v>26</v>
      </c>
      <c r="Z7" s="6">
        <f t="shared" ref="Z7:Z70" si="12">X7+6.5</f>
        <v>29</v>
      </c>
      <c r="AA7" s="9">
        <f t="shared" ref="AA7:AA70" si="13">X7+9.5</f>
        <v>32</v>
      </c>
      <c r="AB7" s="6">
        <f>BA7+IF($F7="범선",IF($BG$1=TRUE,INDEX(Sheet2!$H$2:'Sheet2'!$H$45,MATCH(BA7,Sheet2!$G$2:'Sheet2'!$G$45,0),0)),IF($BH$1=TRUE,INDEX(Sheet2!$I$2:'Sheet2'!$I$45,MATCH(BA7,Sheet2!$G$2:'Sheet2'!$G$45,0)),IF($BI$1=TRUE,INDEX(Sheet2!$H$2:'Sheet2'!$H$45,MATCH(BA7,Sheet2!$G$2:'Sheet2'!$G$45,0)),0)))+IF($BE$1=TRUE,2,0)</f>
        <v>28</v>
      </c>
      <c r="AC7" s="6">
        <f t="shared" ref="AC7:AC70" si="14">AB7+3.5</f>
        <v>31.5</v>
      </c>
      <c r="AD7" s="6">
        <f t="shared" ref="AD7:AD70" si="15">AB7+6.5</f>
        <v>34.5</v>
      </c>
      <c r="AE7" s="9">
        <f t="shared" ref="AE7:AE70" si="16">AB7+9.5</f>
        <v>37.5</v>
      </c>
      <c r="AF7" s="6">
        <f>BB7+IF($F7="범선",IF($BG$1=TRUE,INDEX(Sheet2!$H$2:'Sheet2'!$H$45,MATCH(BB7,Sheet2!$G$2:'Sheet2'!$G$45,0),0)),IF($BH$1=TRUE,INDEX(Sheet2!$I$2:'Sheet2'!$I$45,MATCH(BB7,Sheet2!$G$2:'Sheet2'!$G$45,0)),IF($BI$1=TRUE,INDEX(Sheet2!$H$2:'Sheet2'!$H$45,MATCH(BB7,Sheet2!$G$2:'Sheet2'!$G$45,0)),0)))+IF($BE$1=TRUE,2,0)</f>
        <v>33</v>
      </c>
      <c r="AG7" s="6">
        <f t="shared" ref="AG7:AG70" si="17">AF7+3.5</f>
        <v>36.5</v>
      </c>
      <c r="AH7" s="6">
        <f t="shared" ref="AH7:AH70" si="18">AF7+6.5</f>
        <v>39.5</v>
      </c>
      <c r="AI7" s="9">
        <f t="shared" ref="AI7:AI70" si="19">AF7+9.5</f>
        <v>42.5</v>
      </c>
      <c r="AJ7" s="6"/>
      <c r="AK7" s="5">
        <v>420</v>
      </c>
      <c r="AL7" s="5">
        <v>210</v>
      </c>
      <c r="AM7" s="5">
        <v>6</v>
      </c>
      <c r="AN7" s="262">
        <v>11</v>
      </c>
      <c r="AO7" s="269">
        <v>20</v>
      </c>
      <c r="AP7" s="5">
        <v>46</v>
      </c>
      <c r="AQ7" s="5">
        <v>20</v>
      </c>
      <c r="AR7" s="5">
        <v>22</v>
      </c>
      <c r="AS7" s="5">
        <v>577</v>
      </c>
      <c r="AT7" s="5">
        <v>6</v>
      </c>
      <c r="AU7" s="5">
        <f t="shared" ref="AU7:AU25" si="20">AP7+AR7+AS7</f>
        <v>645</v>
      </c>
      <c r="AV7" s="5">
        <f t="shared" ref="AV7:AV70" si="21">ROUNDDOWN(AU7*0.75,0)</f>
        <v>483</v>
      </c>
      <c r="AW7" s="5">
        <f t="shared" ref="AW7:AW70" si="22">ROUNDDOWN(AU7*1.25,0)</f>
        <v>806</v>
      </c>
      <c r="AX7" s="5">
        <f t="shared" ref="AX7:AX70" si="23">ROUNDDOWN(($AO7-5)/5,0)-ROUNDDOWN(IF($BC$1=TRUE,$AV7,$AW7)/100,0)+IF($BD$1=TRUE,1,0)+IF($BF$1=TRUE,6,0)</f>
        <v>6</v>
      </c>
      <c r="AY7" s="5">
        <f t="shared" ref="AY7:AY70" si="24">ROUNDDOWN(($AO7-5+3*$BC$7)/5,0)-ROUNDDOWN(IF($BC$1=TRUE,$AV7,$AW7)/100,0)+IF($BD$1=TRUE,1,0)+IF($BF$1=TRUE,6,0)</f>
        <v>7</v>
      </c>
      <c r="AZ7" s="5">
        <f t="shared" ref="AZ7:AZ70" si="25">ROUNDDOWN(($AO7-5+20*1+2*$BC$7)/5,0)-ROUNDDOWN(IF($BC$1=TRUE,$AV7,$AW7)/100,0)+IF($BD$1=TRUE,1,0)+IF($BF$1=TRUE,6,0)</f>
        <v>10</v>
      </c>
      <c r="BA7" s="5">
        <f t="shared" ref="BA7:BA70" si="26">ROUNDDOWN(($AO7-5+20*2+1*$BC$7)/5,0)-ROUNDDOWN(IF($BC$1=TRUE,$AV7,$AW7)/100,0)+IF($BD$1=TRUE,1,0)+IF($BF$1=TRUE,6,0)</f>
        <v>14</v>
      </c>
      <c r="BB7" s="5">
        <f t="shared" ref="BB7:BB70" si="27">ROUNDDOWN(($AO7-5+60)/5,0)-ROUNDDOWN(IF($BC$1=TRUE,$AV7,$AW7)/100,0)+IF($BD$1=TRUE,1,0)+IF($BF$1=TRUE,6,0)</f>
        <v>18</v>
      </c>
      <c r="BC7" s="5">
        <f>IF($BJ$1=TRUE,2,IF($BK$1=TRUE,5,0))</f>
        <v>2</v>
      </c>
    </row>
    <row r="8" spans="1:63" hidden="1">
      <c r="A8" s="334"/>
      <c r="B8" s="89" t="s">
        <v>217</v>
      </c>
      <c r="C8" s="25" t="s">
        <v>132</v>
      </c>
      <c r="D8" s="26" t="s">
        <v>1</v>
      </c>
      <c r="E8" s="38" t="s">
        <v>50</v>
      </c>
      <c r="F8" s="26" t="s">
        <v>18</v>
      </c>
      <c r="G8" s="28" t="s">
        <v>8</v>
      </c>
      <c r="H8" s="91">
        <f>ROUNDDOWN(AK8*1.05,0)+INDEX(Sheet2!$B$2:'Sheet2'!$B$5,MATCH(G8,Sheet2!$A$2:'Sheet2'!$A$5,0),0)+34*AT8-ROUNDUP(IF($BC$1=TRUE,AV8,AW8)/10,0)+A8</f>
        <v>733</v>
      </c>
      <c r="I8" s="231">
        <f>ROUNDDOWN(AL8*1.05,0)+INDEX(Sheet2!$B$2:'Sheet2'!$B$5,MATCH(G8,Sheet2!$A$2:'Sheet2'!$A$5,0),0)+34*AT8-ROUNDUP(IF($BC$1=TRUE,AV8,AW8)/10,0)+A8</f>
        <v>523</v>
      </c>
      <c r="J8" s="30">
        <f t="shared" si="0"/>
        <v>1256</v>
      </c>
      <c r="K8" s="665">
        <f>AW8-ROUNDDOWN(AR8/2,0)-ROUNDDOWN(MAX(AQ8*1.2,AP8*0.5),0)+INDEX(Sheet2!$C$2:'Sheet2'!$C$5,MATCH(G8,Sheet2!$A$2:'Sheet2'!$A$5,0),0)</f>
        <v>851</v>
      </c>
      <c r="L8" s="25">
        <f t="shared" si="1"/>
        <v>467</v>
      </c>
      <c r="M8" s="83">
        <f t="shared" si="2"/>
        <v>12</v>
      </c>
      <c r="N8" s="83">
        <f t="shared" si="3"/>
        <v>14</v>
      </c>
      <c r="O8" s="257">
        <f t="shared" si="4"/>
        <v>2722</v>
      </c>
      <c r="P8" s="53">
        <f>AX8+IF($F8="범선",IF($BG$1=TRUE,INDEX(Sheet2!$H$2:'Sheet2'!$H$45,MATCH(AX8,Sheet2!$G$2:'Sheet2'!$G$45,0),0)),IF($BH$1=TRUE,INDEX(Sheet2!$I$2:'Sheet2'!$I$45,MATCH(AX8,Sheet2!$G$2:'Sheet2'!$G$45,0)),IF($BI$1=TRUE,INDEX(Sheet2!$H$2:'Sheet2'!$H$45,MATCH(AX8,Sheet2!$G$2:'Sheet2'!$G$45,0)),0)))+IF($BE$1=TRUE,2,0)</f>
        <v>13</v>
      </c>
      <c r="Q8" s="49">
        <f t="shared" si="5"/>
        <v>16</v>
      </c>
      <c r="R8" s="49">
        <f t="shared" si="6"/>
        <v>19</v>
      </c>
      <c r="S8" s="51">
        <f t="shared" si="7"/>
        <v>22</v>
      </c>
      <c r="T8" s="49">
        <f>AY8+IF($F8="범선",IF($BG$1=TRUE,INDEX(Sheet2!$H$2:'Sheet2'!$H$45,MATCH(AY8,Sheet2!$G$2:'Sheet2'!$G$45,0),0)),IF($BH$1=TRUE,INDEX(Sheet2!$I$2:'Sheet2'!$I$45,MATCH(AY8,Sheet2!$G$2:'Sheet2'!$G$45,0)),IF($BI$1=TRUE,INDEX(Sheet2!$H$2:'Sheet2'!$H$45,MATCH(AY8,Sheet2!$G$2:'Sheet2'!$G$45,0)),0)))+IF($BE$1=TRUE,2,0)</f>
        <v>16</v>
      </c>
      <c r="U8" s="49">
        <f t="shared" si="8"/>
        <v>19.5</v>
      </c>
      <c r="V8" s="49">
        <f t="shared" si="9"/>
        <v>22.5</v>
      </c>
      <c r="W8" s="51">
        <f t="shared" si="10"/>
        <v>25.5</v>
      </c>
      <c r="X8" s="49">
        <f>AZ8+IF($F8="범선",IF($BG$1=TRUE,INDEX(Sheet2!$H$2:'Sheet2'!$H$45,MATCH(AZ8,Sheet2!$G$2:'Sheet2'!$G$45,0),0)),IF($BH$1=TRUE,INDEX(Sheet2!$I$2:'Sheet2'!$I$45,MATCH(AZ8,Sheet2!$G$2:'Sheet2'!$G$45,0)),IF($BI$1=TRUE,INDEX(Sheet2!$H$2:'Sheet2'!$H$45,MATCH(AZ8,Sheet2!$G$2:'Sheet2'!$G$45,0)),0)))+IF($BE$1=TRUE,2,0)</f>
        <v>20</v>
      </c>
      <c r="Y8" s="49">
        <f t="shared" si="11"/>
        <v>23.5</v>
      </c>
      <c r="Z8" s="49">
        <f t="shared" si="12"/>
        <v>26.5</v>
      </c>
      <c r="AA8" s="51">
        <f t="shared" si="13"/>
        <v>29.5</v>
      </c>
      <c r="AB8" s="49">
        <f>BA8+IF($F8="범선",IF($BG$1=TRUE,INDEX(Sheet2!$H$2:'Sheet2'!$H$45,MATCH(BA8,Sheet2!$G$2:'Sheet2'!$G$45,0),0)),IF($BH$1=TRUE,INDEX(Sheet2!$I$2:'Sheet2'!$I$45,MATCH(BA8,Sheet2!$G$2:'Sheet2'!$G$45,0)),IF($BI$1=TRUE,INDEX(Sheet2!$H$2:'Sheet2'!$H$45,MATCH(BA8,Sheet2!$G$2:'Sheet2'!$G$45,0)),0)))+IF($BE$1=TRUE,2,0)</f>
        <v>25</v>
      </c>
      <c r="AC8" s="49">
        <f t="shared" si="14"/>
        <v>28.5</v>
      </c>
      <c r="AD8" s="49">
        <f t="shared" si="15"/>
        <v>31.5</v>
      </c>
      <c r="AE8" s="51">
        <f t="shared" si="16"/>
        <v>34.5</v>
      </c>
      <c r="AF8" s="49">
        <f>BB8+IF($F8="범선",IF($BG$1=TRUE,INDEX(Sheet2!$H$2:'Sheet2'!$H$45,MATCH(BB8,Sheet2!$G$2:'Sheet2'!$G$45,0),0)),IF($BH$1=TRUE,INDEX(Sheet2!$I$2:'Sheet2'!$I$45,MATCH(BB8,Sheet2!$G$2:'Sheet2'!$G$45,0)),IF($BI$1=TRUE,INDEX(Sheet2!$H$2:'Sheet2'!$H$45,MATCH(BB8,Sheet2!$G$2:'Sheet2'!$G$45,0)),0)))+IF($BE$1=TRUE,2,0)</f>
        <v>29</v>
      </c>
      <c r="AG8" s="49">
        <f t="shared" si="17"/>
        <v>32.5</v>
      </c>
      <c r="AH8" s="49">
        <f t="shared" si="18"/>
        <v>35.5</v>
      </c>
      <c r="AI8" s="51">
        <f t="shared" si="19"/>
        <v>38.5</v>
      </c>
      <c r="AJ8" s="6"/>
      <c r="AK8" s="13">
        <v>400</v>
      </c>
      <c r="AL8" s="13">
        <v>200</v>
      </c>
      <c r="AM8" s="13">
        <v>7</v>
      </c>
      <c r="AN8" s="262">
        <v>12</v>
      </c>
      <c r="AO8" s="269">
        <v>14</v>
      </c>
      <c r="AP8" s="13">
        <v>46</v>
      </c>
      <c r="AQ8" s="13">
        <v>20</v>
      </c>
      <c r="AR8" s="13">
        <v>22</v>
      </c>
      <c r="AS8" s="13">
        <v>602</v>
      </c>
      <c r="AT8" s="13">
        <v>6</v>
      </c>
      <c r="AU8" s="5">
        <f t="shared" si="20"/>
        <v>670</v>
      </c>
      <c r="AV8" s="5">
        <f t="shared" si="21"/>
        <v>502</v>
      </c>
      <c r="AW8" s="5">
        <f t="shared" si="22"/>
        <v>837</v>
      </c>
      <c r="AX8" s="5">
        <f t="shared" si="23"/>
        <v>3</v>
      </c>
      <c r="AY8" s="5">
        <f t="shared" si="24"/>
        <v>5</v>
      </c>
      <c r="AZ8" s="5">
        <f t="shared" si="25"/>
        <v>8</v>
      </c>
      <c r="BA8" s="5">
        <f t="shared" si="26"/>
        <v>12</v>
      </c>
      <c r="BB8" s="5">
        <f t="shared" si="27"/>
        <v>15</v>
      </c>
    </row>
    <row r="9" spans="1:63">
      <c r="A9" s="504"/>
      <c r="B9" s="872" t="s">
        <v>3</v>
      </c>
      <c r="C9" s="459" t="s">
        <v>132</v>
      </c>
      <c r="D9" s="208" t="s">
        <v>2</v>
      </c>
      <c r="E9" s="208" t="s">
        <v>0</v>
      </c>
      <c r="F9" s="460" t="s">
        <v>18</v>
      </c>
      <c r="G9" s="461" t="s">
        <v>8</v>
      </c>
      <c r="H9" s="336">
        <f>ROUNDDOWN(AK9*1.05,0)+INDEX(Sheet2!$B$2:'Sheet2'!$B$5,MATCH(G9,Sheet2!$A$2:'Sheet2'!$A$5,0),0)+34*AT9-ROUNDUP(IF($BC$1=TRUE,AV9,AW9)/10,0)+A9</f>
        <v>736</v>
      </c>
      <c r="I9" s="338">
        <f>ROUNDDOWN(AL9*1.05,0)+INDEX(Sheet2!$B$2:'Sheet2'!$B$5,MATCH(G9,Sheet2!$A$2:'Sheet2'!$A$5,0),0)+34*AT9-ROUNDUP(IF($BC$1=TRUE,AV9,AW9)/10,0)+A9</f>
        <v>499</v>
      </c>
      <c r="J9" s="210">
        <f t="shared" si="0"/>
        <v>1235</v>
      </c>
      <c r="K9" s="604">
        <f>AW9-ROUNDDOWN(AR9/2,0)-ROUNDDOWN(MAX(AQ9*1.2,AP9*0.5),0)+INDEX(Sheet2!$C$2:'Sheet2'!$C$5,MATCH(G9,Sheet2!$A$2:'Sheet2'!$A$5,0),0)</f>
        <v>801</v>
      </c>
      <c r="L9" s="459">
        <f t="shared" si="1"/>
        <v>437</v>
      </c>
      <c r="M9" s="340">
        <f t="shared" si="2"/>
        <v>10</v>
      </c>
      <c r="N9" s="341">
        <f t="shared" si="3"/>
        <v>15</v>
      </c>
      <c r="O9" s="975">
        <f t="shared" si="4"/>
        <v>2707</v>
      </c>
      <c r="P9" s="53">
        <f>AX9+IF($F9="범선",IF($BG$1=TRUE,INDEX(Sheet2!$H$2:'Sheet2'!$H$45,MATCH(AX9,Sheet2!$G$2:'Sheet2'!$G$45,0),0)),IF($BH$1=TRUE,INDEX(Sheet2!$I$2:'Sheet2'!$I$45,MATCH(AX9,Sheet2!$G$2:'Sheet2'!$G$45,0)),IF($BI$1=TRUE,INDEX(Sheet2!$H$2:'Sheet2'!$H$45,MATCH(AX9,Sheet2!$G$2:'Sheet2'!$G$45,0)),0)))+IF($BE$1=TRUE,2,0)</f>
        <v>16</v>
      </c>
      <c r="Q9" s="49">
        <f t="shared" si="5"/>
        <v>19</v>
      </c>
      <c r="R9" s="49">
        <f t="shared" si="6"/>
        <v>22</v>
      </c>
      <c r="S9" s="51">
        <f t="shared" si="7"/>
        <v>25</v>
      </c>
      <c r="T9" s="49">
        <f>AY9+IF($F9="범선",IF($BG$1=TRUE,INDEX(Sheet2!$H$2:'Sheet2'!$H$45,MATCH(AY9,Sheet2!$G$2:'Sheet2'!$G$45,0),0)),IF($BH$1=TRUE,INDEX(Sheet2!$I$2:'Sheet2'!$I$45,MATCH(AY9,Sheet2!$G$2:'Sheet2'!$G$45,0)),IF($BI$1=TRUE,INDEX(Sheet2!$H$2:'Sheet2'!$H$45,MATCH(AY9,Sheet2!$G$2:'Sheet2'!$G$45,0)),0)))+IF($BE$1=TRUE,2,0)</f>
        <v>17</v>
      </c>
      <c r="U9" s="49">
        <f t="shared" si="8"/>
        <v>20.5</v>
      </c>
      <c r="V9" s="49">
        <f t="shared" si="9"/>
        <v>23.5</v>
      </c>
      <c r="W9" s="51">
        <f t="shared" si="10"/>
        <v>26.5</v>
      </c>
      <c r="X9" s="49">
        <f>AZ9+IF($F9="범선",IF($BG$1=TRUE,INDEX(Sheet2!$H$2:'Sheet2'!$H$45,MATCH(AZ9,Sheet2!$G$2:'Sheet2'!$G$45,0),0)),IF($BH$1=TRUE,INDEX(Sheet2!$I$2:'Sheet2'!$I$45,MATCH(AZ9,Sheet2!$G$2:'Sheet2'!$G$45,0)),IF($BI$1=TRUE,INDEX(Sheet2!$H$2:'Sheet2'!$H$45,MATCH(AZ9,Sheet2!$G$2:'Sheet2'!$G$45,0)),0)))+IF($BE$1=TRUE,2,0)</f>
        <v>21</v>
      </c>
      <c r="Y9" s="49">
        <f t="shared" si="11"/>
        <v>24.5</v>
      </c>
      <c r="Z9" s="49">
        <f t="shared" si="12"/>
        <v>27.5</v>
      </c>
      <c r="AA9" s="51">
        <f t="shared" si="13"/>
        <v>30.5</v>
      </c>
      <c r="AB9" s="49">
        <f>BA9+IF($F9="범선",IF($BG$1=TRUE,INDEX(Sheet2!$H$2:'Sheet2'!$H$45,MATCH(BA9,Sheet2!$G$2:'Sheet2'!$G$45,0),0)),IF($BH$1=TRUE,INDEX(Sheet2!$I$2:'Sheet2'!$I$45,MATCH(BA9,Sheet2!$G$2:'Sheet2'!$G$45,0)),IF($BI$1=TRUE,INDEX(Sheet2!$H$2:'Sheet2'!$H$45,MATCH(BA9,Sheet2!$G$2:'Sheet2'!$G$45,0)),0)))+IF($BE$1=TRUE,2,0)</f>
        <v>26.5</v>
      </c>
      <c r="AC9" s="49">
        <f t="shared" si="14"/>
        <v>30</v>
      </c>
      <c r="AD9" s="49">
        <f t="shared" si="15"/>
        <v>33</v>
      </c>
      <c r="AE9" s="51">
        <f t="shared" si="16"/>
        <v>36</v>
      </c>
      <c r="AF9" s="49">
        <f>BB9+IF($F9="범선",IF($BG$1=TRUE,INDEX(Sheet2!$H$2:'Sheet2'!$H$45,MATCH(BB9,Sheet2!$G$2:'Sheet2'!$G$45,0),0)),IF($BH$1=TRUE,INDEX(Sheet2!$I$2:'Sheet2'!$I$45,MATCH(BB9,Sheet2!$G$2:'Sheet2'!$G$45,0)),IF($BI$1=TRUE,INDEX(Sheet2!$H$2:'Sheet2'!$H$45,MATCH(BB9,Sheet2!$G$2:'Sheet2'!$G$45,0)),0)))+IF($BE$1=TRUE,2,0)</f>
        <v>32</v>
      </c>
      <c r="AG9" s="49">
        <f t="shared" si="17"/>
        <v>35.5</v>
      </c>
      <c r="AH9" s="49">
        <f t="shared" si="18"/>
        <v>38.5</v>
      </c>
      <c r="AI9" s="51">
        <f t="shared" si="19"/>
        <v>41.5</v>
      </c>
      <c r="AJ9" s="6"/>
      <c r="AK9" s="5">
        <v>400</v>
      </c>
      <c r="AL9" s="5">
        <v>175</v>
      </c>
      <c r="AM9" s="5">
        <v>5</v>
      </c>
      <c r="AN9" s="262">
        <v>10</v>
      </c>
      <c r="AO9" s="269">
        <v>15</v>
      </c>
      <c r="AP9" s="5">
        <v>46</v>
      </c>
      <c r="AQ9" s="5">
        <v>20</v>
      </c>
      <c r="AR9" s="5">
        <v>22</v>
      </c>
      <c r="AS9" s="5">
        <v>562</v>
      </c>
      <c r="AT9" s="5">
        <v>6</v>
      </c>
      <c r="AU9" s="5">
        <f t="shared" si="20"/>
        <v>630</v>
      </c>
      <c r="AV9" s="5">
        <f t="shared" si="21"/>
        <v>472</v>
      </c>
      <c r="AW9" s="5">
        <f t="shared" si="22"/>
        <v>787</v>
      </c>
      <c r="AX9" s="5">
        <f t="shared" si="23"/>
        <v>5</v>
      </c>
      <c r="AY9" s="5">
        <f t="shared" si="24"/>
        <v>6</v>
      </c>
      <c r="AZ9" s="5">
        <f t="shared" si="25"/>
        <v>9</v>
      </c>
      <c r="BA9" s="5">
        <f t="shared" si="26"/>
        <v>13</v>
      </c>
      <c r="BB9" s="5">
        <f t="shared" si="27"/>
        <v>17</v>
      </c>
    </row>
    <row r="10" spans="1:63">
      <c r="A10" s="877"/>
      <c r="B10" s="942" t="s">
        <v>40</v>
      </c>
      <c r="C10" s="547" t="s">
        <v>132</v>
      </c>
      <c r="D10" s="517" t="s">
        <v>1</v>
      </c>
      <c r="E10" s="724" t="s">
        <v>0</v>
      </c>
      <c r="F10" s="558" t="s">
        <v>18</v>
      </c>
      <c r="G10" s="566" t="s">
        <v>8</v>
      </c>
      <c r="H10" s="808">
        <f>ROUNDDOWN(AK10*1.05,0)+INDEX(Sheet2!$B$2:'Sheet2'!$B$5,MATCH(G10,Sheet2!$A$2:'Sheet2'!$A$5,0),0)+34*AT10-ROUNDUP(IF($BC$1=TRUE,AV10,AW10)/10,0)+A10</f>
        <v>734</v>
      </c>
      <c r="I10" s="809">
        <f>ROUNDDOWN(AL10*1.05,0)+INDEX(Sheet2!$B$2:'Sheet2'!$B$5,MATCH(G10,Sheet2!$A$2:'Sheet2'!$A$5,0),0)+34*AT10-ROUNDUP(IF($BC$1=TRUE,AV10,AW10)/10,0)+A10</f>
        <v>476</v>
      </c>
      <c r="J10" s="652">
        <f t="shared" si="0"/>
        <v>1210</v>
      </c>
      <c r="K10" s="600">
        <f>AW10-ROUNDDOWN(AR10/2,0)-ROUNDDOWN(MAX(AQ10*1.2,AP10*0.5),0)+INDEX(Sheet2!$C$2:'Sheet2'!$C$5,MATCH(G10,Sheet2!$A$2:'Sheet2'!$A$5,0),0)</f>
        <v>839</v>
      </c>
      <c r="L10" s="547">
        <f t="shared" si="1"/>
        <v>460</v>
      </c>
      <c r="M10" s="974">
        <f t="shared" si="2"/>
        <v>9</v>
      </c>
      <c r="N10" s="974">
        <f t="shared" si="3"/>
        <v>14</v>
      </c>
      <c r="O10" s="631">
        <f t="shared" si="4"/>
        <v>2678</v>
      </c>
      <c r="P10" s="24">
        <f>AX10+IF($F10="범선",IF($BG$1=TRUE,INDEX(Sheet2!$H$2:'Sheet2'!$H$45,MATCH(AX10,Sheet2!$G$2:'Sheet2'!$G$45,0),0)),IF($BH$1=TRUE,INDEX(Sheet2!$I$2:'Sheet2'!$I$45,MATCH(AX10,Sheet2!$G$2:'Sheet2'!$G$45,0)),IF($BI$1=TRUE,INDEX(Sheet2!$H$2:'Sheet2'!$H$45,MATCH(AX10,Sheet2!$G$2:'Sheet2'!$G$45,0)),0)))+IF($BE$1=TRUE,2,0)</f>
        <v>14.5</v>
      </c>
      <c r="Q10" s="20">
        <f t="shared" si="5"/>
        <v>17.5</v>
      </c>
      <c r="R10" s="20">
        <f t="shared" si="6"/>
        <v>20.5</v>
      </c>
      <c r="S10" s="22">
        <f t="shared" si="7"/>
        <v>23.5</v>
      </c>
      <c r="T10" s="20">
        <f>AY10+IF($F10="범선",IF($BG$1=TRUE,INDEX(Sheet2!$H$2:'Sheet2'!$H$45,MATCH(AY10,Sheet2!$G$2:'Sheet2'!$G$45,0),0)),IF($BH$1=TRUE,INDEX(Sheet2!$I$2:'Sheet2'!$I$45,MATCH(AY10,Sheet2!$G$2:'Sheet2'!$G$45,0)),IF($BI$1=TRUE,INDEX(Sheet2!$H$2:'Sheet2'!$H$45,MATCH(AY10,Sheet2!$G$2:'Sheet2'!$G$45,0)),0)))+IF($BE$1=TRUE,2,0)</f>
        <v>17</v>
      </c>
      <c r="U10" s="20">
        <f t="shared" si="8"/>
        <v>20.5</v>
      </c>
      <c r="V10" s="20">
        <f t="shared" si="9"/>
        <v>23.5</v>
      </c>
      <c r="W10" s="22">
        <f t="shared" si="10"/>
        <v>26.5</v>
      </c>
      <c r="X10" s="20">
        <f>AZ10+IF($F10="범선",IF($BG$1=TRUE,INDEX(Sheet2!$H$2:'Sheet2'!$H$45,MATCH(AZ10,Sheet2!$G$2:'Sheet2'!$G$45,0),0)),IF($BH$1=TRUE,INDEX(Sheet2!$I$2:'Sheet2'!$I$45,MATCH(AZ10,Sheet2!$G$2:'Sheet2'!$G$45,0)),IF($BI$1=TRUE,INDEX(Sheet2!$H$2:'Sheet2'!$H$45,MATCH(AZ10,Sheet2!$G$2:'Sheet2'!$G$45,0)),0)))+IF($BE$1=TRUE,2,0)</f>
        <v>21</v>
      </c>
      <c r="Y10" s="20">
        <f t="shared" si="11"/>
        <v>24.5</v>
      </c>
      <c r="Z10" s="20">
        <f t="shared" si="12"/>
        <v>27.5</v>
      </c>
      <c r="AA10" s="22">
        <f t="shared" si="13"/>
        <v>30.5</v>
      </c>
      <c r="AB10" s="20">
        <f>BA10+IF($F10="범선",IF($BG$1=TRUE,INDEX(Sheet2!$H$2:'Sheet2'!$H$45,MATCH(BA10,Sheet2!$G$2:'Sheet2'!$G$45,0),0)),IF($BH$1=TRUE,INDEX(Sheet2!$I$2:'Sheet2'!$I$45,MATCH(BA10,Sheet2!$G$2:'Sheet2'!$G$45,0)),IF($BI$1=TRUE,INDEX(Sheet2!$H$2:'Sheet2'!$H$45,MATCH(BA10,Sheet2!$G$2:'Sheet2'!$G$45,0)),0)))+IF($BE$1=TRUE,2,0)</f>
        <v>26.5</v>
      </c>
      <c r="AC10" s="20">
        <f t="shared" si="14"/>
        <v>30</v>
      </c>
      <c r="AD10" s="20">
        <f t="shared" si="15"/>
        <v>33</v>
      </c>
      <c r="AE10" s="22">
        <f t="shared" si="16"/>
        <v>36</v>
      </c>
      <c r="AF10" s="20">
        <f>BB10+IF($F10="범선",IF($BG$1=TRUE,INDEX(Sheet2!$H$2:'Sheet2'!$H$45,MATCH(BB10,Sheet2!$G$2:'Sheet2'!$G$45,0),0)),IF($BH$1=TRUE,INDEX(Sheet2!$I$2:'Sheet2'!$I$45,MATCH(BB10,Sheet2!$G$2:'Sheet2'!$G$45,0)),IF($BI$1=TRUE,INDEX(Sheet2!$H$2:'Sheet2'!$H$45,MATCH(BB10,Sheet2!$G$2:'Sheet2'!$G$45,0)),0)))+IF($BE$1=TRUE,2,0)</f>
        <v>30.5</v>
      </c>
      <c r="AG10" s="20">
        <f t="shared" si="17"/>
        <v>34</v>
      </c>
      <c r="AH10" s="20">
        <f t="shared" si="18"/>
        <v>37</v>
      </c>
      <c r="AI10" s="22">
        <f t="shared" si="19"/>
        <v>40</v>
      </c>
      <c r="AJ10" s="6"/>
      <c r="AK10" s="5">
        <v>400</v>
      </c>
      <c r="AL10" s="5">
        <v>155</v>
      </c>
      <c r="AM10" s="5">
        <v>5</v>
      </c>
      <c r="AN10" s="262">
        <v>9</v>
      </c>
      <c r="AO10" s="269">
        <v>14</v>
      </c>
      <c r="AP10" s="5">
        <v>46</v>
      </c>
      <c r="AQ10" s="5">
        <v>20</v>
      </c>
      <c r="AR10" s="5">
        <v>22</v>
      </c>
      <c r="AS10" s="5">
        <v>592</v>
      </c>
      <c r="AT10" s="5">
        <v>6</v>
      </c>
      <c r="AU10" s="5">
        <f t="shared" si="20"/>
        <v>660</v>
      </c>
      <c r="AV10" s="5">
        <f t="shared" si="21"/>
        <v>495</v>
      </c>
      <c r="AW10" s="5">
        <f t="shared" si="22"/>
        <v>825</v>
      </c>
      <c r="AX10" s="5">
        <f t="shared" si="23"/>
        <v>4</v>
      </c>
      <c r="AY10" s="5">
        <f t="shared" si="24"/>
        <v>6</v>
      </c>
      <c r="AZ10" s="5">
        <f t="shared" si="25"/>
        <v>9</v>
      </c>
      <c r="BA10" s="5">
        <f t="shared" si="26"/>
        <v>13</v>
      </c>
      <c r="BB10" s="5">
        <f t="shared" si="27"/>
        <v>16</v>
      </c>
    </row>
    <row r="11" spans="1:63" s="5" customFormat="1" hidden="1">
      <c r="A11" s="363"/>
      <c r="B11" s="211" t="s">
        <v>508</v>
      </c>
      <c r="C11" s="54" t="s">
        <v>132</v>
      </c>
      <c r="D11" s="55" t="s">
        <v>2</v>
      </c>
      <c r="E11" s="26" t="s">
        <v>36</v>
      </c>
      <c r="F11" s="56" t="s">
        <v>18</v>
      </c>
      <c r="G11" s="57" t="s">
        <v>8</v>
      </c>
      <c r="H11" s="307">
        <f>ROUNDDOWN(AK11*1.05,0)+INDEX(Sheet2!$B$2:'Sheet2'!$B$5,MATCH(G11,Sheet2!$A$2:'Sheet2'!$A$5,0),0)+34*AT11-ROUNDUP(IF($BC$1=TRUE,AV11,AW11)/10,0)+A11</f>
        <v>715</v>
      </c>
      <c r="I11" s="310">
        <f>ROUNDDOWN(AL11*1.05,0)+INDEX(Sheet2!$B$2:'Sheet2'!$B$5,MATCH(G11,Sheet2!$A$2:'Sheet2'!$A$5,0),0)+34*AT11-ROUNDUP(IF($BC$1=TRUE,AV11,AW11)/10,0)+A11</f>
        <v>531</v>
      </c>
      <c r="J11" s="58">
        <f t="shared" si="0"/>
        <v>1246</v>
      </c>
      <c r="K11" s="537">
        <f>AW11-ROUNDDOWN(AR11/2,0)-ROUNDDOWN(MAX(AQ11*1.2,AP11*0.5),0)+INDEX(Sheet2!$C$2:'Sheet2'!$C$5,MATCH(G11,Sheet2!$A$2:'Sheet2'!$A$5,0),0)</f>
        <v>1145</v>
      </c>
      <c r="L11" s="54">
        <f t="shared" si="1"/>
        <v>636</v>
      </c>
      <c r="M11" s="146">
        <f t="shared" si="2"/>
        <v>14</v>
      </c>
      <c r="N11" s="146">
        <f t="shared" si="3"/>
        <v>24</v>
      </c>
      <c r="O11" s="637">
        <f t="shared" si="4"/>
        <v>2676</v>
      </c>
      <c r="P11" s="47">
        <f>AX11+IF($F11="범선",IF($BG$1=TRUE,INDEX(Sheet2!$H$2:'Sheet2'!$H$45,MATCH(AX11,Sheet2!$G$2:'Sheet2'!$G$45,0),0)),IF($BH$1=TRUE,INDEX(Sheet2!$I$2:'Sheet2'!$I$45,MATCH(AX11,Sheet2!$G$2:'Sheet2'!$G$45,0)),IF($BI$1=TRUE,INDEX(Sheet2!$H$2:'Sheet2'!$H$45,MATCH(AX11,Sheet2!$G$2:'Sheet2'!$G$45,0)),0)))+IF($BE$1=TRUE,2,0)</f>
        <v>14.5</v>
      </c>
      <c r="Q11" s="43">
        <f t="shared" si="5"/>
        <v>17.5</v>
      </c>
      <c r="R11" s="43">
        <f t="shared" si="6"/>
        <v>20.5</v>
      </c>
      <c r="S11" s="45">
        <f t="shared" si="7"/>
        <v>23.5</v>
      </c>
      <c r="T11" s="43">
        <f>AY11+IF($F11="범선",IF($BG$1=TRUE,INDEX(Sheet2!$H$2:'Sheet2'!$H$45,MATCH(AY11,Sheet2!$G$2:'Sheet2'!$G$45,0),0)),IF($BH$1=TRUE,INDEX(Sheet2!$I$2:'Sheet2'!$I$45,MATCH(AY11,Sheet2!$G$2:'Sheet2'!$G$45,0)),IF($BI$1=TRUE,INDEX(Sheet2!$H$2:'Sheet2'!$H$45,MATCH(AY11,Sheet2!$G$2:'Sheet2'!$G$45,0)),0)))+IF($BE$1=TRUE,2,0)</f>
        <v>17</v>
      </c>
      <c r="U11" s="43">
        <f t="shared" si="8"/>
        <v>20.5</v>
      </c>
      <c r="V11" s="43">
        <f t="shared" si="9"/>
        <v>23.5</v>
      </c>
      <c r="W11" s="45">
        <f t="shared" si="10"/>
        <v>26.5</v>
      </c>
      <c r="X11" s="43">
        <f>AZ11+IF($F11="범선",IF($BG$1=TRUE,INDEX(Sheet2!$H$2:'Sheet2'!$H$45,MATCH(AZ11,Sheet2!$G$2:'Sheet2'!$G$45,0),0)),IF($BH$1=TRUE,INDEX(Sheet2!$I$2:'Sheet2'!$I$45,MATCH(AZ11,Sheet2!$G$2:'Sheet2'!$G$45,0)),IF($BI$1=TRUE,INDEX(Sheet2!$H$2:'Sheet2'!$H$45,MATCH(AZ11,Sheet2!$G$2:'Sheet2'!$G$45,0)),0)))+IF($BE$1=TRUE,2,0)</f>
        <v>21</v>
      </c>
      <c r="Y11" s="43">
        <f t="shared" si="11"/>
        <v>24.5</v>
      </c>
      <c r="Z11" s="43">
        <f t="shared" si="12"/>
        <v>27.5</v>
      </c>
      <c r="AA11" s="45">
        <f t="shared" si="13"/>
        <v>30.5</v>
      </c>
      <c r="AB11" s="43">
        <f>BA11+IF($F11="범선",IF($BG$1=TRUE,INDEX(Sheet2!$H$2:'Sheet2'!$H$45,MATCH(BA11,Sheet2!$G$2:'Sheet2'!$G$45,0),0)),IF($BH$1=TRUE,INDEX(Sheet2!$I$2:'Sheet2'!$I$45,MATCH(BA11,Sheet2!$G$2:'Sheet2'!$G$45,0)),IF($BI$1=TRUE,INDEX(Sheet2!$H$2:'Sheet2'!$H$45,MATCH(BA11,Sheet2!$G$2:'Sheet2'!$G$45,0)),0)))+IF($BE$1=TRUE,2,0)</f>
        <v>26.5</v>
      </c>
      <c r="AC11" s="43">
        <f t="shared" si="14"/>
        <v>30</v>
      </c>
      <c r="AD11" s="43">
        <f t="shared" si="15"/>
        <v>33</v>
      </c>
      <c r="AE11" s="45">
        <f t="shared" si="16"/>
        <v>36</v>
      </c>
      <c r="AF11" s="43">
        <f>BB11+IF($F11="범선",IF($BG$1=TRUE,INDEX(Sheet2!$H$2:'Sheet2'!$H$45,MATCH(BB11,Sheet2!$G$2:'Sheet2'!$G$45,0),0)),IF($BH$1=TRUE,INDEX(Sheet2!$I$2:'Sheet2'!$I$45,MATCH(BB11,Sheet2!$G$2:'Sheet2'!$G$45,0)),IF($BI$1=TRUE,INDEX(Sheet2!$H$2:'Sheet2'!$H$45,MATCH(BB11,Sheet2!$G$2:'Sheet2'!$G$45,0)),0)))+IF($BE$1=TRUE,2,0)</f>
        <v>30.5</v>
      </c>
      <c r="AG11" s="43">
        <f t="shared" si="17"/>
        <v>34</v>
      </c>
      <c r="AH11" s="43">
        <f t="shared" si="18"/>
        <v>37</v>
      </c>
      <c r="AI11" s="45">
        <f t="shared" si="19"/>
        <v>40</v>
      </c>
      <c r="AJ11" s="6"/>
      <c r="AK11" s="5">
        <v>400</v>
      </c>
      <c r="AL11" s="5">
        <v>225</v>
      </c>
      <c r="AM11" s="5">
        <v>9</v>
      </c>
      <c r="AN11" s="393">
        <v>14</v>
      </c>
      <c r="AO11" s="394">
        <v>24</v>
      </c>
      <c r="AP11" s="5">
        <v>75</v>
      </c>
      <c r="AQ11" s="5">
        <v>30</v>
      </c>
      <c r="AR11" s="5">
        <v>35</v>
      </c>
      <c r="AS11" s="5">
        <v>810</v>
      </c>
      <c r="AT11" s="5">
        <v>6</v>
      </c>
      <c r="AU11" s="5">
        <f t="shared" si="20"/>
        <v>920</v>
      </c>
      <c r="AV11" s="5">
        <f t="shared" si="21"/>
        <v>690</v>
      </c>
      <c r="AW11" s="5">
        <f t="shared" si="22"/>
        <v>1150</v>
      </c>
      <c r="AX11" s="5">
        <f t="shared" si="23"/>
        <v>4</v>
      </c>
      <c r="AY11" s="5">
        <f t="shared" si="24"/>
        <v>6</v>
      </c>
      <c r="AZ11" s="5">
        <f t="shared" si="25"/>
        <v>9</v>
      </c>
      <c r="BA11" s="5">
        <f t="shared" si="26"/>
        <v>13</v>
      </c>
      <c r="BB11" s="5">
        <f t="shared" si="27"/>
        <v>16</v>
      </c>
    </row>
    <row r="12" spans="1:63" s="5" customFormat="1">
      <c r="A12" s="504"/>
      <c r="B12" s="872" t="s">
        <v>104</v>
      </c>
      <c r="C12" s="459" t="s">
        <v>132</v>
      </c>
      <c r="D12" s="208" t="s">
        <v>1</v>
      </c>
      <c r="E12" s="208" t="s">
        <v>0</v>
      </c>
      <c r="F12" s="460" t="s">
        <v>18</v>
      </c>
      <c r="G12" s="461" t="s">
        <v>8</v>
      </c>
      <c r="H12" s="446">
        <f>ROUNDDOWN(AK12*1.05,0)+INDEX(Sheet2!$B$2:'Sheet2'!$B$5,MATCH(G12,Sheet2!$A$2:'Sheet2'!$A$5,0),0)+34*AT12-ROUNDUP(IF($BC$1=TRUE,AV12,AW12)/10,0)+A12</f>
        <v>728</v>
      </c>
      <c r="I12" s="448">
        <f>ROUNDDOWN(AL12*1.05,0)+INDEX(Sheet2!$B$2:'Sheet2'!$B$5,MATCH(G12,Sheet2!$A$2:'Sheet2'!$A$5,0),0)+34*AT12-ROUNDUP(IF($BC$1=TRUE,AV12,AW12)/10,0)+A12</f>
        <v>450</v>
      </c>
      <c r="J12" s="209">
        <f t="shared" si="0"/>
        <v>1178</v>
      </c>
      <c r="K12" s="604">
        <f>AW12-ROUNDDOWN(AR12/2,0)-ROUNDDOWN(MAX(AQ12*1.2,AP12*0.5),0)+INDEX(Sheet2!$C$2:'Sheet2'!$C$5,MATCH(G12,Sheet2!$A$2:'Sheet2'!$A$5,0),0)</f>
        <v>835</v>
      </c>
      <c r="L12" s="459">
        <f t="shared" si="1"/>
        <v>456</v>
      </c>
      <c r="M12" s="462">
        <f t="shared" si="2"/>
        <v>9</v>
      </c>
      <c r="N12" s="462">
        <f t="shared" si="3"/>
        <v>14</v>
      </c>
      <c r="O12" s="991">
        <f t="shared" si="4"/>
        <v>2634</v>
      </c>
      <c r="P12" s="31">
        <f>AX12+IF($F12="범선",IF($BG$1=TRUE,INDEX(Sheet2!$H$2:'Sheet2'!$H$45,MATCH(AX12,Sheet2!$G$2:'Sheet2'!$G$45,0),0)),IF($BH$1=TRUE,INDEX(Sheet2!$I$2:'Sheet2'!$I$45,MATCH(AX12,Sheet2!$G$2:'Sheet2'!$G$45,0)),IF($BI$1=TRUE,INDEX(Sheet2!$H$2:'Sheet2'!$H$45,MATCH(AX12,Sheet2!$G$2:'Sheet2'!$G$45,0)),0)))+IF($BE$1=TRUE,2,0)</f>
        <v>14.5</v>
      </c>
      <c r="Q12" s="26">
        <f t="shared" si="5"/>
        <v>17.5</v>
      </c>
      <c r="R12" s="26">
        <f t="shared" si="6"/>
        <v>20.5</v>
      </c>
      <c r="S12" s="28">
        <f t="shared" si="7"/>
        <v>23.5</v>
      </c>
      <c r="T12" s="26">
        <f>AY12+IF($F12="범선",IF($BG$1=TRUE,INDEX(Sheet2!$H$2:'Sheet2'!$H$45,MATCH(AY12,Sheet2!$G$2:'Sheet2'!$G$45,0),0)),IF($BH$1=TRUE,INDEX(Sheet2!$I$2:'Sheet2'!$I$45,MATCH(AY12,Sheet2!$G$2:'Sheet2'!$G$45,0)),IF($BI$1=TRUE,INDEX(Sheet2!$H$2:'Sheet2'!$H$45,MATCH(AY12,Sheet2!$G$2:'Sheet2'!$G$45,0)),0)))+IF($BE$1=TRUE,2,0)</f>
        <v>17</v>
      </c>
      <c r="U12" s="26">
        <f t="shared" si="8"/>
        <v>20.5</v>
      </c>
      <c r="V12" s="26">
        <f t="shared" si="9"/>
        <v>23.5</v>
      </c>
      <c r="W12" s="28">
        <f t="shared" si="10"/>
        <v>26.5</v>
      </c>
      <c r="X12" s="26">
        <f>AZ12+IF($F12="범선",IF($BG$1=TRUE,INDEX(Sheet2!$H$2:'Sheet2'!$H$45,MATCH(AZ12,Sheet2!$G$2:'Sheet2'!$G$45,0),0)),IF($BH$1=TRUE,INDEX(Sheet2!$I$2:'Sheet2'!$I$45,MATCH(AZ12,Sheet2!$G$2:'Sheet2'!$G$45,0)),IF($BI$1=TRUE,INDEX(Sheet2!$H$2:'Sheet2'!$H$45,MATCH(AZ12,Sheet2!$G$2:'Sheet2'!$G$45,0)),0)))+IF($BE$1=TRUE,2,0)</f>
        <v>21</v>
      </c>
      <c r="Y12" s="26">
        <f t="shared" si="11"/>
        <v>24.5</v>
      </c>
      <c r="Z12" s="26">
        <f t="shared" si="12"/>
        <v>27.5</v>
      </c>
      <c r="AA12" s="28">
        <f t="shared" si="13"/>
        <v>30.5</v>
      </c>
      <c r="AB12" s="26">
        <f>BA12+IF($F12="범선",IF($BG$1=TRUE,INDEX(Sheet2!$H$2:'Sheet2'!$H$45,MATCH(BA12,Sheet2!$G$2:'Sheet2'!$G$45,0),0)),IF($BH$1=TRUE,INDEX(Sheet2!$I$2:'Sheet2'!$I$45,MATCH(BA12,Sheet2!$G$2:'Sheet2'!$G$45,0)),IF($BI$1=TRUE,INDEX(Sheet2!$H$2:'Sheet2'!$H$45,MATCH(BA12,Sheet2!$G$2:'Sheet2'!$G$45,0)),0)))+IF($BE$1=TRUE,2,0)</f>
        <v>26.5</v>
      </c>
      <c r="AC12" s="26">
        <f t="shared" si="14"/>
        <v>30</v>
      </c>
      <c r="AD12" s="26">
        <f t="shared" si="15"/>
        <v>33</v>
      </c>
      <c r="AE12" s="28">
        <f t="shared" si="16"/>
        <v>36</v>
      </c>
      <c r="AF12" s="26">
        <f>BB12+IF($F12="범선",IF($BG$1=TRUE,INDEX(Sheet2!$H$2:'Sheet2'!$H$45,MATCH(BB12,Sheet2!$G$2:'Sheet2'!$G$45,0),0)),IF($BH$1=TRUE,INDEX(Sheet2!$I$2:'Sheet2'!$I$45,MATCH(BB12,Sheet2!$G$2:'Sheet2'!$G$45,0)),IF($BI$1=TRUE,INDEX(Sheet2!$H$2:'Sheet2'!$H$45,MATCH(BB12,Sheet2!$G$2:'Sheet2'!$G$45,0)),0)))+IF($BE$1=TRUE,2,0)</f>
        <v>30.5</v>
      </c>
      <c r="AG12" s="26">
        <f t="shared" si="17"/>
        <v>34</v>
      </c>
      <c r="AH12" s="26">
        <f t="shared" si="18"/>
        <v>37</v>
      </c>
      <c r="AI12" s="28">
        <f t="shared" si="19"/>
        <v>40</v>
      </c>
      <c r="AJ12" s="6"/>
      <c r="AK12" s="5">
        <v>395</v>
      </c>
      <c r="AL12" s="5">
        <v>130</v>
      </c>
      <c r="AM12" s="5">
        <v>5</v>
      </c>
      <c r="AN12" s="262">
        <v>9</v>
      </c>
      <c r="AO12" s="269">
        <v>14</v>
      </c>
      <c r="AP12" s="5">
        <v>46</v>
      </c>
      <c r="AQ12" s="5">
        <v>24</v>
      </c>
      <c r="AR12" s="5">
        <v>22</v>
      </c>
      <c r="AS12" s="5">
        <v>592</v>
      </c>
      <c r="AT12" s="5">
        <v>6</v>
      </c>
      <c r="AU12" s="5">
        <f t="shared" si="20"/>
        <v>660</v>
      </c>
      <c r="AV12" s="5">
        <f t="shared" si="21"/>
        <v>495</v>
      </c>
      <c r="AW12" s="5">
        <f t="shared" si="22"/>
        <v>825</v>
      </c>
      <c r="AX12" s="5">
        <f t="shared" si="23"/>
        <v>4</v>
      </c>
      <c r="AY12" s="5">
        <f t="shared" si="24"/>
        <v>6</v>
      </c>
      <c r="AZ12" s="5">
        <f t="shared" si="25"/>
        <v>9</v>
      </c>
      <c r="BA12" s="5">
        <f t="shared" si="26"/>
        <v>13</v>
      </c>
      <c r="BB12" s="5">
        <f t="shared" si="27"/>
        <v>16</v>
      </c>
    </row>
    <row r="13" spans="1:63" s="5" customFormat="1">
      <c r="A13" s="677"/>
      <c r="B13" s="1035" t="s">
        <v>99</v>
      </c>
      <c r="C13" s="1037" t="s">
        <v>132</v>
      </c>
      <c r="D13" s="278" t="s">
        <v>1</v>
      </c>
      <c r="E13" s="278" t="s">
        <v>0</v>
      </c>
      <c r="F13" s="1039" t="s">
        <v>18</v>
      </c>
      <c r="G13" s="1040" t="s">
        <v>8</v>
      </c>
      <c r="H13" s="1042">
        <f>ROUNDDOWN(AK13*1.05,0)+INDEX(Sheet2!$B$2:'Sheet2'!$B$5,MATCH(G13,Sheet2!$A$2:'Sheet2'!$A$5,0),0)+34*AT13-ROUNDUP(IF($BC$1=TRUE,AV13,AW13)/10,0)+A13</f>
        <v>728</v>
      </c>
      <c r="I13" s="1043">
        <f>ROUNDDOWN(AL13*1.05,0)+INDEX(Sheet2!$B$2:'Sheet2'!$B$5,MATCH(G13,Sheet2!$A$2:'Sheet2'!$A$5,0),0)+34*AT13-ROUNDUP(IF($BC$1=TRUE,AV13,AW13)/10,0)+A13</f>
        <v>450</v>
      </c>
      <c r="J13" s="342">
        <f t="shared" si="0"/>
        <v>1178</v>
      </c>
      <c r="K13" s="893">
        <f>AW13-ROUNDDOWN(AR13/2,0)-ROUNDDOWN(MAX(AQ13*1.2,AP13*0.5),0)+INDEX(Sheet2!$C$2:'Sheet2'!$C$5,MATCH(G13,Sheet2!$A$2:'Sheet2'!$A$5,0),0)</f>
        <v>830</v>
      </c>
      <c r="L13" s="1037">
        <f t="shared" si="1"/>
        <v>451</v>
      </c>
      <c r="M13" s="1044">
        <f t="shared" si="2"/>
        <v>11</v>
      </c>
      <c r="N13" s="1045">
        <f t="shared" si="3"/>
        <v>15</v>
      </c>
      <c r="O13" s="1046">
        <f t="shared" si="4"/>
        <v>2634</v>
      </c>
      <c r="P13" s="47">
        <f>AX13+IF($F13="범선",IF($BG$1=TRUE,INDEX(Sheet2!$H$2:'Sheet2'!$H$45,MATCH(AX13,Sheet2!$G$2:'Sheet2'!$G$45,0),0)),IF($BH$1=TRUE,INDEX(Sheet2!$I$2:'Sheet2'!$I$45,MATCH(AX13,Sheet2!$G$2:'Sheet2'!$G$45,0)),IF($BI$1=TRUE,INDEX(Sheet2!$H$2:'Sheet2'!$H$45,MATCH(AX13,Sheet2!$G$2:'Sheet2'!$G$45,0)),0)))+IF($BE$1=TRUE,2,0)</f>
        <v>16</v>
      </c>
      <c r="Q13" s="43">
        <f t="shared" si="5"/>
        <v>19</v>
      </c>
      <c r="R13" s="43">
        <f t="shared" si="6"/>
        <v>22</v>
      </c>
      <c r="S13" s="45">
        <f t="shared" si="7"/>
        <v>25</v>
      </c>
      <c r="T13" s="43">
        <f>AY13+IF($F13="범선",IF($BG$1=TRUE,INDEX(Sheet2!$H$2:'Sheet2'!$H$45,MATCH(AY13,Sheet2!$G$2:'Sheet2'!$G$45,0),0)),IF($BH$1=TRUE,INDEX(Sheet2!$I$2:'Sheet2'!$I$45,MATCH(AY13,Sheet2!$G$2:'Sheet2'!$G$45,0)),IF($BI$1=TRUE,INDEX(Sheet2!$H$2:'Sheet2'!$H$45,MATCH(AY13,Sheet2!$G$2:'Sheet2'!$G$45,0)),0)))+IF($BE$1=TRUE,2,0)</f>
        <v>17</v>
      </c>
      <c r="U13" s="43">
        <f t="shared" si="8"/>
        <v>20.5</v>
      </c>
      <c r="V13" s="43">
        <f t="shared" si="9"/>
        <v>23.5</v>
      </c>
      <c r="W13" s="45">
        <f t="shared" si="10"/>
        <v>26.5</v>
      </c>
      <c r="X13" s="43">
        <f>AZ13+IF($F13="범선",IF($BG$1=TRUE,INDEX(Sheet2!$H$2:'Sheet2'!$H$45,MATCH(AZ13,Sheet2!$G$2:'Sheet2'!$G$45,0),0)),IF($BH$1=TRUE,INDEX(Sheet2!$I$2:'Sheet2'!$I$45,MATCH(AZ13,Sheet2!$G$2:'Sheet2'!$G$45,0)),IF($BI$1=TRUE,INDEX(Sheet2!$H$2:'Sheet2'!$H$45,MATCH(AZ13,Sheet2!$G$2:'Sheet2'!$G$45,0)),0)))+IF($BE$1=TRUE,2,0)</f>
        <v>21</v>
      </c>
      <c r="Y13" s="43">
        <f t="shared" si="11"/>
        <v>24.5</v>
      </c>
      <c r="Z13" s="43">
        <f t="shared" si="12"/>
        <v>27.5</v>
      </c>
      <c r="AA13" s="45">
        <f t="shared" si="13"/>
        <v>30.5</v>
      </c>
      <c r="AB13" s="43">
        <f>BA13+IF($F13="범선",IF($BG$1=TRUE,INDEX(Sheet2!$H$2:'Sheet2'!$H$45,MATCH(BA13,Sheet2!$G$2:'Sheet2'!$G$45,0),0)),IF($BH$1=TRUE,INDEX(Sheet2!$I$2:'Sheet2'!$I$45,MATCH(BA13,Sheet2!$G$2:'Sheet2'!$G$45,0)),IF($BI$1=TRUE,INDEX(Sheet2!$H$2:'Sheet2'!$H$45,MATCH(BA13,Sheet2!$G$2:'Sheet2'!$G$45,0)),0)))+IF($BE$1=TRUE,2,0)</f>
        <v>26.5</v>
      </c>
      <c r="AC13" s="43">
        <f t="shared" si="14"/>
        <v>30</v>
      </c>
      <c r="AD13" s="43">
        <f t="shared" si="15"/>
        <v>33</v>
      </c>
      <c r="AE13" s="45">
        <f t="shared" si="16"/>
        <v>36</v>
      </c>
      <c r="AF13" s="43">
        <f>BB13+IF($F13="범선",IF($BG$1=TRUE,INDEX(Sheet2!$H$2:'Sheet2'!$H$45,MATCH(BB13,Sheet2!$G$2:'Sheet2'!$G$45,0),0)),IF($BH$1=TRUE,INDEX(Sheet2!$I$2:'Sheet2'!$I$45,MATCH(BB13,Sheet2!$G$2:'Sheet2'!$G$45,0)),IF($BI$1=TRUE,INDEX(Sheet2!$H$2:'Sheet2'!$H$45,MATCH(BB13,Sheet2!$G$2:'Sheet2'!$G$45,0)),0)))+IF($BE$1=TRUE,2,0)</f>
        <v>32</v>
      </c>
      <c r="AG13" s="43">
        <f t="shared" si="17"/>
        <v>35.5</v>
      </c>
      <c r="AH13" s="43">
        <f t="shared" si="18"/>
        <v>38.5</v>
      </c>
      <c r="AI13" s="45">
        <f t="shared" si="19"/>
        <v>41.5</v>
      </c>
      <c r="AJ13" s="6"/>
      <c r="AK13" s="5">
        <v>395</v>
      </c>
      <c r="AL13" s="5">
        <v>130</v>
      </c>
      <c r="AM13" s="5">
        <v>6</v>
      </c>
      <c r="AN13" s="262">
        <v>11</v>
      </c>
      <c r="AO13" s="269">
        <v>15</v>
      </c>
      <c r="AP13" s="5">
        <v>46</v>
      </c>
      <c r="AQ13" s="5">
        <v>28</v>
      </c>
      <c r="AR13" s="5">
        <v>22</v>
      </c>
      <c r="AS13" s="5">
        <v>592</v>
      </c>
      <c r="AT13" s="5">
        <v>6</v>
      </c>
      <c r="AU13" s="5">
        <f t="shared" si="20"/>
        <v>660</v>
      </c>
      <c r="AV13" s="5">
        <f t="shared" si="21"/>
        <v>495</v>
      </c>
      <c r="AW13" s="5">
        <f t="shared" si="22"/>
        <v>825</v>
      </c>
      <c r="AX13" s="5">
        <f t="shared" si="23"/>
        <v>5</v>
      </c>
      <c r="AY13" s="5">
        <f t="shared" si="24"/>
        <v>6</v>
      </c>
      <c r="AZ13" s="5">
        <f t="shared" si="25"/>
        <v>9</v>
      </c>
      <c r="BA13" s="5">
        <f t="shared" si="26"/>
        <v>13</v>
      </c>
      <c r="BB13" s="5">
        <f t="shared" si="27"/>
        <v>17</v>
      </c>
    </row>
    <row r="14" spans="1:63" s="5" customFormat="1">
      <c r="A14" s="455"/>
      <c r="B14" s="1251"/>
      <c r="C14" s="1274" t="s">
        <v>132</v>
      </c>
      <c r="D14" s="181" t="s">
        <v>25</v>
      </c>
      <c r="E14" s="181" t="s">
        <v>0</v>
      </c>
      <c r="F14" s="1259" t="s">
        <v>18</v>
      </c>
      <c r="G14" s="1261" t="s">
        <v>8</v>
      </c>
      <c r="H14" s="336">
        <f>ROUNDDOWN(AK14*1.05,0)+INDEX(Sheet2!$B$2:'Sheet2'!$B$5,MATCH(G14,Sheet2!$A$2:'Sheet2'!$A$5,0),0)+34*AT14-ROUNDUP(IF($BC$1=TRUE,AV14,AW14)/10,0)+A14</f>
        <v>728</v>
      </c>
      <c r="I14" s="338">
        <f>ROUNDDOWN(AL14*1.05,0)+INDEX(Sheet2!$B$2:'Sheet2'!$B$5,MATCH(G14,Sheet2!$A$2:'Sheet2'!$A$5,0),0)+34*AT14-ROUNDUP(IF($BC$1=TRUE,AV14,AW14)/10,0)+A14</f>
        <v>429</v>
      </c>
      <c r="J14" s="210">
        <f t="shared" si="0"/>
        <v>1157</v>
      </c>
      <c r="K14" s="595">
        <f>AW14-ROUNDDOWN(AR14/2,0)-ROUNDDOWN(MAX(AQ14*1.2,AP14*0.5),0)+INDEX(Sheet2!$C$2:'Sheet2'!$C$5,MATCH(G14,Sheet2!$A$2:'Sheet2'!$A$5,0),0)</f>
        <v>830</v>
      </c>
      <c r="L14" s="1274">
        <f t="shared" si="1"/>
        <v>451</v>
      </c>
      <c r="M14" s="340">
        <f t="shared" si="2"/>
        <v>9</v>
      </c>
      <c r="N14" s="341">
        <f t="shared" si="3"/>
        <v>14</v>
      </c>
      <c r="O14" s="975">
        <f t="shared" si="4"/>
        <v>2613</v>
      </c>
      <c r="P14" s="31">
        <f>AX14+IF($F14="범선",IF($BG$1=TRUE,INDEX(Sheet2!$H$2:'Sheet2'!$H$45,MATCH(AX14,Sheet2!$G$2:'Sheet2'!$G$45,0),0)),IF($BH$1=TRUE,INDEX(Sheet2!$I$2:'Sheet2'!$I$45,MATCH(AX14,Sheet2!$G$2:'Sheet2'!$G$45,0)),IF($BI$1=TRUE,INDEX(Sheet2!$H$2:'Sheet2'!$H$45,MATCH(AX14,Sheet2!$G$2:'Sheet2'!$G$45,0)),0)))+IF($BE$1=TRUE,2,0)</f>
        <v>14.5</v>
      </c>
      <c r="Q14" s="26">
        <f t="shared" si="5"/>
        <v>17.5</v>
      </c>
      <c r="R14" s="26">
        <f t="shared" si="6"/>
        <v>20.5</v>
      </c>
      <c r="S14" s="28">
        <f t="shared" si="7"/>
        <v>23.5</v>
      </c>
      <c r="T14" s="26">
        <f>AY14+IF($F14="범선",IF($BG$1=TRUE,INDEX(Sheet2!$H$2:'Sheet2'!$H$45,MATCH(AY14,Sheet2!$G$2:'Sheet2'!$G$45,0),0)),IF($BH$1=TRUE,INDEX(Sheet2!$I$2:'Sheet2'!$I$45,MATCH(AY14,Sheet2!$G$2:'Sheet2'!$G$45,0)),IF($BI$1=TRUE,INDEX(Sheet2!$H$2:'Sheet2'!$H$45,MATCH(AY14,Sheet2!$G$2:'Sheet2'!$G$45,0)),0)))+IF($BE$1=TRUE,2,0)</f>
        <v>17</v>
      </c>
      <c r="U14" s="26">
        <f t="shared" si="8"/>
        <v>20.5</v>
      </c>
      <c r="V14" s="26">
        <f t="shared" si="9"/>
        <v>23.5</v>
      </c>
      <c r="W14" s="28">
        <f t="shared" si="10"/>
        <v>26.5</v>
      </c>
      <c r="X14" s="26">
        <f>AZ14+IF($F14="범선",IF($BG$1=TRUE,INDEX(Sheet2!$H$2:'Sheet2'!$H$45,MATCH(AZ14,Sheet2!$G$2:'Sheet2'!$G$45,0),0)),IF($BH$1=TRUE,INDEX(Sheet2!$I$2:'Sheet2'!$I$45,MATCH(AZ14,Sheet2!$G$2:'Sheet2'!$G$45,0)),IF($BI$1=TRUE,INDEX(Sheet2!$H$2:'Sheet2'!$H$45,MATCH(AZ14,Sheet2!$G$2:'Sheet2'!$G$45,0)),0)))+IF($BE$1=TRUE,2,0)</f>
        <v>21</v>
      </c>
      <c r="Y14" s="26">
        <f t="shared" si="11"/>
        <v>24.5</v>
      </c>
      <c r="Z14" s="26">
        <f t="shared" si="12"/>
        <v>27.5</v>
      </c>
      <c r="AA14" s="28">
        <f t="shared" si="13"/>
        <v>30.5</v>
      </c>
      <c r="AB14" s="26">
        <f>BA14+IF($F14="범선",IF($BG$1=TRUE,INDEX(Sheet2!$H$2:'Sheet2'!$H$45,MATCH(BA14,Sheet2!$G$2:'Sheet2'!$G$45,0),0)),IF($BH$1=TRUE,INDEX(Sheet2!$I$2:'Sheet2'!$I$45,MATCH(BA14,Sheet2!$G$2:'Sheet2'!$G$45,0)),IF($BI$1=TRUE,INDEX(Sheet2!$H$2:'Sheet2'!$H$45,MATCH(BA14,Sheet2!$G$2:'Sheet2'!$G$45,0)),0)))+IF($BE$1=TRUE,2,0)</f>
        <v>26.5</v>
      </c>
      <c r="AC14" s="26">
        <f t="shared" si="14"/>
        <v>30</v>
      </c>
      <c r="AD14" s="26">
        <f t="shared" si="15"/>
        <v>33</v>
      </c>
      <c r="AE14" s="28">
        <f t="shared" si="16"/>
        <v>36</v>
      </c>
      <c r="AF14" s="26">
        <f>BB14+IF($F14="범선",IF($BG$1=TRUE,INDEX(Sheet2!$H$2:'Sheet2'!$H$45,MATCH(BB14,Sheet2!$G$2:'Sheet2'!$G$45,0),0)),IF($BH$1=TRUE,INDEX(Sheet2!$I$2:'Sheet2'!$I$45,MATCH(BB14,Sheet2!$G$2:'Sheet2'!$G$45,0)),IF($BI$1=TRUE,INDEX(Sheet2!$H$2:'Sheet2'!$H$45,MATCH(BB14,Sheet2!$G$2:'Sheet2'!$G$45,0)),0)))+IF($BE$1=TRUE,2,0)</f>
        <v>30.5</v>
      </c>
      <c r="AG14" s="26">
        <f t="shared" si="17"/>
        <v>34</v>
      </c>
      <c r="AH14" s="26">
        <f t="shared" si="18"/>
        <v>37</v>
      </c>
      <c r="AI14" s="28">
        <f t="shared" si="19"/>
        <v>40</v>
      </c>
      <c r="AJ14" s="2"/>
      <c r="AK14" s="5">
        <v>395</v>
      </c>
      <c r="AL14" s="5">
        <v>110</v>
      </c>
      <c r="AM14" s="5">
        <v>5</v>
      </c>
      <c r="AN14" s="262">
        <v>9</v>
      </c>
      <c r="AO14" s="269">
        <v>14</v>
      </c>
      <c r="AP14" s="5">
        <v>46</v>
      </c>
      <c r="AQ14" s="5">
        <v>28</v>
      </c>
      <c r="AR14" s="5">
        <v>22</v>
      </c>
      <c r="AS14" s="5">
        <v>592</v>
      </c>
      <c r="AT14" s="5">
        <v>6</v>
      </c>
      <c r="AU14" s="5">
        <f t="shared" si="20"/>
        <v>660</v>
      </c>
      <c r="AV14" s="5">
        <f t="shared" si="21"/>
        <v>495</v>
      </c>
      <c r="AW14" s="5">
        <f t="shared" si="22"/>
        <v>825</v>
      </c>
      <c r="AX14" s="5">
        <f t="shared" si="23"/>
        <v>4</v>
      </c>
      <c r="AY14" s="5">
        <f t="shared" si="24"/>
        <v>6</v>
      </c>
      <c r="AZ14" s="5">
        <f t="shared" si="25"/>
        <v>9</v>
      </c>
      <c r="BA14" s="5">
        <f t="shared" si="26"/>
        <v>13</v>
      </c>
      <c r="BB14" s="5">
        <f t="shared" si="27"/>
        <v>16</v>
      </c>
    </row>
    <row r="15" spans="1:63" s="5" customFormat="1" hidden="1">
      <c r="A15" s="992"/>
      <c r="B15" s="993"/>
      <c r="C15" s="994" t="s">
        <v>246</v>
      </c>
      <c r="D15" s="995" t="s">
        <v>25</v>
      </c>
      <c r="E15" s="995" t="s">
        <v>0</v>
      </c>
      <c r="F15" s="996" t="s">
        <v>18</v>
      </c>
      <c r="G15" s="997" t="s">
        <v>10</v>
      </c>
      <c r="H15" s="998">
        <f>ROUNDDOWN(AK15*1.05,0)+INDEX(Sheet2!$B$2:'Sheet2'!$B$5,MATCH(G15,Sheet2!$A$2:'Sheet2'!$A$5,0),0)+34*AT15-ROUNDUP(IF($BC$1=TRUE,AV15,AW15)/10,0)+A15</f>
        <v>691</v>
      </c>
      <c r="I15" s="999">
        <f>ROUNDDOWN(AL15*1.05,0)+INDEX(Sheet2!$B$2:'Sheet2'!$B$5,MATCH(G15,Sheet2!$A$2:'Sheet2'!$A$5,0),0)+34*AT15-ROUNDUP(IF($BC$1=TRUE,AV15,AW15)/10,0)+A15</f>
        <v>397</v>
      </c>
      <c r="J15" s="526">
        <f t="shared" si="0"/>
        <v>1088</v>
      </c>
      <c r="K15" s="1000">
        <f>AW15-ROUNDDOWN(AR15/2,0)-ROUNDDOWN(MAX(AQ15*1.2,AP15*0.5),0)+INDEX(Sheet2!$C$2:'Sheet2'!$C$5,MATCH(G15,Sheet2!$A$2:'Sheet2'!$A$5,0),0)</f>
        <v>873</v>
      </c>
      <c r="L15" s="994">
        <f t="shared" si="1"/>
        <v>477</v>
      </c>
      <c r="M15" s="1001">
        <f t="shared" si="2"/>
        <v>8</v>
      </c>
      <c r="N15" s="1002">
        <f t="shared" si="3"/>
        <v>13</v>
      </c>
      <c r="O15" s="1003">
        <f t="shared" si="4"/>
        <v>2470</v>
      </c>
      <c r="P15" s="53">
        <f>AX15+IF($F15="범선",IF($BG$1=TRUE,INDEX(Sheet2!$H$2:'Sheet2'!$H$45,MATCH(AX15,Sheet2!$G$2:'Sheet2'!$G$45,0),0)),IF($BH$1=TRUE,INDEX(Sheet2!$I$2:'Sheet2'!$I$45,MATCH(AX15,Sheet2!$G$2:'Sheet2'!$G$45,0)),IF($BI$1=TRUE,INDEX(Sheet2!$H$2:'Sheet2'!$H$45,MATCH(AX15,Sheet2!$G$2:'Sheet2'!$G$45,0)),0)))+IF($BE$1=TRUE,2,0)</f>
        <v>13</v>
      </c>
      <c r="Q15" s="49">
        <f t="shared" si="5"/>
        <v>16</v>
      </c>
      <c r="R15" s="49">
        <f t="shared" si="6"/>
        <v>19</v>
      </c>
      <c r="S15" s="51">
        <f t="shared" si="7"/>
        <v>22</v>
      </c>
      <c r="T15" s="49">
        <f>AY15+IF($F15="범선",IF($BG$1=TRUE,INDEX(Sheet2!$H$2:'Sheet2'!$H$45,MATCH(AY15,Sheet2!$G$2:'Sheet2'!$G$45,0),0)),IF($BH$1=TRUE,INDEX(Sheet2!$I$2:'Sheet2'!$I$45,MATCH(AY15,Sheet2!$G$2:'Sheet2'!$G$45,0)),IF($BI$1=TRUE,INDEX(Sheet2!$H$2:'Sheet2'!$H$45,MATCH(AY15,Sheet2!$G$2:'Sheet2'!$G$45,0)),0)))+IF($BE$1=TRUE,2,0)</f>
        <v>14.5</v>
      </c>
      <c r="U15" s="49">
        <f t="shared" si="8"/>
        <v>18</v>
      </c>
      <c r="V15" s="49">
        <f t="shared" si="9"/>
        <v>21</v>
      </c>
      <c r="W15" s="51">
        <f t="shared" si="10"/>
        <v>24</v>
      </c>
      <c r="X15" s="49">
        <f>AZ15+IF($F15="범선",IF($BG$1=TRUE,INDEX(Sheet2!$H$2:'Sheet2'!$H$45,MATCH(AZ15,Sheet2!$G$2:'Sheet2'!$G$45,0),0)),IF($BH$1=TRUE,INDEX(Sheet2!$I$2:'Sheet2'!$I$45,MATCH(AZ15,Sheet2!$G$2:'Sheet2'!$G$45,0)),IF($BI$1=TRUE,INDEX(Sheet2!$H$2:'Sheet2'!$H$45,MATCH(AZ15,Sheet2!$G$2:'Sheet2'!$G$45,0)),0)))+IF($BE$1=TRUE,2,0)</f>
        <v>20</v>
      </c>
      <c r="Y15" s="49">
        <f t="shared" si="11"/>
        <v>23.5</v>
      </c>
      <c r="Z15" s="49">
        <f t="shared" si="12"/>
        <v>26.5</v>
      </c>
      <c r="AA15" s="51">
        <f t="shared" si="13"/>
        <v>29.5</v>
      </c>
      <c r="AB15" s="49">
        <f>BA15+IF($F15="범선",IF($BG$1=TRUE,INDEX(Sheet2!$H$2:'Sheet2'!$H$45,MATCH(BA15,Sheet2!$G$2:'Sheet2'!$G$45,0),0)),IF($BH$1=TRUE,INDEX(Sheet2!$I$2:'Sheet2'!$I$45,MATCH(BA15,Sheet2!$G$2:'Sheet2'!$G$45,0)),IF($BI$1=TRUE,INDEX(Sheet2!$H$2:'Sheet2'!$H$45,MATCH(BA15,Sheet2!$G$2:'Sheet2'!$G$45,0)),0)))+IF($BE$1=TRUE,2,0)</f>
        <v>25</v>
      </c>
      <c r="AC15" s="49">
        <f t="shared" si="14"/>
        <v>28.5</v>
      </c>
      <c r="AD15" s="49">
        <f t="shared" si="15"/>
        <v>31.5</v>
      </c>
      <c r="AE15" s="51">
        <f t="shared" si="16"/>
        <v>34.5</v>
      </c>
      <c r="AF15" s="49">
        <f>BB15+IF($F15="범선",IF($BG$1=TRUE,INDEX(Sheet2!$H$2:'Sheet2'!$H$45,MATCH(BB15,Sheet2!$G$2:'Sheet2'!$G$45,0),0)),IF($BH$1=TRUE,INDEX(Sheet2!$I$2:'Sheet2'!$I$45,MATCH(BB15,Sheet2!$G$2:'Sheet2'!$G$45,0)),IF($BI$1=TRUE,INDEX(Sheet2!$H$2:'Sheet2'!$H$45,MATCH(BB15,Sheet2!$G$2:'Sheet2'!$G$45,0)),0)))+IF($BE$1=TRUE,2,0)</f>
        <v>29</v>
      </c>
      <c r="AG15" s="49">
        <f t="shared" si="17"/>
        <v>32.5</v>
      </c>
      <c r="AH15" s="49">
        <f t="shared" si="18"/>
        <v>35.5</v>
      </c>
      <c r="AI15" s="51">
        <f t="shared" si="19"/>
        <v>38.5</v>
      </c>
      <c r="AJ15" s="2"/>
      <c r="AK15" s="5">
        <v>380</v>
      </c>
      <c r="AL15" s="5">
        <v>100</v>
      </c>
      <c r="AM15" s="5">
        <v>6</v>
      </c>
      <c r="AN15" s="266">
        <v>8</v>
      </c>
      <c r="AO15" s="272">
        <v>13</v>
      </c>
      <c r="AP15" s="5">
        <v>43</v>
      </c>
      <c r="AQ15" s="5">
        <v>25</v>
      </c>
      <c r="AR15" s="5">
        <v>20</v>
      </c>
      <c r="AS15" s="5">
        <v>627</v>
      </c>
      <c r="AT15" s="5">
        <v>6</v>
      </c>
      <c r="AU15" s="5">
        <f t="shared" si="20"/>
        <v>690</v>
      </c>
      <c r="AV15" s="5">
        <f t="shared" si="21"/>
        <v>517</v>
      </c>
      <c r="AW15" s="5">
        <f t="shared" si="22"/>
        <v>862</v>
      </c>
      <c r="AX15" s="5">
        <f t="shared" si="23"/>
        <v>3</v>
      </c>
      <c r="AY15" s="5">
        <f t="shared" si="24"/>
        <v>4</v>
      </c>
      <c r="AZ15" s="5">
        <f t="shared" si="25"/>
        <v>8</v>
      </c>
      <c r="BA15" s="5">
        <f t="shared" si="26"/>
        <v>12</v>
      </c>
      <c r="BB15" s="5">
        <f t="shared" si="27"/>
        <v>15</v>
      </c>
    </row>
    <row r="16" spans="1:63" s="5" customFormat="1" hidden="1">
      <c r="A16" s="381"/>
      <c r="B16" s="377" t="s">
        <v>104</v>
      </c>
      <c r="C16" s="48" t="s">
        <v>246</v>
      </c>
      <c r="D16" s="49" t="s">
        <v>1</v>
      </c>
      <c r="E16" s="49" t="s">
        <v>0</v>
      </c>
      <c r="F16" s="50" t="s">
        <v>18</v>
      </c>
      <c r="G16" s="51" t="s">
        <v>10</v>
      </c>
      <c r="H16" s="322">
        <f>ROUNDDOWN(AK16*1.05,0)+INDEX(Sheet2!$B$2:'Sheet2'!$B$5,MATCH(G16,Sheet2!$A$2:'Sheet2'!$A$5,0),0)+34*AT16-ROUNDUP(IF($BC$1=TRUE,AV16,AW16)/10,0)+A16</f>
        <v>688</v>
      </c>
      <c r="I16" s="323">
        <f>ROUNDDOWN(AL16*1.05,0)+INDEX(Sheet2!$B$2:'Sheet2'!$B$5,MATCH(G16,Sheet2!$A$2:'Sheet2'!$A$5,0),0)+34*AT16-ROUNDUP(IF($BC$1=TRUE,AV16,AW16)/10,0)+A16</f>
        <v>394</v>
      </c>
      <c r="J16" s="232">
        <f t="shared" si="0"/>
        <v>1082</v>
      </c>
      <c r="K16" s="958">
        <f>AW16-ROUNDDOWN(AR16/2,0)-ROUNDDOWN(MAX(AQ16*1.2,AP16*0.5),0)+INDEX(Sheet2!$C$2:'Sheet2'!$C$5,MATCH(G16,Sheet2!$A$2:'Sheet2'!$A$5,0),0)</f>
        <v>927</v>
      </c>
      <c r="L16" s="48">
        <f t="shared" si="1"/>
        <v>511</v>
      </c>
      <c r="M16" s="99">
        <f t="shared" si="2"/>
        <v>8</v>
      </c>
      <c r="N16" s="99">
        <f t="shared" si="3"/>
        <v>13</v>
      </c>
      <c r="O16" s="331">
        <f t="shared" si="4"/>
        <v>2458</v>
      </c>
      <c r="P16" s="53">
        <f>AX16+IF($F16="범선",IF($BG$1=TRUE,INDEX(Sheet2!$H$2:'Sheet2'!$H$45,MATCH(AX16,Sheet2!$G$2:'Sheet2'!$G$45,0),0)),IF($BH$1=TRUE,INDEX(Sheet2!$I$2:'Sheet2'!$I$45,MATCH(AX16,Sheet2!$G$2:'Sheet2'!$G$45,0)),IF($BI$1=TRUE,INDEX(Sheet2!$H$2:'Sheet2'!$H$45,MATCH(AX16,Sheet2!$G$2:'Sheet2'!$G$45,0)),0)))+IF($BE$1=TRUE,2,0)</f>
        <v>13</v>
      </c>
      <c r="Q16" s="49">
        <f t="shared" si="5"/>
        <v>16</v>
      </c>
      <c r="R16" s="49">
        <f t="shared" si="6"/>
        <v>19</v>
      </c>
      <c r="S16" s="51">
        <f t="shared" si="7"/>
        <v>22</v>
      </c>
      <c r="T16" s="49">
        <f>AY16+IF($F16="범선",IF($BG$1=TRUE,INDEX(Sheet2!$H$2:'Sheet2'!$H$45,MATCH(AY16,Sheet2!$G$2:'Sheet2'!$G$45,0),0)),IF($BH$1=TRUE,INDEX(Sheet2!$I$2:'Sheet2'!$I$45,MATCH(AY16,Sheet2!$G$2:'Sheet2'!$G$45,0)),IF($BI$1=TRUE,INDEX(Sheet2!$H$2:'Sheet2'!$H$45,MATCH(AY16,Sheet2!$G$2:'Sheet2'!$G$45,0)),0)))+IF($BE$1=TRUE,2,0)</f>
        <v>14.5</v>
      </c>
      <c r="U16" s="49">
        <f t="shared" si="8"/>
        <v>18</v>
      </c>
      <c r="V16" s="49">
        <f t="shared" si="9"/>
        <v>21</v>
      </c>
      <c r="W16" s="51">
        <f t="shared" si="10"/>
        <v>24</v>
      </c>
      <c r="X16" s="49">
        <f>AZ16+IF($F16="범선",IF($BG$1=TRUE,INDEX(Sheet2!$H$2:'Sheet2'!$H$45,MATCH(AZ16,Sheet2!$G$2:'Sheet2'!$G$45,0),0)),IF($BH$1=TRUE,INDEX(Sheet2!$I$2:'Sheet2'!$I$45,MATCH(AZ16,Sheet2!$G$2:'Sheet2'!$G$45,0)),IF($BI$1=TRUE,INDEX(Sheet2!$H$2:'Sheet2'!$H$45,MATCH(AZ16,Sheet2!$G$2:'Sheet2'!$G$45,0)),0)))+IF($BE$1=TRUE,2,0)</f>
        <v>20</v>
      </c>
      <c r="Y16" s="49">
        <f t="shared" si="11"/>
        <v>23.5</v>
      </c>
      <c r="Z16" s="49">
        <f t="shared" si="12"/>
        <v>26.5</v>
      </c>
      <c r="AA16" s="51">
        <f t="shared" si="13"/>
        <v>29.5</v>
      </c>
      <c r="AB16" s="49">
        <f>BA16+IF($F16="범선",IF($BG$1=TRUE,INDEX(Sheet2!$H$2:'Sheet2'!$H$45,MATCH(BA16,Sheet2!$G$2:'Sheet2'!$G$45,0),0)),IF($BH$1=TRUE,INDEX(Sheet2!$I$2:'Sheet2'!$I$45,MATCH(BA16,Sheet2!$G$2:'Sheet2'!$G$45,0)),IF($BI$1=TRUE,INDEX(Sheet2!$H$2:'Sheet2'!$H$45,MATCH(BA16,Sheet2!$G$2:'Sheet2'!$G$45,0)),0)))+IF($BE$1=TRUE,2,0)</f>
        <v>25</v>
      </c>
      <c r="AC16" s="49">
        <f t="shared" si="14"/>
        <v>28.5</v>
      </c>
      <c r="AD16" s="49">
        <f t="shared" si="15"/>
        <v>31.5</v>
      </c>
      <c r="AE16" s="51">
        <f t="shared" si="16"/>
        <v>34.5</v>
      </c>
      <c r="AF16" s="49">
        <f>BB16+IF($F16="범선",IF($BG$1=TRUE,INDEX(Sheet2!$H$2:'Sheet2'!$H$45,MATCH(BB16,Sheet2!$G$2:'Sheet2'!$G$45,0),0)),IF($BH$1=TRUE,INDEX(Sheet2!$I$2:'Sheet2'!$I$45,MATCH(BB16,Sheet2!$G$2:'Sheet2'!$G$45,0)),IF($BI$1=TRUE,INDEX(Sheet2!$H$2:'Sheet2'!$H$45,MATCH(BB16,Sheet2!$G$2:'Sheet2'!$G$45,0)),0)))+IF($BE$1=TRUE,2,0)</f>
        <v>29</v>
      </c>
      <c r="AG16" s="49">
        <f t="shared" si="17"/>
        <v>32.5</v>
      </c>
      <c r="AH16" s="49">
        <f t="shared" si="18"/>
        <v>35.5</v>
      </c>
      <c r="AI16" s="51">
        <f t="shared" si="19"/>
        <v>38.5</v>
      </c>
      <c r="AJ16" s="6"/>
      <c r="AK16" s="5">
        <v>380</v>
      </c>
      <c r="AL16" s="5">
        <v>100</v>
      </c>
      <c r="AM16" s="5">
        <v>6</v>
      </c>
      <c r="AN16" s="262">
        <v>8</v>
      </c>
      <c r="AO16" s="269">
        <v>13</v>
      </c>
      <c r="AP16" s="5">
        <v>43</v>
      </c>
      <c r="AQ16" s="5">
        <v>22</v>
      </c>
      <c r="AR16" s="5">
        <v>20</v>
      </c>
      <c r="AS16" s="5">
        <v>667</v>
      </c>
      <c r="AT16" s="5">
        <v>6</v>
      </c>
      <c r="AU16" s="5">
        <f t="shared" si="20"/>
        <v>730</v>
      </c>
      <c r="AV16" s="5">
        <f t="shared" si="21"/>
        <v>547</v>
      </c>
      <c r="AW16" s="5">
        <f t="shared" si="22"/>
        <v>912</v>
      </c>
      <c r="AX16" s="5">
        <f t="shared" si="23"/>
        <v>3</v>
      </c>
      <c r="AY16" s="5">
        <f t="shared" si="24"/>
        <v>4</v>
      </c>
      <c r="AZ16" s="5">
        <f t="shared" si="25"/>
        <v>8</v>
      </c>
      <c r="BA16" s="5">
        <f t="shared" si="26"/>
        <v>12</v>
      </c>
      <c r="BB16" s="5">
        <f t="shared" si="27"/>
        <v>15</v>
      </c>
    </row>
    <row r="17" spans="1:54" s="5" customFormat="1" hidden="1">
      <c r="A17" s="381"/>
      <c r="B17" s="377" t="s">
        <v>99</v>
      </c>
      <c r="C17" s="48" t="s">
        <v>246</v>
      </c>
      <c r="D17" s="49" t="s">
        <v>1</v>
      </c>
      <c r="E17" s="49" t="s">
        <v>0</v>
      </c>
      <c r="F17" s="50" t="s">
        <v>18</v>
      </c>
      <c r="G17" s="51" t="s">
        <v>10</v>
      </c>
      <c r="H17" s="318">
        <f>ROUNDDOWN(AK17*1.05,0)+INDEX(Sheet2!$B$2:'Sheet2'!$B$5,MATCH(G17,Sheet2!$A$2:'Sheet2'!$A$5,0),0)+34*AT17-ROUNDUP(IF($BC$1=TRUE,AV17,AW17)/10,0)+A17</f>
        <v>685</v>
      </c>
      <c r="I17" s="319">
        <f>ROUNDDOWN(AL17*1.05,0)+INDEX(Sheet2!$B$2:'Sheet2'!$B$5,MATCH(G17,Sheet2!$A$2:'Sheet2'!$A$5,0),0)+34*AT17-ROUNDUP(IF($BC$1=TRUE,AV17,AW17)/10,0)+A17</f>
        <v>391</v>
      </c>
      <c r="J17" s="321">
        <f t="shared" si="0"/>
        <v>1076</v>
      </c>
      <c r="K17" s="958">
        <f>AW17-ROUNDDOWN(AR17/2,0)-ROUNDDOWN(MAX(AQ17*1.2,AP17*0.5),0)+INDEX(Sheet2!$C$2:'Sheet2'!$C$5,MATCH(G17,Sheet2!$A$2:'Sheet2'!$A$5,0),0)</f>
        <v>973</v>
      </c>
      <c r="L17" s="48">
        <f t="shared" si="1"/>
        <v>537</v>
      </c>
      <c r="M17" s="83">
        <f t="shared" si="2"/>
        <v>9</v>
      </c>
      <c r="N17" s="83">
        <f t="shared" si="3"/>
        <v>14</v>
      </c>
      <c r="O17" s="670">
        <f t="shared" si="4"/>
        <v>2446</v>
      </c>
      <c r="P17" s="53">
        <f>AX17+IF($F17="범선",IF($BG$1=TRUE,INDEX(Sheet2!$H$2:'Sheet2'!$H$45,MATCH(AX17,Sheet2!$G$2:'Sheet2'!$G$45,0),0)),IF($BH$1=TRUE,INDEX(Sheet2!$I$2:'Sheet2'!$I$45,MATCH(AX17,Sheet2!$G$2:'Sheet2'!$G$45,0)),IF($BI$1=TRUE,INDEX(Sheet2!$H$2:'Sheet2'!$H$45,MATCH(AX17,Sheet2!$G$2:'Sheet2'!$G$45,0)),0)))+IF($BE$1=TRUE,2,0)</f>
        <v>13</v>
      </c>
      <c r="Q17" s="49">
        <f t="shared" si="5"/>
        <v>16</v>
      </c>
      <c r="R17" s="49">
        <f t="shared" si="6"/>
        <v>19</v>
      </c>
      <c r="S17" s="51">
        <f t="shared" si="7"/>
        <v>22</v>
      </c>
      <c r="T17" s="49">
        <f>AY17+IF($F17="범선",IF($BG$1=TRUE,INDEX(Sheet2!$H$2:'Sheet2'!$H$45,MATCH(AY17,Sheet2!$G$2:'Sheet2'!$G$45,0),0)),IF($BH$1=TRUE,INDEX(Sheet2!$I$2:'Sheet2'!$I$45,MATCH(AY17,Sheet2!$G$2:'Sheet2'!$G$45,0)),IF($BI$1=TRUE,INDEX(Sheet2!$H$2:'Sheet2'!$H$45,MATCH(AY17,Sheet2!$G$2:'Sheet2'!$G$45,0)),0)))+IF($BE$1=TRUE,2,0)</f>
        <v>16</v>
      </c>
      <c r="U17" s="49">
        <f t="shared" si="8"/>
        <v>19.5</v>
      </c>
      <c r="V17" s="49">
        <f t="shared" si="9"/>
        <v>22.5</v>
      </c>
      <c r="W17" s="51">
        <f t="shared" si="10"/>
        <v>25.5</v>
      </c>
      <c r="X17" s="49">
        <f>AZ17+IF($F17="범선",IF($BG$1=TRUE,INDEX(Sheet2!$H$2:'Sheet2'!$H$45,MATCH(AZ17,Sheet2!$G$2:'Sheet2'!$G$45,0),0)),IF($BH$1=TRUE,INDEX(Sheet2!$I$2:'Sheet2'!$I$45,MATCH(AZ17,Sheet2!$G$2:'Sheet2'!$G$45,0)),IF($BI$1=TRUE,INDEX(Sheet2!$H$2:'Sheet2'!$H$45,MATCH(AZ17,Sheet2!$G$2:'Sheet2'!$G$45,0)),0)))+IF($BE$1=TRUE,2,0)</f>
        <v>20</v>
      </c>
      <c r="Y17" s="49">
        <f t="shared" si="11"/>
        <v>23.5</v>
      </c>
      <c r="Z17" s="49">
        <f t="shared" si="12"/>
        <v>26.5</v>
      </c>
      <c r="AA17" s="51">
        <f t="shared" si="13"/>
        <v>29.5</v>
      </c>
      <c r="AB17" s="49">
        <f>BA17+IF($F17="범선",IF($BG$1=TRUE,INDEX(Sheet2!$H$2:'Sheet2'!$H$45,MATCH(BA17,Sheet2!$G$2:'Sheet2'!$G$45,0),0)),IF($BH$1=TRUE,INDEX(Sheet2!$I$2:'Sheet2'!$I$45,MATCH(BA17,Sheet2!$G$2:'Sheet2'!$G$45,0)),IF($BI$1=TRUE,INDEX(Sheet2!$H$2:'Sheet2'!$H$45,MATCH(BA17,Sheet2!$G$2:'Sheet2'!$G$45,0)),0)))+IF($BE$1=TRUE,2,0)</f>
        <v>25</v>
      </c>
      <c r="AC17" s="49">
        <f t="shared" si="14"/>
        <v>28.5</v>
      </c>
      <c r="AD17" s="49">
        <f t="shared" si="15"/>
        <v>31.5</v>
      </c>
      <c r="AE17" s="51">
        <f t="shared" si="16"/>
        <v>34.5</v>
      </c>
      <c r="AF17" s="49">
        <f>BB17+IF($F17="범선",IF($BG$1=TRUE,INDEX(Sheet2!$H$2:'Sheet2'!$H$45,MATCH(BB17,Sheet2!$G$2:'Sheet2'!$G$45,0),0)),IF($BH$1=TRUE,INDEX(Sheet2!$I$2:'Sheet2'!$I$45,MATCH(BB17,Sheet2!$G$2:'Sheet2'!$G$45,0)),IF($BI$1=TRUE,INDEX(Sheet2!$H$2:'Sheet2'!$H$45,MATCH(BB17,Sheet2!$G$2:'Sheet2'!$G$45,0)),0)))+IF($BE$1=TRUE,2,0)</f>
        <v>29</v>
      </c>
      <c r="AG17" s="49">
        <f t="shared" si="17"/>
        <v>32.5</v>
      </c>
      <c r="AH17" s="49">
        <f t="shared" si="18"/>
        <v>35.5</v>
      </c>
      <c r="AI17" s="51">
        <f t="shared" si="19"/>
        <v>38.5</v>
      </c>
      <c r="AJ17" s="6"/>
      <c r="AK17" s="5">
        <v>380</v>
      </c>
      <c r="AL17" s="5">
        <v>100</v>
      </c>
      <c r="AM17" s="5">
        <v>6</v>
      </c>
      <c r="AN17" s="262">
        <v>9</v>
      </c>
      <c r="AO17" s="269">
        <v>14</v>
      </c>
      <c r="AP17" s="5">
        <v>43</v>
      </c>
      <c r="AQ17" s="5">
        <v>25</v>
      </c>
      <c r="AR17" s="5">
        <v>20</v>
      </c>
      <c r="AS17" s="5">
        <v>707</v>
      </c>
      <c r="AT17" s="5">
        <v>6</v>
      </c>
      <c r="AU17" s="5">
        <f t="shared" si="20"/>
        <v>770</v>
      </c>
      <c r="AV17" s="5">
        <f t="shared" si="21"/>
        <v>577</v>
      </c>
      <c r="AW17" s="5">
        <f t="shared" si="22"/>
        <v>962</v>
      </c>
      <c r="AX17" s="5">
        <f t="shared" si="23"/>
        <v>3</v>
      </c>
      <c r="AY17" s="5">
        <f t="shared" si="24"/>
        <v>5</v>
      </c>
      <c r="AZ17" s="5">
        <f t="shared" si="25"/>
        <v>8</v>
      </c>
      <c r="BA17" s="5">
        <f t="shared" si="26"/>
        <v>12</v>
      </c>
      <c r="BB17" s="5">
        <f t="shared" si="27"/>
        <v>15</v>
      </c>
    </row>
    <row r="18" spans="1:54" s="5" customFormat="1" hidden="1">
      <c r="A18" s="405"/>
      <c r="B18" s="406" t="s">
        <v>3</v>
      </c>
      <c r="C18" s="37" t="s">
        <v>87</v>
      </c>
      <c r="D18" s="38" t="s">
        <v>1</v>
      </c>
      <c r="E18" s="38" t="s">
        <v>41</v>
      </c>
      <c r="F18" s="407" t="s">
        <v>18</v>
      </c>
      <c r="G18" s="39" t="s">
        <v>10</v>
      </c>
      <c r="H18" s="286">
        <f>ROUNDDOWN(AK18*1.05,0)+INDEX(Sheet2!$B$2:'Sheet2'!$B$5,MATCH(G18,Sheet2!$A$2:'Sheet2'!$A$5,0),0)+34*AT18-ROUNDUP(IF($BC$1=TRUE,AV18,AW18)/10,0)+A18</f>
        <v>548</v>
      </c>
      <c r="I18" s="296">
        <f>ROUNDDOWN(AL18*1.05,0)+INDEX(Sheet2!$B$2:'Sheet2'!$B$5,MATCH(G18,Sheet2!$A$2:'Sheet2'!$A$5,0),0)+34*AT18-ROUNDUP(IF($BC$1=TRUE,AV18,AW18)/10,0)+A18</f>
        <v>632</v>
      </c>
      <c r="J18" s="40">
        <f t="shared" si="0"/>
        <v>1180</v>
      </c>
      <c r="K18" s="669">
        <f>AW18-ROUNDDOWN(AR18/2,0)-ROUNDDOWN(MAX(AQ18*1.2,AP18*0.5),0)+INDEX(Sheet2!$C$2:'Sheet2'!$C$5,MATCH(G18,Sheet2!$A$2:'Sheet2'!$A$5,0),0)</f>
        <v>1095</v>
      </c>
      <c r="L18" s="37">
        <f t="shared" si="1"/>
        <v>607</v>
      </c>
      <c r="M18" s="427">
        <f t="shared" si="2"/>
        <v>12</v>
      </c>
      <c r="N18" s="427">
        <f t="shared" si="3"/>
        <v>25</v>
      </c>
      <c r="O18" s="672">
        <f t="shared" si="4"/>
        <v>2276</v>
      </c>
      <c r="P18" s="53">
        <f>AX18+IF($F18="범선",IF($BG$1=TRUE,INDEX(Sheet2!$H$2:'Sheet2'!$H$45,MATCH(AX18,Sheet2!$G$2:'Sheet2'!$G$45,0),0)),IF($BH$1=TRUE,INDEX(Sheet2!$I$2:'Sheet2'!$I$45,MATCH(AX18,Sheet2!$G$2:'Sheet2'!$G$45,0)),IF($BI$1=TRUE,INDEX(Sheet2!$H$2:'Sheet2'!$H$45,MATCH(AX18,Sheet2!$G$2:'Sheet2'!$G$45,0)),0)))+IF($BE$1=TRUE,2,0)</f>
        <v>16</v>
      </c>
      <c r="Q18" s="49">
        <f t="shared" si="5"/>
        <v>19</v>
      </c>
      <c r="R18" s="49">
        <f t="shared" si="6"/>
        <v>22</v>
      </c>
      <c r="S18" s="51">
        <f t="shared" si="7"/>
        <v>25</v>
      </c>
      <c r="T18" s="49">
        <f>AY18+IF($F18="범선",IF($BG$1=TRUE,INDEX(Sheet2!$H$2:'Sheet2'!$H$45,MATCH(AY18,Sheet2!$G$2:'Sheet2'!$G$45,0),0)),IF($BH$1=TRUE,INDEX(Sheet2!$I$2:'Sheet2'!$I$45,MATCH(AY18,Sheet2!$G$2:'Sheet2'!$G$45,0)),IF($BI$1=TRUE,INDEX(Sheet2!$H$2:'Sheet2'!$H$45,MATCH(AY18,Sheet2!$G$2:'Sheet2'!$G$45,0)),0)))+IF($BE$1=TRUE,2,0)</f>
        <v>17</v>
      </c>
      <c r="U18" s="49">
        <f t="shared" si="8"/>
        <v>20.5</v>
      </c>
      <c r="V18" s="49">
        <f t="shared" si="9"/>
        <v>23.5</v>
      </c>
      <c r="W18" s="51">
        <f t="shared" si="10"/>
        <v>26.5</v>
      </c>
      <c r="X18" s="49">
        <f>AZ18+IF($F18="범선",IF($BG$1=TRUE,INDEX(Sheet2!$H$2:'Sheet2'!$H$45,MATCH(AZ18,Sheet2!$G$2:'Sheet2'!$G$45,0),0)),IF($BH$1=TRUE,INDEX(Sheet2!$I$2:'Sheet2'!$I$45,MATCH(AZ18,Sheet2!$G$2:'Sheet2'!$G$45,0)),IF($BI$1=TRUE,INDEX(Sheet2!$H$2:'Sheet2'!$H$45,MATCH(AZ18,Sheet2!$G$2:'Sheet2'!$G$45,0)),0)))+IF($BE$1=TRUE,2,0)</f>
        <v>21</v>
      </c>
      <c r="Y18" s="49">
        <f t="shared" si="11"/>
        <v>24.5</v>
      </c>
      <c r="Z18" s="49">
        <f t="shared" si="12"/>
        <v>27.5</v>
      </c>
      <c r="AA18" s="51">
        <f t="shared" si="13"/>
        <v>30.5</v>
      </c>
      <c r="AB18" s="49">
        <f>BA18+IF($F18="범선",IF($BG$1=TRUE,INDEX(Sheet2!$H$2:'Sheet2'!$H$45,MATCH(BA18,Sheet2!$G$2:'Sheet2'!$G$45,0),0)),IF($BH$1=TRUE,INDEX(Sheet2!$I$2:'Sheet2'!$I$45,MATCH(BA18,Sheet2!$G$2:'Sheet2'!$G$45,0)),IF($BI$1=TRUE,INDEX(Sheet2!$H$2:'Sheet2'!$H$45,MATCH(BA18,Sheet2!$G$2:'Sheet2'!$G$45,0)),0)))+IF($BE$1=TRUE,2,0)</f>
        <v>26.5</v>
      </c>
      <c r="AC18" s="49">
        <f t="shared" si="14"/>
        <v>30</v>
      </c>
      <c r="AD18" s="49">
        <f t="shared" si="15"/>
        <v>33</v>
      </c>
      <c r="AE18" s="51">
        <f t="shared" si="16"/>
        <v>36</v>
      </c>
      <c r="AF18" s="49">
        <f>BB18+IF($F18="범선",IF($BG$1=TRUE,INDEX(Sheet2!$H$2:'Sheet2'!$H$45,MATCH(BB18,Sheet2!$G$2:'Sheet2'!$G$45,0),0)),IF($BH$1=TRUE,INDEX(Sheet2!$I$2:'Sheet2'!$I$45,MATCH(BB18,Sheet2!$G$2:'Sheet2'!$G$45,0)),IF($BI$1=TRUE,INDEX(Sheet2!$H$2:'Sheet2'!$H$45,MATCH(BB18,Sheet2!$G$2:'Sheet2'!$G$45,0)),0)))+IF($BE$1=TRUE,2,0)</f>
        <v>32</v>
      </c>
      <c r="AG18" s="49">
        <f t="shared" si="17"/>
        <v>35.5</v>
      </c>
      <c r="AH18" s="49">
        <f t="shared" si="18"/>
        <v>38.5</v>
      </c>
      <c r="AI18" s="51">
        <f t="shared" si="19"/>
        <v>41.5</v>
      </c>
      <c r="AJ18" s="6"/>
      <c r="AK18" s="5">
        <v>290</v>
      </c>
      <c r="AL18" s="5">
        <v>370</v>
      </c>
      <c r="AM18" s="5">
        <v>14</v>
      </c>
      <c r="AN18" s="266">
        <v>12</v>
      </c>
      <c r="AO18" s="272">
        <v>25</v>
      </c>
      <c r="AP18" s="5">
        <v>75</v>
      </c>
      <c r="AQ18" s="5">
        <v>30</v>
      </c>
      <c r="AR18" s="5">
        <v>22</v>
      </c>
      <c r="AS18" s="5">
        <v>777</v>
      </c>
      <c r="AT18" s="5">
        <v>5</v>
      </c>
      <c r="AU18" s="5">
        <f t="shared" si="20"/>
        <v>874</v>
      </c>
      <c r="AV18" s="5">
        <f t="shared" si="21"/>
        <v>655</v>
      </c>
      <c r="AW18" s="5">
        <f t="shared" si="22"/>
        <v>1092</v>
      </c>
      <c r="AX18" s="5">
        <f t="shared" si="23"/>
        <v>5</v>
      </c>
      <c r="AY18" s="5">
        <f t="shared" si="24"/>
        <v>6</v>
      </c>
      <c r="AZ18" s="5">
        <f t="shared" si="25"/>
        <v>9</v>
      </c>
      <c r="BA18" s="5">
        <f t="shared" si="26"/>
        <v>13</v>
      </c>
      <c r="BB18" s="5">
        <f t="shared" si="27"/>
        <v>17</v>
      </c>
    </row>
    <row r="19" spans="1:54" s="5" customFormat="1">
      <c r="A19" s="939">
        <v>30</v>
      </c>
      <c r="B19" s="941" t="s">
        <v>529</v>
      </c>
      <c r="C19" s="945" t="s">
        <v>530</v>
      </c>
      <c r="D19" s="948" t="s">
        <v>262</v>
      </c>
      <c r="E19" s="948" t="s">
        <v>0</v>
      </c>
      <c r="F19" s="949" t="s">
        <v>18</v>
      </c>
      <c r="G19" s="830" t="s">
        <v>8</v>
      </c>
      <c r="H19" s="833">
        <f>ROUNDDOWN(AK19*1.05,0)+INDEX(Sheet2!$B$2:'Sheet2'!$B$5,MATCH(G19,Sheet2!$A$2:'Sheet2'!$A$5,0),0)+34*AT19-ROUNDUP(IF($BC$1=TRUE,AV19,AW19)/10,0)+A19</f>
        <v>643</v>
      </c>
      <c r="I19" s="836">
        <f>ROUNDDOWN(AL19*1.05,0)+INDEX(Sheet2!$B$2:'Sheet2'!$B$5,MATCH(G19,Sheet2!$A$2:'Sheet2'!$A$5,0),0)+34*AT19-ROUNDUP(IF($BC$1=TRUE,AV19,AW19)/10,0)+A19</f>
        <v>632</v>
      </c>
      <c r="J19" s="841">
        <f t="shared" si="0"/>
        <v>1275</v>
      </c>
      <c r="K19" s="962">
        <f>AW19-ROUNDDOWN(AR19/2,0)-ROUNDDOWN(MAX(AQ19*1.2,AP19*0.5),0)+INDEX(Sheet2!$C$2:'Sheet2'!$C$5,MATCH(G19,Sheet2!$A$2:'Sheet2'!$A$5,0),0)</f>
        <v>710</v>
      </c>
      <c r="L19" s="847">
        <f t="shared" si="1"/>
        <v>364</v>
      </c>
      <c r="M19" s="850">
        <f t="shared" si="2"/>
        <v>15</v>
      </c>
      <c r="N19" s="850">
        <f t="shared" si="3"/>
        <v>47</v>
      </c>
      <c r="O19" s="978">
        <f t="shared" si="4"/>
        <v>2561</v>
      </c>
      <c r="P19" s="31">
        <f>AX19+IF($F19="범선",IF($BG$1=TRUE,INDEX(Sheet2!$H$2:'Sheet2'!$H$45,MATCH(AX19,Sheet2!$G$2:'Sheet2'!$G$45,0),0)),IF($BH$1=TRUE,INDEX(Sheet2!$I$2:'Sheet2'!$I$45,MATCH(AX19,Sheet2!$G$2:'Sheet2'!$G$45,0)),IF($BI$1=TRUE,INDEX(Sheet2!$H$2:'Sheet2'!$H$45,MATCH(AX19,Sheet2!$G$2:'Sheet2'!$G$45,0)),0)))+IF($BE$1=TRUE,2,0)</f>
        <v>24</v>
      </c>
      <c r="Q19" s="26">
        <f t="shared" si="5"/>
        <v>27</v>
      </c>
      <c r="R19" s="26">
        <f t="shared" si="6"/>
        <v>30</v>
      </c>
      <c r="S19" s="28">
        <f t="shared" si="7"/>
        <v>33</v>
      </c>
      <c r="T19" s="26">
        <f>AY19+IF($F19="범선",IF($BG$1=TRUE,INDEX(Sheet2!$H$2:'Sheet2'!$H$45,MATCH(AY19,Sheet2!$G$2:'Sheet2'!$G$45,0),0)),IF($BH$1=TRUE,INDEX(Sheet2!$I$2:'Sheet2'!$I$45,MATCH(AY19,Sheet2!$G$2:'Sheet2'!$G$45,0)),IF($BI$1=TRUE,INDEX(Sheet2!$H$2:'Sheet2'!$H$45,MATCH(AY19,Sheet2!$G$2:'Sheet2'!$G$45,0)),0)))+IF($BE$1=TRUE,2,0)</f>
        <v>25</v>
      </c>
      <c r="U19" s="26">
        <f t="shared" si="8"/>
        <v>28.5</v>
      </c>
      <c r="V19" s="26">
        <f t="shared" si="9"/>
        <v>31.5</v>
      </c>
      <c r="W19" s="28">
        <f t="shared" si="10"/>
        <v>34.5</v>
      </c>
      <c r="X19" s="26">
        <f>AZ19+IF($F19="범선",IF($BG$1=TRUE,INDEX(Sheet2!$H$2:'Sheet2'!$H$45,MATCH(AZ19,Sheet2!$G$2:'Sheet2'!$G$45,0),0)),IF($BH$1=TRUE,INDEX(Sheet2!$I$2:'Sheet2'!$I$45,MATCH(AZ19,Sheet2!$G$2:'Sheet2'!$G$45,0)),IF($BI$1=TRUE,INDEX(Sheet2!$H$2:'Sheet2'!$H$45,MATCH(AZ19,Sheet2!$G$2:'Sheet2'!$G$45,0)),0)))+IF($BE$1=TRUE,2,0)</f>
        <v>30.5</v>
      </c>
      <c r="Y19" s="26">
        <f t="shared" si="11"/>
        <v>34</v>
      </c>
      <c r="Z19" s="26">
        <f t="shared" si="12"/>
        <v>37</v>
      </c>
      <c r="AA19" s="28">
        <f t="shared" si="13"/>
        <v>40</v>
      </c>
      <c r="AB19" s="26">
        <f>BA19+IF($F19="범선",IF($BG$1=TRUE,INDEX(Sheet2!$H$2:'Sheet2'!$H$45,MATCH(BA19,Sheet2!$G$2:'Sheet2'!$G$45,0),0)),IF($BH$1=TRUE,INDEX(Sheet2!$I$2:'Sheet2'!$I$45,MATCH(BA19,Sheet2!$G$2:'Sheet2'!$G$45,0)),IF($BI$1=TRUE,INDEX(Sheet2!$H$2:'Sheet2'!$H$45,MATCH(BA19,Sheet2!$G$2:'Sheet2'!$G$45,0)),0)))+IF($BE$1=TRUE,2,0)</f>
        <v>34.5</v>
      </c>
      <c r="AC19" s="26">
        <f t="shared" si="14"/>
        <v>38</v>
      </c>
      <c r="AD19" s="26">
        <f t="shared" si="15"/>
        <v>41</v>
      </c>
      <c r="AE19" s="28">
        <f t="shared" si="16"/>
        <v>44</v>
      </c>
      <c r="AF19" s="26">
        <f>BB19+IF($F19="범선",IF($BG$1=TRUE,INDEX(Sheet2!$H$2:'Sheet2'!$H$45,MATCH(BB19,Sheet2!$G$2:'Sheet2'!$G$45,0),0)),IF($BH$1=TRUE,INDEX(Sheet2!$I$2:'Sheet2'!$I$45,MATCH(BB19,Sheet2!$G$2:'Sheet2'!$G$45,0)),IF($BI$1=TRUE,INDEX(Sheet2!$H$2:'Sheet2'!$H$45,MATCH(BB19,Sheet2!$G$2:'Sheet2'!$G$45,0)),0)))+IF($BE$1=TRUE,2,0)</f>
        <v>40</v>
      </c>
      <c r="AG19" s="26">
        <f t="shared" si="17"/>
        <v>43.5</v>
      </c>
      <c r="AH19" s="26">
        <f t="shared" si="18"/>
        <v>46.5</v>
      </c>
      <c r="AI19" s="28">
        <f t="shared" si="19"/>
        <v>49.5</v>
      </c>
      <c r="AJ19" s="95"/>
      <c r="AK19" s="97">
        <v>378</v>
      </c>
      <c r="AL19" s="97">
        <v>367</v>
      </c>
      <c r="AM19" s="97">
        <v>19</v>
      </c>
      <c r="AN19" s="83">
        <v>15</v>
      </c>
      <c r="AO19" s="83">
        <v>47</v>
      </c>
      <c r="AP19" s="178">
        <v>90</v>
      </c>
      <c r="AQ19" s="178">
        <v>30</v>
      </c>
      <c r="AR19" s="178">
        <v>75</v>
      </c>
      <c r="AS19" s="13">
        <v>430</v>
      </c>
      <c r="AT19" s="13">
        <v>3</v>
      </c>
      <c r="AU19" s="5">
        <f t="shared" si="20"/>
        <v>595</v>
      </c>
      <c r="AV19" s="5">
        <f t="shared" si="21"/>
        <v>446</v>
      </c>
      <c r="AW19" s="5">
        <f t="shared" si="22"/>
        <v>743</v>
      </c>
      <c r="AX19" s="5">
        <f t="shared" si="23"/>
        <v>11</v>
      </c>
      <c r="AY19" s="5">
        <f t="shared" si="24"/>
        <v>12</v>
      </c>
      <c r="AZ19" s="5">
        <f t="shared" si="25"/>
        <v>16</v>
      </c>
      <c r="BA19" s="5">
        <f t="shared" si="26"/>
        <v>19</v>
      </c>
      <c r="BB19" s="5">
        <f t="shared" si="27"/>
        <v>23</v>
      </c>
    </row>
    <row r="20" spans="1:54" s="5" customFormat="1">
      <c r="A20" s="1034"/>
      <c r="B20" s="1036"/>
      <c r="C20" s="1143" t="s">
        <v>289</v>
      </c>
      <c r="D20" s="1038" t="s">
        <v>1</v>
      </c>
      <c r="E20" s="1038" t="s">
        <v>0</v>
      </c>
      <c r="F20" s="1299" t="s">
        <v>18</v>
      </c>
      <c r="G20" s="1041" t="s">
        <v>8</v>
      </c>
      <c r="H20" s="656">
        <f>ROUNDDOWN(AK20*1.05,0)+INDEX(Sheet2!$B$2:'Sheet2'!$B$5,MATCH(G20,Sheet2!$A$2:'Sheet2'!$A$5,0),0)+34*AT20-ROUNDUP(IF($BC$1=TRUE,AV20,AW20)/10,0)+A20</f>
        <v>639</v>
      </c>
      <c r="I20" s="657">
        <f>ROUNDDOWN(AL20*1.05,0)+INDEX(Sheet2!$B$2:'Sheet2'!$B$5,MATCH(G20,Sheet2!$A$2:'Sheet2'!$A$5,0),0)+34*AT20-ROUNDUP(IF($BC$1=TRUE,AV20,AW20)/10,0)+A20</f>
        <v>639</v>
      </c>
      <c r="J20" s="1311">
        <f t="shared" si="0"/>
        <v>1278</v>
      </c>
      <c r="K20" s="1315">
        <f>AW20-ROUNDDOWN(AR20/2,0)-ROUNDDOWN(MAX(AQ20*1.2,AP20*0.5),0)+INDEX(Sheet2!$C$2:'Sheet2'!$C$5,MATCH(G20,Sheet2!$A$2:'Sheet2'!$A$5,0),0)</f>
        <v>669</v>
      </c>
      <c r="L20" s="1318">
        <f t="shared" si="1"/>
        <v>340</v>
      </c>
      <c r="M20" s="1322">
        <f t="shared" si="2"/>
        <v>15</v>
      </c>
      <c r="N20" s="1322">
        <f t="shared" si="3"/>
        <v>50</v>
      </c>
      <c r="O20" s="1325">
        <f t="shared" si="4"/>
        <v>2556</v>
      </c>
      <c r="P20" s="47">
        <f>AX20+IF($F20="범선",IF($BG$1=TRUE,INDEX(Sheet2!$H$2:'Sheet2'!$H$45,MATCH(AX20,Sheet2!$G$2:'Sheet2'!$G$45,0),0)),IF($BH$1=TRUE,INDEX(Sheet2!$I$2:'Sheet2'!$I$45,MATCH(AX20,Sheet2!$G$2:'Sheet2'!$G$45,0)),IF($BI$1=TRUE,INDEX(Sheet2!$H$2:'Sheet2'!$H$45,MATCH(AX20,Sheet2!$G$2:'Sheet2'!$G$45,0)),0)))+IF($BE$1=TRUE,2,0)</f>
        <v>25</v>
      </c>
      <c r="Q20" s="43">
        <f t="shared" si="5"/>
        <v>28</v>
      </c>
      <c r="R20" s="43">
        <f t="shared" si="6"/>
        <v>31</v>
      </c>
      <c r="S20" s="45">
        <f t="shared" si="7"/>
        <v>34</v>
      </c>
      <c r="T20" s="43">
        <f>AY20+IF($F20="범선",IF($BG$1=TRUE,INDEX(Sheet2!$H$2:'Sheet2'!$H$45,MATCH(AY20,Sheet2!$G$2:'Sheet2'!$G$45,0),0)),IF($BH$1=TRUE,INDEX(Sheet2!$I$2:'Sheet2'!$I$45,MATCH(AY20,Sheet2!$G$2:'Sheet2'!$G$45,0)),IF($BI$1=TRUE,INDEX(Sheet2!$H$2:'Sheet2'!$H$45,MATCH(AY20,Sheet2!$G$2:'Sheet2'!$G$45,0)),0)))+IF($BE$1=TRUE,2,0)</f>
        <v>26.5</v>
      </c>
      <c r="U20" s="43">
        <f t="shared" si="8"/>
        <v>30</v>
      </c>
      <c r="V20" s="43">
        <f t="shared" si="9"/>
        <v>33</v>
      </c>
      <c r="W20" s="45">
        <f t="shared" si="10"/>
        <v>36</v>
      </c>
      <c r="X20" s="43">
        <f>AZ20+IF($F20="범선",IF($BG$1=TRUE,INDEX(Sheet2!$H$2:'Sheet2'!$H$45,MATCH(AZ20,Sheet2!$G$2:'Sheet2'!$G$45,0),0)),IF($BH$1=TRUE,INDEX(Sheet2!$I$2:'Sheet2'!$I$45,MATCH(AZ20,Sheet2!$G$2:'Sheet2'!$G$45,0)),IF($BI$1=TRUE,INDEX(Sheet2!$H$2:'Sheet2'!$H$45,MATCH(AZ20,Sheet2!$G$2:'Sheet2'!$G$45,0)),0)))+IF($BE$1=TRUE,2,0)</f>
        <v>30.5</v>
      </c>
      <c r="Y20" s="43">
        <f t="shared" si="11"/>
        <v>34</v>
      </c>
      <c r="Z20" s="43">
        <f t="shared" si="12"/>
        <v>37</v>
      </c>
      <c r="AA20" s="45">
        <f t="shared" si="13"/>
        <v>40</v>
      </c>
      <c r="AB20" s="43">
        <f>BA20+IF($F20="범선",IF($BG$1=TRUE,INDEX(Sheet2!$H$2:'Sheet2'!$H$45,MATCH(BA20,Sheet2!$G$2:'Sheet2'!$G$45,0),0)),IF($BH$1=TRUE,INDEX(Sheet2!$I$2:'Sheet2'!$I$45,MATCH(BA20,Sheet2!$G$2:'Sheet2'!$G$45,0)),IF($BI$1=TRUE,INDEX(Sheet2!$H$2:'Sheet2'!$H$45,MATCH(BA20,Sheet2!$G$2:'Sheet2'!$G$45,0)),0)))+IF($BE$1=TRUE,2,0)</f>
        <v>36</v>
      </c>
      <c r="AC20" s="43">
        <f t="shared" si="14"/>
        <v>39.5</v>
      </c>
      <c r="AD20" s="43">
        <f t="shared" si="15"/>
        <v>42.5</v>
      </c>
      <c r="AE20" s="45">
        <f t="shared" si="16"/>
        <v>45.5</v>
      </c>
      <c r="AF20" s="43">
        <f>BB20+IF($F20="범선",IF($BG$1=TRUE,INDEX(Sheet2!$H$2:'Sheet2'!$H$45,MATCH(BB20,Sheet2!$G$2:'Sheet2'!$G$45,0),0)),IF($BH$1=TRUE,INDEX(Sheet2!$I$2:'Sheet2'!$I$45,MATCH(BB20,Sheet2!$G$2:'Sheet2'!$G$45,0)),IF($BI$1=TRUE,INDEX(Sheet2!$H$2:'Sheet2'!$H$45,MATCH(BB20,Sheet2!$G$2:'Sheet2'!$G$45,0)),0)))+IF($BE$1=TRUE,2,0)</f>
        <v>41</v>
      </c>
      <c r="AG20" s="43">
        <f t="shared" si="17"/>
        <v>44.5</v>
      </c>
      <c r="AH20" s="43">
        <f t="shared" si="18"/>
        <v>47.5</v>
      </c>
      <c r="AI20" s="45">
        <f t="shared" si="19"/>
        <v>50.5</v>
      </c>
      <c r="AJ20" s="95"/>
      <c r="AK20" s="96">
        <v>367</v>
      </c>
      <c r="AL20" s="96">
        <v>367</v>
      </c>
      <c r="AM20" s="96">
        <v>16</v>
      </c>
      <c r="AN20" s="83">
        <v>15</v>
      </c>
      <c r="AO20" s="83">
        <v>50</v>
      </c>
      <c r="AP20" s="13">
        <v>90</v>
      </c>
      <c r="AQ20" s="13">
        <v>30</v>
      </c>
      <c r="AR20" s="13">
        <v>70</v>
      </c>
      <c r="AS20" s="13">
        <v>400</v>
      </c>
      <c r="AT20" s="13">
        <v>4</v>
      </c>
      <c r="AU20" s="5">
        <f t="shared" si="20"/>
        <v>560</v>
      </c>
      <c r="AV20" s="5">
        <f t="shared" si="21"/>
        <v>420</v>
      </c>
      <c r="AW20" s="5">
        <f t="shared" si="22"/>
        <v>700</v>
      </c>
      <c r="AX20" s="5">
        <f t="shared" si="23"/>
        <v>12</v>
      </c>
      <c r="AY20" s="5">
        <f t="shared" si="24"/>
        <v>13</v>
      </c>
      <c r="AZ20" s="5">
        <f t="shared" si="25"/>
        <v>16</v>
      </c>
      <c r="BA20" s="5">
        <f t="shared" si="26"/>
        <v>20</v>
      </c>
      <c r="BB20" s="5">
        <f t="shared" si="27"/>
        <v>24</v>
      </c>
    </row>
    <row r="21" spans="1:54" s="5" customFormat="1" hidden="1">
      <c r="A21" s="674">
        <v>20</v>
      </c>
      <c r="B21" s="679" t="s">
        <v>217</v>
      </c>
      <c r="C21" s="682" t="s">
        <v>242</v>
      </c>
      <c r="D21" s="533" t="s">
        <v>1</v>
      </c>
      <c r="E21" s="533" t="s">
        <v>0</v>
      </c>
      <c r="F21" s="814" t="s">
        <v>18</v>
      </c>
      <c r="G21" s="85" t="s">
        <v>10</v>
      </c>
      <c r="H21" s="226">
        <f>ROUNDDOWN(AK21*1.05,0)+INDEX(Sheet2!$B$2:'Sheet2'!$B$5,MATCH(G21,Sheet2!$A$2:'Sheet2'!$A$5,0),0)+34*AT21-ROUNDUP(IF($BC$1=TRUE,AV21,AW21)/10,0)+A21</f>
        <v>537</v>
      </c>
      <c r="I21" s="229">
        <f>ROUNDDOWN(AL21*1.05,0)+INDEX(Sheet2!$B$2:'Sheet2'!$B$5,MATCH(G21,Sheet2!$A$2:'Sheet2'!$A$5,0),0)+34*AT21-ROUNDUP(IF($BC$1=TRUE,AV21,AW21)/10,0)+A21</f>
        <v>647</v>
      </c>
      <c r="J21" s="86">
        <f t="shared" si="0"/>
        <v>1184</v>
      </c>
      <c r="K21" s="689">
        <f>AW21-ROUNDDOWN(AR21/2,0)-ROUNDDOWN(MAX(AQ21*1.2,AP21*0.5),0)+INDEX(Sheet2!$C$2:'Sheet2'!$C$5,MATCH(G21,Sheet2!$A$2:'Sheet2'!$A$5,0),0)</f>
        <v>1515</v>
      </c>
      <c r="L21" s="84">
        <f t="shared" si="1"/>
        <v>864</v>
      </c>
      <c r="M21" s="78">
        <f t="shared" si="2"/>
        <v>15</v>
      </c>
      <c r="N21" s="78">
        <f t="shared" si="3"/>
        <v>20</v>
      </c>
      <c r="O21" s="625">
        <f t="shared" si="4"/>
        <v>2258</v>
      </c>
      <c r="P21" s="31">
        <f>AX21+IF($F21="범선",IF($BG$1=TRUE,INDEX(Sheet2!$H$2:'Sheet2'!$H$45,MATCH(AX21,Sheet2!$G$2:'Sheet2'!$G$45,0),0)),IF($BH$1=TRUE,INDEX(Sheet2!$I$2:'Sheet2'!$I$45,MATCH(AX21,Sheet2!$G$2:'Sheet2'!$G$45,0)),IF($BI$1=TRUE,INDEX(Sheet2!$H$2:'Sheet2'!$H$45,MATCH(AX21,Sheet2!$G$2:'Sheet2'!$G$45,0)),0)))+IF($BE$1=TRUE,2,0)</f>
        <v>10.5</v>
      </c>
      <c r="Q21" s="26">
        <f t="shared" si="5"/>
        <v>13.5</v>
      </c>
      <c r="R21" s="26">
        <f t="shared" si="6"/>
        <v>16.5</v>
      </c>
      <c r="S21" s="28">
        <f t="shared" si="7"/>
        <v>19.5</v>
      </c>
      <c r="T21" s="26">
        <f>AY21+IF($F21="범선",IF($BG$1=TRUE,INDEX(Sheet2!$H$2:'Sheet2'!$H$45,MATCH(AY21,Sheet2!$G$2:'Sheet2'!$G$45,0),0)),IF($BH$1=TRUE,INDEX(Sheet2!$I$2:'Sheet2'!$I$45,MATCH(AY21,Sheet2!$G$2:'Sheet2'!$G$45,0)),IF($BI$1=TRUE,INDEX(Sheet2!$H$2:'Sheet2'!$H$45,MATCH(AY21,Sheet2!$G$2:'Sheet2'!$G$45,0)),0)))+IF($BE$1=TRUE,2,0)</f>
        <v>12</v>
      </c>
      <c r="U21" s="26">
        <f t="shared" si="8"/>
        <v>15.5</v>
      </c>
      <c r="V21" s="26">
        <f t="shared" si="9"/>
        <v>18.5</v>
      </c>
      <c r="W21" s="28">
        <f t="shared" si="10"/>
        <v>21.5</v>
      </c>
      <c r="X21" s="26">
        <f>AZ21+IF($F21="범선",IF($BG$1=TRUE,INDEX(Sheet2!$H$2:'Sheet2'!$H$45,MATCH(AZ21,Sheet2!$G$2:'Sheet2'!$G$45,0),0)),IF($BH$1=TRUE,INDEX(Sheet2!$I$2:'Sheet2'!$I$45,MATCH(AZ21,Sheet2!$G$2:'Sheet2'!$G$45,0)),IF($BI$1=TRUE,INDEX(Sheet2!$H$2:'Sheet2'!$H$45,MATCH(AZ21,Sheet2!$G$2:'Sheet2'!$G$45,0)),0)))+IF($BE$1=TRUE,2,0)</f>
        <v>16</v>
      </c>
      <c r="Y21" s="26">
        <f t="shared" si="11"/>
        <v>19.5</v>
      </c>
      <c r="Z21" s="26">
        <f t="shared" si="12"/>
        <v>22.5</v>
      </c>
      <c r="AA21" s="28">
        <f t="shared" si="13"/>
        <v>25.5</v>
      </c>
      <c r="AB21" s="26">
        <f>BA21+IF($F21="범선",IF($BG$1=TRUE,INDEX(Sheet2!$H$2:'Sheet2'!$H$45,MATCH(BA21,Sheet2!$G$2:'Sheet2'!$G$45,0),0)),IF($BH$1=TRUE,INDEX(Sheet2!$I$2:'Sheet2'!$I$45,MATCH(BA21,Sheet2!$G$2:'Sheet2'!$G$45,0)),IF($BI$1=TRUE,INDEX(Sheet2!$H$2:'Sheet2'!$H$45,MATCH(BA21,Sheet2!$G$2:'Sheet2'!$G$45,0)),0)))+IF($BE$1=TRUE,2,0)</f>
        <v>21</v>
      </c>
      <c r="AC21" s="26">
        <f t="shared" si="14"/>
        <v>24.5</v>
      </c>
      <c r="AD21" s="26">
        <f t="shared" si="15"/>
        <v>27.5</v>
      </c>
      <c r="AE21" s="28">
        <f t="shared" si="16"/>
        <v>30.5</v>
      </c>
      <c r="AF21" s="26">
        <f>BB21+IF($F21="범선",IF($BG$1=TRUE,INDEX(Sheet2!$H$2:'Sheet2'!$H$45,MATCH(BB21,Sheet2!$G$2:'Sheet2'!$G$45,0),0)),IF($BH$1=TRUE,INDEX(Sheet2!$I$2:'Sheet2'!$I$45,MATCH(BB21,Sheet2!$G$2:'Sheet2'!$G$45,0)),IF($BI$1=TRUE,INDEX(Sheet2!$H$2:'Sheet2'!$H$45,MATCH(BB21,Sheet2!$G$2:'Sheet2'!$G$45,0)),0)))+IF($BE$1=TRUE,2,0)</f>
        <v>26.5</v>
      </c>
      <c r="AG21" s="26">
        <f t="shared" si="17"/>
        <v>30</v>
      </c>
      <c r="AH21" s="26">
        <f t="shared" si="18"/>
        <v>33</v>
      </c>
      <c r="AI21" s="28">
        <f t="shared" si="19"/>
        <v>36</v>
      </c>
      <c r="AJ21" s="95"/>
      <c r="AK21" s="96">
        <v>283</v>
      </c>
      <c r="AL21" s="96">
        <v>388</v>
      </c>
      <c r="AM21" s="96">
        <v>13</v>
      </c>
      <c r="AN21" s="78">
        <v>15</v>
      </c>
      <c r="AO21" s="78">
        <v>20</v>
      </c>
      <c r="AP21" s="13">
        <v>50</v>
      </c>
      <c r="AQ21" s="13">
        <v>22</v>
      </c>
      <c r="AR21" s="13">
        <v>20</v>
      </c>
      <c r="AS21" s="13">
        <v>1130</v>
      </c>
      <c r="AT21" s="13">
        <v>5</v>
      </c>
      <c r="AU21" s="5">
        <f t="shared" si="20"/>
        <v>1200</v>
      </c>
      <c r="AV21" s="5">
        <f t="shared" si="21"/>
        <v>900</v>
      </c>
      <c r="AW21" s="5">
        <f t="shared" si="22"/>
        <v>1500</v>
      </c>
      <c r="AX21" s="5">
        <f t="shared" si="23"/>
        <v>1</v>
      </c>
      <c r="AY21" s="5">
        <f t="shared" si="24"/>
        <v>2</v>
      </c>
      <c r="AZ21" s="5">
        <f t="shared" si="25"/>
        <v>5</v>
      </c>
      <c r="BA21" s="5">
        <f t="shared" si="26"/>
        <v>9</v>
      </c>
      <c r="BB21" s="5">
        <f t="shared" si="27"/>
        <v>13</v>
      </c>
    </row>
    <row r="22" spans="1:54" s="5" customFormat="1" hidden="1">
      <c r="A22" s="381"/>
      <c r="B22" s="377" t="s">
        <v>217</v>
      </c>
      <c r="C22" s="203" t="s">
        <v>223</v>
      </c>
      <c r="D22" s="49" t="s">
        <v>1</v>
      </c>
      <c r="E22" s="49" t="s">
        <v>0</v>
      </c>
      <c r="F22" s="217" t="s">
        <v>18</v>
      </c>
      <c r="G22" s="51" t="s">
        <v>10</v>
      </c>
      <c r="H22" s="284">
        <f>ROUNDDOWN(AK22*1.05,0)+INDEX(Sheet2!$B$2:'Sheet2'!$B$5,MATCH(G22,Sheet2!$A$2:'Sheet2'!$A$5,0),0)+34*AT22-ROUNDUP(IF($BC$1=TRUE,AV22,AW22)/10,0)+A22</f>
        <v>531</v>
      </c>
      <c r="I22" s="294">
        <f>ROUNDDOWN(AL22*1.05,0)+INDEX(Sheet2!$B$2:'Sheet2'!$B$5,MATCH(G22,Sheet2!$A$2:'Sheet2'!$A$5,0),0)+34*AT22-ROUNDUP(IF($BC$1=TRUE,AV22,AW22)/10,0)+A22</f>
        <v>619</v>
      </c>
      <c r="J22" s="52">
        <f t="shared" si="0"/>
        <v>1150</v>
      </c>
      <c r="K22" s="762">
        <f>AW22-ROUNDDOWN(AR22/2,0)-ROUNDDOWN(MAX(AQ22*1.2,AP22*0.5),0)+INDEX(Sheet2!$C$2:'Sheet2'!$C$5,MATCH(G22,Sheet2!$A$2:'Sheet2'!$A$5,0),0)</f>
        <v>1425</v>
      </c>
      <c r="L22" s="48">
        <f t="shared" si="1"/>
        <v>803</v>
      </c>
      <c r="M22" s="775">
        <f t="shared" si="2"/>
        <v>14</v>
      </c>
      <c r="N22" s="775">
        <f t="shared" si="3"/>
        <v>30</v>
      </c>
      <c r="O22" s="784">
        <f t="shared" si="4"/>
        <v>2212</v>
      </c>
      <c r="P22" s="53">
        <f>AX22+IF($F22="범선",IF($BG$1=TRUE,INDEX(Sheet2!$H$2:'Sheet2'!$H$45,MATCH(AX22,Sheet2!$G$2:'Sheet2'!$G$45,0),0)),IF($BH$1=TRUE,INDEX(Sheet2!$I$2:'Sheet2'!$I$45,MATCH(AX22,Sheet2!$G$2:'Sheet2'!$G$45,0)),IF($BI$1=TRUE,INDEX(Sheet2!$H$2:'Sheet2'!$H$45,MATCH(AX22,Sheet2!$G$2:'Sheet2'!$G$45,0)),0)))+IF($BE$1=TRUE,2,0)</f>
        <v>14.5</v>
      </c>
      <c r="Q22" s="49">
        <f t="shared" si="5"/>
        <v>17.5</v>
      </c>
      <c r="R22" s="49">
        <f t="shared" si="6"/>
        <v>20.5</v>
      </c>
      <c r="S22" s="51">
        <f t="shared" si="7"/>
        <v>23.5</v>
      </c>
      <c r="T22" s="49">
        <f>AY22+IF($F22="범선",IF($BG$1=TRUE,INDEX(Sheet2!$H$2:'Sheet2'!$H$45,MATCH(AY22,Sheet2!$G$2:'Sheet2'!$G$45,0),0)),IF($BH$1=TRUE,INDEX(Sheet2!$I$2:'Sheet2'!$I$45,MATCH(AY22,Sheet2!$G$2:'Sheet2'!$G$45,0)),IF($BI$1=TRUE,INDEX(Sheet2!$H$2:'Sheet2'!$H$45,MATCH(AY22,Sheet2!$G$2:'Sheet2'!$G$45,0)),0)))+IF($BE$1=TRUE,2,0)</f>
        <v>16</v>
      </c>
      <c r="U22" s="49">
        <f t="shared" si="8"/>
        <v>19.5</v>
      </c>
      <c r="V22" s="49">
        <f t="shared" si="9"/>
        <v>22.5</v>
      </c>
      <c r="W22" s="51">
        <f t="shared" si="10"/>
        <v>25.5</v>
      </c>
      <c r="X22" s="49">
        <f>AZ22+IF($F22="범선",IF($BG$1=TRUE,INDEX(Sheet2!$H$2:'Sheet2'!$H$45,MATCH(AZ22,Sheet2!$G$2:'Sheet2'!$G$45,0),0)),IF($BH$1=TRUE,INDEX(Sheet2!$I$2:'Sheet2'!$I$45,MATCH(AZ22,Sheet2!$G$2:'Sheet2'!$G$45,0)),IF($BI$1=TRUE,INDEX(Sheet2!$H$2:'Sheet2'!$H$45,MATCH(AZ22,Sheet2!$G$2:'Sheet2'!$G$45,0)),0)))+IF($BE$1=TRUE,2,0)</f>
        <v>20</v>
      </c>
      <c r="Y22" s="49">
        <f t="shared" si="11"/>
        <v>23.5</v>
      </c>
      <c r="Z22" s="49">
        <f t="shared" si="12"/>
        <v>26.5</v>
      </c>
      <c r="AA22" s="51">
        <f t="shared" si="13"/>
        <v>29.5</v>
      </c>
      <c r="AB22" s="49">
        <f>BA22+IF($F22="범선",IF($BG$1=TRUE,INDEX(Sheet2!$H$2:'Sheet2'!$H$45,MATCH(BA22,Sheet2!$G$2:'Sheet2'!$G$45,0),0)),IF($BH$1=TRUE,INDEX(Sheet2!$I$2:'Sheet2'!$I$45,MATCH(BA22,Sheet2!$G$2:'Sheet2'!$G$45,0)),IF($BI$1=TRUE,INDEX(Sheet2!$H$2:'Sheet2'!$H$45,MATCH(BA22,Sheet2!$G$2:'Sheet2'!$G$45,0)),0)))+IF($BE$1=TRUE,2,0)</f>
        <v>25</v>
      </c>
      <c r="AC22" s="49">
        <f t="shared" si="14"/>
        <v>28.5</v>
      </c>
      <c r="AD22" s="49">
        <f t="shared" si="15"/>
        <v>31.5</v>
      </c>
      <c r="AE22" s="51">
        <f t="shared" si="16"/>
        <v>34.5</v>
      </c>
      <c r="AF22" s="49">
        <f>BB22+IF($F22="범선",IF($BG$1=TRUE,INDEX(Sheet2!$H$2:'Sheet2'!$H$45,MATCH(BB22,Sheet2!$G$2:'Sheet2'!$G$45,0),0)),IF($BH$1=TRUE,INDEX(Sheet2!$I$2:'Sheet2'!$I$45,MATCH(BB22,Sheet2!$G$2:'Sheet2'!$G$45,0)),IF($BI$1=TRUE,INDEX(Sheet2!$H$2:'Sheet2'!$H$45,MATCH(BB22,Sheet2!$G$2:'Sheet2'!$G$45,0)),0)))+IF($BE$1=TRUE,2,0)</f>
        <v>30.5</v>
      </c>
      <c r="AG22" s="49">
        <f t="shared" si="17"/>
        <v>34</v>
      </c>
      <c r="AH22" s="49">
        <f t="shared" si="18"/>
        <v>37</v>
      </c>
      <c r="AI22" s="51">
        <f t="shared" si="19"/>
        <v>40</v>
      </c>
      <c r="AJ22" s="95"/>
      <c r="AK22" s="96">
        <v>325</v>
      </c>
      <c r="AL22" s="96">
        <v>409</v>
      </c>
      <c r="AM22" s="96">
        <v>16</v>
      </c>
      <c r="AN22" s="79">
        <v>14</v>
      </c>
      <c r="AO22" s="79">
        <v>30</v>
      </c>
      <c r="AP22" s="13">
        <v>80</v>
      </c>
      <c r="AQ22" s="13">
        <v>35</v>
      </c>
      <c r="AR22" s="13">
        <v>22</v>
      </c>
      <c r="AS22" s="13">
        <v>1040</v>
      </c>
      <c r="AT22" s="13">
        <v>4</v>
      </c>
      <c r="AU22" s="5">
        <f t="shared" si="20"/>
        <v>1142</v>
      </c>
      <c r="AV22" s="5">
        <f t="shared" si="21"/>
        <v>856</v>
      </c>
      <c r="AW22" s="5">
        <f t="shared" si="22"/>
        <v>1427</v>
      </c>
      <c r="AX22" s="5">
        <f t="shared" si="23"/>
        <v>4</v>
      </c>
      <c r="AY22" s="5">
        <f t="shared" si="24"/>
        <v>5</v>
      </c>
      <c r="AZ22" s="5">
        <f t="shared" si="25"/>
        <v>8</v>
      </c>
      <c r="BA22" s="5">
        <f t="shared" si="26"/>
        <v>12</v>
      </c>
      <c r="BB22" s="5">
        <f t="shared" si="27"/>
        <v>16</v>
      </c>
    </row>
    <row r="23" spans="1:54" s="5" customFormat="1">
      <c r="A23" s="1144"/>
      <c r="B23" s="1146"/>
      <c r="C23" s="1149" t="s">
        <v>305</v>
      </c>
      <c r="D23" s="1151" t="s">
        <v>306</v>
      </c>
      <c r="E23" s="1298" t="s">
        <v>0</v>
      </c>
      <c r="F23" s="1151" t="s">
        <v>18</v>
      </c>
      <c r="G23" s="1155" t="s">
        <v>8</v>
      </c>
      <c r="H23" s="1158">
        <f>ROUNDDOWN(AK23*1.05,0)+INDEX(Sheet2!$B$2:'Sheet2'!$B$5,MATCH(G23,Sheet2!$A$2:'Sheet2'!$A$5,0),0)+34*AT23-ROUNDUP(IF($BC$1=TRUE,AV23,AW23)/10,0)+A23</f>
        <v>624</v>
      </c>
      <c r="I23" s="1161">
        <f>ROUNDDOWN(AL23*1.05,0)+INDEX(Sheet2!$B$2:'Sheet2'!$B$5,MATCH(G23,Sheet2!$A$2:'Sheet2'!$A$5,0),0)+34*AT23-ROUNDUP(IF($BC$1=TRUE,AV23,AW23)/10,0)+A23</f>
        <v>635</v>
      </c>
      <c r="J23" s="1164">
        <f t="shared" si="0"/>
        <v>1259</v>
      </c>
      <c r="K23" s="1167">
        <f>AW23-ROUNDDOWN(AR23/2,0)-ROUNDDOWN(MAX(AQ23*1.2,AP23*0.5),0)+INDEX(Sheet2!$C$2:'Sheet2'!$C$5,MATCH(G23,Sheet2!$A$2:'Sheet2'!$A$5,0),0)</f>
        <v>654</v>
      </c>
      <c r="L23" s="1149">
        <f t="shared" si="1"/>
        <v>305</v>
      </c>
      <c r="M23" s="1172">
        <f t="shared" si="2"/>
        <v>15</v>
      </c>
      <c r="N23" s="1172">
        <f t="shared" si="3"/>
        <v>50</v>
      </c>
      <c r="O23" s="1326">
        <f t="shared" si="4"/>
        <v>2507</v>
      </c>
      <c r="P23" s="31">
        <f>AX23+IF($F23="범선",IF($BG$1=TRUE,INDEX(Sheet2!$H$2:'Sheet2'!$H$45,MATCH(AX23,Sheet2!$G$2:'Sheet2'!$G$45,0),0)),IF($BH$1=TRUE,INDEX(Sheet2!$I$2:'Sheet2'!$I$45,MATCH(AX23,Sheet2!$G$2:'Sheet2'!$G$45,0)),IF($BI$1=TRUE,INDEX(Sheet2!$H$2:'Sheet2'!$H$45,MATCH(AX23,Sheet2!$G$2:'Sheet2'!$G$45,0)),0)))+IF($BE$1=TRUE,2,0)</f>
        <v>25</v>
      </c>
      <c r="Q23" s="26">
        <f t="shared" si="5"/>
        <v>28</v>
      </c>
      <c r="R23" s="26">
        <f t="shared" si="6"/>
        <v>31</v>
      </c>
      <c r="S23" s="28">
        <f t="shared" si="7"/>
        <v>34</v>
      </c>
      <c r="T23" s="26">
        <f>AY23+IF($F23="범선",IF($BG$1=TRUE,INDEX(Sheet2!$H$2:'Sheet2'!$H$45,MATCH(AY23,Sheet2!$G$2:'Sheet2'!$G$45,0),0)),IF($BH$1=TRUE,INDEX(Sheet2!$I$2:'Sheet2'!$I$45,MATCH(AY23,Sheet2!$G$2:'Sheet2'!$G$45,0)),IF($BI$1=TRUE,INDEX(Sheet2!$H$2:'Sheet2'!$H$45,MATCH(AY23,Sheet2!$G$2:'Sheet2'!$G$45,0)),0)))+IF($BE$1=TRUE,2,0)</f>
        <v>26.5</v>
      </c>
      <c r="U23" s="26">
        <f t="shared" si="8"/>
        <v>30</v>
      </c>
      <c r="V23" s="26">
        <f t="shared" si="9"/>
        <v>33</v>
      </c>
      <c r="W23" s="28">
        <f t="shared" si="10"/>
        <v>36</v>
      </c>
      <c r="X23" s="26">
        <f>AZ23+IF($F23="범선",IF($BG$1=TRUE,INDEX(Sheet2!$H$2:'Sheet2'!$H$45,MATCH(AZ23,Sheet2!$G$2:'Sheet2'!$G$45,0),0)),IF($BH$1=TRUE,INDEX(Sheet2!$I$2:'Sheet2'!$I$45,MATCH(AZ23,Sheet2!$G$2:'Sheet2'!$G$45,0)),IF($BI$1=TRUE,INDEX(Sheet2!$H$2:'Sheet2'!$H$45,MATCH(AZ23,Sheet2!$G$2:'Sheet2'!$G$45,0)),0)))+IF($BE$1=TRUE,2,0)</f>
        <v>30.5</v>
      </c>
      <c r="Y23" s="26">
        <f t="shared" si="11"/>
        <v>34</v>
      </c>
      <c r="Z23" s="26">
        <f t="shared" si="12"/>
        <v>37</v>
      </c>
      <c r="AA23" s="28">
        <f t="shared" si="13"/>
        <v>40</v>
      </c>
      <c r="AB23" s="26">
        <f>BA23+IF($F23="범선",IF($BG$1=TRUE,INDEX(Sheet2!$H$2:'Sheet2'!$H$45,MATCH(BA23,Sheet2!$G$2:'Sheet2'!$G$45,0),0)),IF($BH$1=TRUE,INDEX(Sheet2!$I$2:'Sheet2'!$I$45,MATCH(BA23,Sheet2!$G$2:'Sheet2'!$G$45,0)),IF($BI$1=TRUE,INDEX(Sheet2!$H$2:'Sheet2'!$H$45,MATCH(BA23,Sheet2!$G$2:'Sheet2'!$G$45,0)),0)))+IF($BE$1=TRUE,2,0)</f>
        <v>36</v>
      </c>
      <c r="AC23" s="26">
        <f t="shared" si="14"/>
        <v>39.5</v>
      </c>
      <c r="AD23" s="26">
        <f t="shared" si="15"/>
        <v>42.5</v>
      </c>
      <c r="AE23" s="28">
        <f t="shared" si="16"/>
        <v>45.5</v>
      </c>
      <c r="AF23" s="26">
        <f>BB23+IF($F23="범선",IF($BG$1=TRUE,INDEX(Sheet2!$H$2:'Sheet2'!$H$45,MATCH(BB23,Sheet2!$G$2:'Sheet2'!$G$45,0),0)),IF($BH$1=TRUE,INDEX(Sheet2!$I$2:'Sheet2'!$I$45,MATCH(BB23,Sheet2!$G$2:'Sheet2'!$G$45,0)),IF($BI$1=TRUE,INDEX(Sheet2!$H$2:'Sheet2'!$H$45,MATCH(BB23,Sheet2!$G$2:'Sheet2'!$G$45,0)),0)))+IF($BE$1=TRUE,2,0)</f>
        <v>41</v>
      </c>
      <c r="AG23" s="26">
        <f t="shared" si="17"/>
        <v>44.5</v>
      </c>
      <c r="AH23" s="26">
        <f t="shared" si="18"/>
        <v>47.5</v>
      </c>
      <c r="AI23" s="28">
        <f t="shared" si="19"/>
        <v>50.5</v>
      </c>
      <c r="AJ23" s="2"/>
      <c r="AK23" s="178">
        <v>388</v>
      </c>
      <c r="AL23" s="178">
        <v>399</v>
      </c>
      <c r="AM23" s="178">
        <v>17</v>
      </c>
      <c r="AN23" s="262">
        <v>15</v>
      </c>
      <c r="AO23" s="269">
        <v>50</v>
      </c>
      <c r="AP23" s="13">
        <v>200</v>
      </c>
      <c r="AQ23" s="13">
        <v>30</v>
      </c>
      <c r="AR23" s="13">
        <v>90</v>
      </c>
      <c r="AS23" s="13">
        <v>310</v>
      </c>
      <c r="AT23" s="13">
        <v>3</v>
      </c>
      <c r="AU23" s="13">
        <f t="shared" si="20"/>
        <v>600</v>
      </c>
      <c r="AV23" s="13">
        <f t="shared" si="21"/>
        <v>450</v>
      </c>
      <c r="AW23" s="13">
        <f t="shared" si="22"/>
        <v>750</v>
      </c>
      <c r="AX23" s="5">
        <f t="shared" si="23"/>
        <v>12</v>
      </c>
      <c r="AY23" s="5">
        <f t="shared" si="24"/>
        <v>13</v>
      </c>
      <c r="AZ23" s="5">
        <f t="shared" si="25"/>
        <v>16</v>
      </c>
      <c r="BA23" s="5">
        <f t="shared" si="26"/>
        <v>20</v>
      </c>
      <c r="BB23" s="5">
        <f t="shared" si="27"/>
        <v>24</v>
      </c>
    </row>
    <row r="24" spans="1:54" s="5" customFormat="1">
      <c r="A24" s="364"/>
      <c r="B24" s="168" t="s">
        <v>28</v>
      </c>
      <c r="C24" s="32" t="s">
        <v>264</v>
      </c>
      <c r="D24" s="33" t="s">
        <v>1</v>
      </c>
      <c r="E24" s="33" t="s">
        <v>0</v>
      </c>
      <c r="F24" s="34" t="s">
        <v>18</v>
      </c>
      <c r="G24" s="35" t="s">
        <v>8</v>
      </c>
      <c r="H24" s="225">
        <f>ROUNDDOWN(AK24*1.05,0)+INDEX(Sheet2!$B$2:'Sheet2'!$B$5,MATCH(G24,Sheet2!$A$2:'Sheet2'!$A$5,0),0)+34*AT24-ROUNDUP(IF($BC$1=TRUE,AV24,AW24)/10,0)+A24</f>
        <v>677</v>
      </c>
      <c r="I24" s="228">
        <f>ROUNDDOWN(AL24*1.05,0)+INDEX(Sheet2!$B$2:'Sheet2'!$B$5,MATCH(G24,Sheet2!$A$2:'Sheet2'!$A$5,0),0)+34*AT24-ROUNDUP(IF($BC$1=TRUE,AV24,AW24)/10,0)+A24</f>
        <v>467</v>
      </c>
      <c r="J24" s="36">
        <f t="shared" si="0"/>
        <v>1144</v>
      </c>
      <c r="K24" s="1122">
        <f>AW24-ROUNDDOWN(AR24/2,0)-ROUNDDOWN(MAX(AQ24*1.2,AP24*0.5),0)+INDEX(Sheet2!$C$2:'Sheet2'!$C$5,MATCH(G24,Sheet2!$A$2:'Sheet2'!$A$5,0),0)</f>
        <v>638</v>
      </c>
      <c r="L24" s="32">
        <f t="shared" si="1"/>
        <v>329</v>
      </c>
      <c r="M24" s="149">
        <f t="shared" si="2"/>
        <v>12</v>
      </c>
      <c r="N24" s="149">
        <f t="shared" si="3"/>
        <v>35</v>
      </c>
      <c r="O24" s="1327">
        <f t="shared" si="4"/>
        <v>2498</v>
      </c>
      <c r="P24" s="31">
        <f>AX24+IF($F24="범선",IF($BG$1=TRUE,INDEX(Sheet2!$H$2:'Sheet2'!$H$45,MATCH(AX24,Sheet2!$G$2:'Sheet2'!$G$45,0),0)),IF($BH$1=TRUE,INDEX(Sheet2!$I$2:'Sheet2'!$I$45,MATCH(AX24,Sheet2!$G$2:'Sheet2'!$G$45,0)),IF($BI$1=TRUE,INDEX(Sheet2!$H$2:'Sheet2'!$H$45,MATCH(AX24,Sheet2!$G$2:'Sheet2'!$G$45,0)),0)))+IF($BE$1=TRUE,2,0)</f>
        <v>22.5</v>
      </c>
      <c r="Q24" s="26">
        <f t="shared" si="5"/>
        <v>25.5</v>
      </c>
      <c r="R24" s="26">
        <f t="shared" si="6"/>
        <v>28.5</v>
      </c>
      <c r="S24" s="28">
        <f t="shared" si="7"/>
        <v>31.5</v>
      </c>
      <c r="T24" s="26">
        <f>AY24+IF($F24="범선",IF($BG$1=TRUE,INDEX(Sheet2!$H$2:'Sheet2'!$H$45,MATCH(AY24,Sheet2!$G$2:'Sheet2'!$G$45,0),0)),IF($BH$1=TRUE,INDEX(Sheet2!$I$2:'Sheet2'!$I$45,MATCH(AY24,Sheet2!$G$2:'Sheet2'!$G$45,0)),IF($BI$1=TRUE,INDEX(Sheet2!$H$2:'Sheet2'!$H$45,MATCH(AY24,Sheet2!$G$2:'Sheet2'!$G$45,0)),0)))+IF($BE$1=TRUE,2,0)</f>
        <v>24</v>
      </c>
      <c r="U24" s="26">
        <f t="shared" si="8"/>
        <v>27.5</v>
      </c>
      <c r="V24" s="26">
        <f t="shared" si="9"/>
        <v>30.5</v>
      </c>
      <c r="W24" s="28">
        <f t="shared" si="10"/>
        <v>33.5</v>
      </c>
      <c r="X24" s="26">
        <f>AZ24+IF($F24="범선",IF($BG$1=TRUE,INDEX(Sheet2!$H$2:'Sheet2'!$H$45,MATCH(AZ24,Sheet2!$G$2:'Sheet2'!$G$45,0),0)),IF($BH$1=TRUE,INDEX(Sheet2!$I$2:'Sheet2'!$I$45,MATCH(AZ24,Sheet2!$G$2:'Sheet2'!$G$45,0)),IF($BI$1=TRUE,INDEX(Sheet2!$H$2:'Sheet2'!$H$45,MATCH(AZ24,Sheet2!$G$2:'Sheet2'!$G$45,0)),0)))+IF($BE$1=TRUE,2,0)</f>
        <v>28</v>
      </c>
      <c r="Y24" s="26">
        <f t="shared" si="11"/>
        <v>31.5</v>
      </c>
      <c r="Z24" s="26">
        <f t="shared" si="12"/>
        <v>34.5</v>
      </c>
      <c r="AA24" s="28">
        <f t="shared" si="13"/>
        <v>37.5</v>
      </c>
      <c r="AB24" s="26">
        <f>BA24+IF($F24="범선",IF($BG$1=TRUE,INDEX(Sheet2!$H$2:'Sheet2'!$H$45,MATCH(BA24,Sheet2!$G$2:'Sheet2'!$G$45,0),0)),IF($BH$1=TRUE,INDEX(Sheet2!$I$2:'Sheet2'!$I$45,MATCH(BA24,Sheet2!$G$2:'Sheet2'!$G$45,0)),IF($BI$1=TRUE,INDEX(Sheet2!$H$2:'Sheet2'!$H$45,MATCH(BA24,Sheet2!$G$2:'Sheet2'!$G$45,0)),0)))+IF($BE$1=TRUE,2,0)</f>
        <v>33</v>
      </c>
      <c r="AC24" s="26">
        <f t="shared" si="14"/>
        <v>36.5</v>
      </c>
      <c r="AD24" s="26">
        <f t="shared" si="15"/>
        <v>39.5</v>
      </c>
      <c r="AE24" s="28">
        <f t="shared" si="16"/>
        <v>42.5</v>
      </c>
      <c r="AF24" s="26">
        <f>BB24+IF($F24="범선",IF($BG$1=TRUE,INDEX(Sheet2!$H$2:'Sheet2'!$H$45,MATCH(BB24,Sheet2!$G$2:'Sheet2'!$G$45,0),0)),IF($BH$1=TRUE,INDEX(Sheet2!$I$2:'Sheet2'!$I$45,MATCH(BB24,Sheet2!$G$2:'Sheet2'!$G$45,0)),IF($BI$1=TRUE,INDEX(Sheet2!$H$2:'Sheet2'!$H$45,MATCH(BB24,Sheet2!$G$2:'Sheet2'!$G$45,0)),0)))+IF($BE$1=TRUE,2,0)</f>
        <v>38.5</v>
      </c>
      <c r="AG24" s="26">
        <f t="shared" si="17"/>
        <v>42</v>
      </c>
      <c r="AH24" s="26">
        <f t="shared" si="18"/>
        <v>45</v>
      </c>
      <c r="AI24" s="28">
        <f t="shared" si="19"/>
        <v>48</v>
      </c>
      <c r="AJ24" s="6"/>
      <c r="AK24" s="5">
        <v>400</v>
      </c>
      <c r="AL24" s="5">
        <v>200</v>
      </c>
      <c r="AM24" s="5">
        <v>11</v>
      </c>
      <c r="AN24" s="262">
        <v>12</v>
      </c>
      <c r="AO24" s="269">
        <v>35</v>
      </c>
      <c r="AP24">
        <v>60</v>
      </c>
      <c r="AQ24">
        <v>30</v>
      </c>
      <c r="AR24">
        <v>50</v>
      </c>
      <c r="AS24" s="5">
        <v>410</v>
      </c>
      <c r="AT24" s="5">
        <v>4</v>
      </c>
      <c r="AU24" s="5">
        <f t="shared" si="20"/>
        <v>520</v>
      </c>
      <c r="AV24" s="5">
        <f t="shared" si="21"/>
        <v>390</v>
      </c>
      <c r="AW24" s="5">
        <f t="shared" si="22"/>
        <v>650</v>
      </c>
      <c r="AX24" s="5">
        <f t="shared" si="23"/>
        <v>10</v>
      </c>
      <c r="AY24" s="5">
        <f t="shared" si="24"/>
        <v>11</v>
      </c>
      <c r="AZ24" s="5">
        <f t="shared" si="25"/>
        <v>14</v>
      </c>
      <c r="BA24" s="5">
        <f t="shared" si="26"/>
        <v>18</v>
      </c>
      <c r="BB24" s="5">
        <f t="shared" si="27"/>
        <v>22</v>
      </c>
    </row>
    <row r="25" spans="1:54" s="5" customFormat="1">
      <c r="A25" s="1283"/>
      <c r="B25" s="1287"/>
      <c r="C25" s="1291" t="s">
        <v>536</v>
      </c>
      <c r="D25" s="1295" t="s">
        <v>2</v>
      </c>
      <c r="E25" s="1295" t="s">
        <v>0</v>
      </c>
      <c r="F25" s="1295" t="s">
        <v>18</v>
      </c>
      <c r="G25" s="1303" t="s">
        <v>8</v>
      </c>
      <c r="H25" s="1307">
        <f>ROUNDDOWN(AK25*1.05,0)+INDEX(Sheet2!$B$2:'Sheet2'!$B$5,MATCH(G25,Sheet2!$A$2:'Sheet2'!$A$5,0),0)+34*AT25-ROUNDUP(IF($BC$1=TRUE,AV25,AW25)/10,0)+A25</f>
        <v>623</v>
      </c>
      <c r="I25" s="1309">
        <f>ROUNDDOWN(AL25*1.05,0)+INDEX(Sheet2!$B$2:'Sheet2'!$B$5,MATCH(G25,Sheet2!$A$2:'Sheet2'!$A$5,0),0)+34*AT25-ROUNDUP(IF($BC$1=TRUE,AV25,AW25)/10,0)+A25</f>
        <v>612</v>
      </c>
      <c r="J25" s="1312">
        <f t="shared" si="0"/>
        <v>1235</v>
      </c>
      <c r="K25" s="1316">
        <f>AW25-ROUNDDOWN(AR25/2,0)-ROUNDDOWN(MAX(AQ25*1.2,AP25*0.5),0)+INDEX(Sheet2!$C$2:'Sheet2'!$C$5,MATCH(G25,Sheet2!$A$2:'Sheet2'!$A$5,0),0)</f>
        <v>841</v>
      </c>
      <c r="L25" s="1319">
        <f t="shared" si="1"/>
        <v>417</v>
      </c>
      <c r="M25" s="1323">
        <f t="shared" si="2"/>
        <v>15</v>
      </c>
      <c r="N25" s="1323">
        <f t="shared" si="3"/>
        <v>50</v>
      </c>
      <c r="O25" s="1328">
        <f t="shared" si="4"/>
        <v>2481</v>
      </c>
      <c r="P25" s="41">
        <f>AX25+IF($F25="범선",IF($BG$1=TRUE,INDEX(Sheet2!$H$2:'Sheet2'!$H$45,MATCH(AX25,Sheet2!$G$2:'Sheet2'!$G$45,0),0)),IF($BH$1=TRUE,INDEX(Sheet2!$I$2:'Sheet2'!$I$45,MATCH(AX25,Sheet2!$G$2:'Sheet2'!$G$45,0)),IF($BI$1=TRUE,INDEX(Sheet2!$H$2:'Sheet2'!$H$45,MATCH(AX25,Sheet2!$G$2:'Sheet2'!$G$45,0)),0)))+IF($BE$1=TRUE,2,0)</f>
        <v>24</v>
      </c>
      <c r="Q25" s="38">
        <f t="shared" si="5"/>
        <v>27</v>
      </c>
      <c r="R25" s="38">
        <f t="shared" si="6"/>
        <v>30</v>
      </c>
      <c r="S25" s="39">
        <f t="shared" si="7"/>
        <v>33</v>
      </c>
      <c r="T25" s="38">
        <f>AY25+IF($F25="범선",IF($BG$1=TRUE,INDEX(Sheet2!$H$2:'Sheet2'!$H$45,MATCH(AY25,Sheet2!$G$2:'Sheet2'!$G$45,0),0)),IF($BH$1=TRUE,INDEX(Sheet2!$I$2:'Sheet2'!$I$45,MATCH(AY25,Sheet2!$G$2:'Sheet2'!$G$45,0)),IF($BI$1=TRUE,INDEX(Sheet2!$H$2:'Sheet2'!$H$45,MATCH(AY25,Sheet2!$G$2:'Sheet2'!$G$45,0)),0)))+IF($BE$1=TRUE,2,0)</f>
        <v>25</v>
      </c>
      <c r="U25" s="38">
        <f t="shared" si="8"/>
        <v>28.5</v>
      </c>
      <c r="V25" s="38">
        <f t="shared" si="9"/>
        <v>31.5</v>
      </c>
      <c r="W25" s="39">
        <f t="shared" si="10"/>
        <v>34.5</v>
      </c>
      <c r="X25" s="38">
        <f>AZ25+IF($F25="범선",IF($BG$1=TRUE,INDEX(Sheet2!$H$2:'Sheet2'!$H$45,MATCH(AZ25,Sheet2!$G$2:'Sheet2'!$G$45,0),0)),IF($BH$1=TRUE,INDEX(Sheet2!$I$2:'Sheet2'!$I$45,MATCH(AZ25,Sheet2!$G$2:'Sheet2'!$G$45,0)),IF($BI$1=TRUE,INDEX(Sheet2!$H$2:'Sheet2'!$H$45,MATCH(AZ25,Sheet2!$G$2:'Sheet2'!$G$45,0)),0)))+IF($BE$1=TRUE,2,0)</f>
        <v>29</v>
      </c>
      <c r="Y25" s="38">
        <f t="shared" si="11"/>
        <v>32.5</v>
      </c>
      <c r="Z25" s="38">
        <f t="shared" si="12"/>
        <v>35.5</v>
      </c>
      <c r="AA25" s="39">
        <f t="shared" si="13"/>
        <v>38.5</v>
      </c>
      <c r="AB25" s="38">
        <f>BA25+IF($F25="범선",IF($BG$1=TRUE,INDEX(Sheet2!$H$2:'Sheet2'!$H$45,MATCH(BA25,Sheet2!$G$2:'Sheet2'!$G$45,0),0)),IF($BH$1=TRUE,INDEX(Sheet2!$I$2:'Sheet2'!$I$45,MATCH(BA25,Sheet2!$G$2:'Sheet2'!$G$45,0)),IF($BI$1=TRUE,INDEX(Sheet2!$H$2:'Sheet2'!$H$45,MATCH(BA25,Sheet2!$G$2:'Sheet2'!$G$45,0)),0)))+IF($BE$1=TRUE,2,0)</f>
        <v>34.5</v>
      </c>
      <c r="AC25" s="38">
        <f t="shared" si="14"/>
        <v>38</v>
      </c>
      <c r="AD25" s="38">
        <f t="shared" si="15"/>
        <v>41</v>
      </c>
      <c r="AE25" s="39">
        <f t="shared" si="16"/>
        <v>44</v>
      </c>
      <c r="AF25" s="38">
        <f>BB25+IF($F25="범선",IF($BG$1=TRUE,INDEX(Sheet2!$H$2:'Sheet2'!$H$45,MATCH(BB25,Sheet2!$G$2:'Sheet2'!$G$45,0),0)),IF($BH$1=TRUE,INDEX(Sheet2!$I$2:'Sheet2'!$I$45,MATCH(BB25,Sheet2!$G$2:'Sheet2'!$G$45,0)),IF($BI$1=TRUE,INDEX(Sheet2!$H$2:'Sheet2'!$H$45,MATCH(BB25,Sheet2!$G$2:'Sheet2'!$G$45,0)),0)))+IF($BE$1=TRUE,2,0)</f>
        <v>40</v>
      </c>
      <c r="AG25" s="38">
        <f t="shared" si="17"/>
        <v>43.5</v>
      </c>
      <c r="AH25" s="38">
        <f t="shared" si="18"/>
        <v>46.5</v>
      </c>
      <c r="AI25" s="39">
        <f t="shared" si="19"/>
        <v>49.5</v>
      </c>
      <c r="AJ25" s="95"/>
      <c r="AK25" s="96">
        <v>399</v>
      </c>
      <c r="AL25" s="96">
        <v>388</v>
      </c>
      <c r="AM25" s="96">
        <v>17</v>
      </c>
      <c r="AN25" s="83">
        <v>15</v>
      </c>
      <c r="AO25" s="83">
        <v>50</v>
      </c>
      <c r="AP25" s="13">
        <v>200</v>
      </c>
      <c r="AQ25" s="13">
        <v>40</v>
      </c>
      <c r="AR25" s="13">
        <v>90</v>
      </c>
      <c r="AS25" s="13">
        <v>460</v>
      </c>
      <c r="AT25" s="13">
        <v>3</v>
      </c>
      <c r="AU25" s="13">
        <f t="shared" si="20"/>
        <v>750</v>
      </c>
      <c r="AV25" s="13">
        <f t="shared" si="21"/>
        <v>562</v>
      </c>
      <c r="AW25" s="13">
        <f t="shared" si="22"/>
        <v>937</v>
      </c>
      <c r="AX25" s="5">
        <f t="shared" si="23"/>
        <v>11</v>
      </c>
      <c r="AY25" s="5">
        <f t="shared" si="24"/>
        <v>12</v>
      </c>
      <c r="AZ25" s="5">
        <f t="shared" si="25"/>
        <v>15</v>
      </c>
      <c r="BA25" s="5">
        <f t="shared" si="26"/>
        <v>19</v>
      </c>
      <c r="BB25" s="5">
        <f t="shared" si="27"/>
        <v>23</v>
      </c>
    </row>
    <row r="26" spans="1:54" s="5" customFormat="1">
      <c r="A26" s="439"/>
      <c r="B26" s="440"/>
      <c r="C26" s="212" t="s">
        <v>496</v>
      </c>
      <c r="D26" s="214" t="s">
        <v>25</v>
      </c>
      <c r="E26" s="214" t="s">
        <v>0</v>
      </c>
      <c r="F26" s="217" t="s">
        <v>18</v>
      </c>
      <c r="G26" s="223" t="s">
        <v>8</v>
      </c>
      <c r="H26" s="322">
        <f>ROUNDDOWN(AK26*1.05,0)+INDEX(Sheet2!$B$2:'Sheet2'!$B$5,MATCH(G26,Sheet2!$A$2:'Sheet2'!$A$5,0),0)+34*AT26-ROUNDUP(IF($BC$1=TRUE,AV26,AW26)/10,0)+A26</f>
        <v>591</v>
      </c>
      <c r="I26" s="323">
        <f>ROUNDDOWN(AL26*1.05,0)+INDEX(Sheet2!$B$2:'Sheet2'!$B$5,MATCH(G26,Sheet2!$A$2:'Sheet2'!$A$5,0),0)+34*AT26-ROUNDUP(IF($BC$1=TRUE,AV26,AW26)/10,0)+A26</f>
        <v>580</v>
      </c>
      <c r="J26" s="232">
        <f t="shared" si="0"/>
        <v>1171</v>
      </c>
      <c r="K26" s="666">
        <f>AW26-ROUNDDOWN(AR26/2,0)-ROUNDDOWN(MAX(AQ26*1.2,AP26*0.5),0)+INDEX(Sheet2!$C$2:'Sheet2'!$C$5,MATCH(G26,Sheet2!$A$2:'Sheet2'!$A$5,0),0)</f>
        <v>710</v>
      </c>
      <c r="L26" s="247">
        <f t="shared" si="1"/>
        <v>364</v>
      </c>
      <c r="M26" s="249">
        <f t="shared" si="2"/>
        <v>15</v>
      </c>
      <c r="N26" s="249">
        <f t="shared" si="3"/>
        <v>49</v>
      </c>
      <c r="O26" s="252">
        <f t="shared" si="4"/>
        <v>2353</v>
      </c>
      <c r="P26" s="259">
        <f>AX26+IF($F26="범선",IF($BG$1=TRUE,INDEX(Sheet2!$H$2:'Sheet2'!$H$45,MATCH(AX26,Sheet2!$G$2:'Sheet2'!$G$45,0),0)),IF($BH$1=TRUE,INDEX(Sheet2!$I$2:'Sheet2'!$I$45,MATCH(AX26,Sheet2!$G$2:'Sheet2'!$G$45,0)),IF($BI$1=TRUE,INDEX(Sheet2!$H$2:'Sheet2'!$H$45,MATCH(AX26,Sheet2!$G$2:'Sheet2'!$G$45,0)),0)))+IF($BE$1=TRUE,2,0)</f>
        <v>24</v>
      </c>
      <c r="Q26" s="214">
        <f t="shared" si="5"/>
        <v>27</v>
      </c>
      <c r="R26" s="214">
        <f t="shared" si="6"/>
        <v>30</v>
      </c>
      <c r="S26" s="223">
        <f t="shared" si="7"/>
        <v>33</v>
      </c>
      <c r="T26" s="214">
        <f>AY26+IF($F26="범선",IF($BG$1=TRUE,INDEX(Sheet2!$H$2:'Sheet2'!$H$45,MATCH(AY26,Sheet2!$G$2:'Sheet2'!$G$45,0),0)),IF($BH$1=TRUE,INDEX(Sheet2!$I$2:'Sheet2'!$I$45,MATCH(AY26,Sheet2!$G$2:'Sheet2'!$G$45,0)),IF($BI$1=TRUE,INDEX(Sheet2!$H$2:'Sheet2'!$H$45,MATCH(AY26,Sheet2!$G$2:'Sheet2'!$G$45,0)),0)))+IF($BE$1=TRUE,2,0)</f>
        <v>26.5</v>
      </c>
      <c r="U26" s="214">
        <f t="shared" si="8"/>
        <v>30</v>
      </c>
      <c r="V26" s="214">
        <f t="shared" si="9"/>
        <v>33</v>
      </c>
      <c r="W26" s="223">
        <f t="shared" si="10"/>
        <v>36</v>
      </c>
      <c r="X26" s="214">
        <f>AZ26+IF($F26="범선",IF($BG$1=TRUE,INDEX(Sheet2!$H$2:'Sheet2'!$H$45,MATCH(AZ26,Sheet2!$G$2:'Sheet2'!$G$45,0),0)),IF($BH$1=TRUE,INDEX(Sheet2!$I$2:'Sheet2'!$I$45,MATCH(AZ26,Sheet2!$G$2:'Sheet2'!$G$45,0)),IF($BI$1=TRUE,INDEX(Sheet2!$H$2:'Sheet2'!$H$45,MATCH(AZ26,Sheet2!$G$2:'Sheet2'!$G$45,0)),0)))+IF($BE$1=TRUE,2,0)</f>
        <v>30.5</v>
      </c>
      <c r="Y26" s="214">
        <f t="shared" si="11"/>
        <v>34</v>
      </c>
      <c r="Z26" s="214">
        <f t="shared" si="12"/>
        <v>37</v>
      </c>
      <c r="AA26" s="223">
        <f t="shared" si="13"/>
        <v>40</v>
      </c>
      <c r="AB26" s="214">
        <f>BA26+IF($F26="범선",IF($BG$1=TRUE,INDEX(Sheet2!$H$2:'Sheet2'!$H$45,MATCH(BA26,Sheet2!$G$2:'Sheet2'!$G$45,0),0)),IF($BH$1=TRUE,INDEX(Sheet2!$I$2:'Sheet2'!$I$45,MATCH(BA26,Sheet2!$G$2:'Sheet2'!$G$45,0)),IF($BI$1=TRUE,INDEX(Sheet2!$H$2:'Sheet2'!$H$45,MATCH(BA26,Sheet2!$G$2:'Sheet2'!$G$45,0)),0)))+IF($BE$1=TRUE,2,0)</f>
        <v>36</v>
      </c>
      <c r="AC26" s="214">
        <f t="shared" si="14"/>
        <v>39.5</v>
      </c>
      <c r="AD26" s="214">
        <f t="shared" si="15"/>
        <v>42.5</v>
      </c>
      <c r="AE26" s="223">
        <f t="shared" si="16"/>
        <v>45.5</v>
      </c>
      <c r="AF26" s="214">
        <f>BB26+IF($F26="범선",IF($BG$1=TRUE,INDEX(Sheet2!$H$2:'Sheet2'!$H$45,MATCH(BB26,Sheet2!$G$2:'Sheet2'!$G$45,0),0)),IF($BH$1=TRUE,INDEX(Sheet2!$I$2:'Sheet2'!$I$45,MATCH(BB26,Sheet2!$G$2:'Sheet2'!$G$45,0)),IF($BI$1=TRUE,INDEX(Sheet2!$H$2:'Sheet2'!$H$45,MATCH(BB26,Sheet2!$G$2:'Sheet2'!$G$45,0)),0)))+IF($BE$1=TRUE,2,0)</f>
        <v>40</v>
      </c>
      <c r="AG26" s="214">
        <f t="shared" si="17"/>
        <v>43.5</v>
      </c>
      <c r="AH26" s="214">
        <f t="shared" si="18"/>
        <v>46.5</v>
      </c>
      <c r="AI26" s="223">
        <f t="shared" si="19"/>
        <v>49.5</v>
      </c>
      <c r="AJ26" s="95"/>
      <c r="AK26" s="96">
        <v>357</v>
      </c>
      <c r="AL26" s="96">
        <v>346.5</v>
      </c>
      <c r="AM26" s="96">
        <v>17</v>
      </c>
      <c r="AN26" s="83">
        <v>15</v>
      </c>
      <c r="AO26" s="83">
        <v>49</v>
      </c>
      <c r="AP26" s="13">
        <v>90</v>
      </c>
      <c r="AQ26" s="13">
        <v>30</v>
      </c>
      <c r="AR26" s="13">
        <v>75</v>
      </c>
      <c r="AS26" s="13">
        <v>430</v>
      </c>
      <c r="AT26" s="13">
        <v>3</v>
      </c>
      <c r="AU26" s="13">
        <v>595</v>
      </c>
      <c r="AV26" s="13">
        <f t="shared" si="21"/>
        <v>446</v>
      </c>
      <c r="AW26" s="13">
        <f t="shared" si="22"/>
        <v>743</v>
      </c>
      <c r="AX26" s="5">
        <f t="shared" si="23"/>
        <v>11</v>
      </c>
      <c r="AY26" s="5">
        <f t="shared" si="24"/>
        <v>13</v>
      </c>
      <c r="AZ26" s="5">
        <f t="shared" si="25"/>
        <v>16</v>
      </c>
      <c r="BA26" s="5">
        <f t="shared" si="26"/>
        <v>20</v>
      </c>
      <c r="BB26" s="5">
        <f t="shared" si="27"/>
        <v>23</v>
      </c>
    </row>
    <row r="27" spans="1:54" s="5" customFormat="1">
      <c r="A27" s="368"/>
      <c r="B27" s="90"/>
      <c r="C27" s="122" t="s">
        <v>549</v>
      </c>
      <c r="D27" s="20" t="s">
        <v>25</v>
      </c>
      <c r="E27" s="20" t="s">
        <v>36</v>
      </c>
      <c r="F27" s="20" t="s">
        <v>18</v>
      </c>
      <c r="G27" s="22" t="s">
        <v>8</v>
      </c>
      <c r="H27" s="280">
        <f>ROUNDDOWN(AK27*1.05,0)+INDEX(Sheet2!$B$2:'Sheet2'!$B$5,MATCH(G27,Sheet2!$A$2:'Sheet2'!$A$5,0),0)+34*AT27-ROUNDUP(IF($BC$1=TRUE,AV27,AW27)/10,0)+A27</f>
        <v>574</v>
      </c>
      <c r="I27" s="290">
        <f>ROUNDDOWN(AL27*1.05,0)+INDEX(Sheet2!$B$2:'Sheet2'!$B$5,MATCH(G27,Sheet2!$A$2:'Sheet2'!$A$5,0),0)+34*AT27-ROUNDUP(IF($BC$1=TRUE,AV27,AW27)/10,0)+A27</f>
        <v>595</v>
      </c>
      <c r="J27" s="46">
        <f t="shared" si="0"/>
        <v>1169</v>
      </c>
      <c r="K27" s="492">
        <f>AW27-ROUNDDOWN(AR27/2,0)-ROUNDDOWN(MAX(AQ27*1.2,AP27*0.5),0)+INDEX(Sheet2!$C$2:'Sheet2'!$C$5,MATCH(G27,Sheet2!$A$2:'Sheet2'!$A$5,0),0)</f>
        <v>702</v>
      </c>
      <c r="L27" s="19">
        <f t="shared" si="1"/>
        <v>356</v>
      </c>
      <c r="M27" s="99">
        <f t="shared" si="2"/>
        <v>15</v>
      </c>
      <c r="N27" s="99">
        <f t="shared" si="3"/>
        <v>50</v>
      </c>
      <c r="O27" s="187">
        <f t="shared" si="4"/>
        <v>2317</v>
      </c>
      <c r="P27" s="24">
        <f>AX27+IF($F27="범선",IF($BG$1=TRUE,INDEX(Sheet2!$H$2:'Sheet2'!$H$45,MATCH(AX27,Sheet2!$G$2:'Sheet2'!$G$45,0),0)),IF($BH$1=TRUE,INDEX(Sheet2!$I$2:'Sheet2'!$I$45,MATCH(AX27,Sheet2!$G$2:'Sheet2'!$G$45,0)),IF($BI$1=TRUE,INDEX(Sheet2!$H$2:'Sheet2'!$H$45,MATCH(AX27,Sheet2!$G$2:'Sheet2'!$G$45,0)),0)))+IF($BE$1=TRUE,2,0)</f>
        <v>25</v>
      </c>
      <c r="Q27" s="20">
        <f t="shared" si="5"/>
        <v>28</v>
      </c>
      <c r="R27" s="20">
        <f t="shared" si="6"/>
        <v>31</v>
      </c>
      <c r="S27" s="22">
        <f t="shared" si="7"/>
        <v>34</v>
      </c>
      <c r="T27" s="20">
        <f>AY27+IF($F27="범선",IF($BG$1=TRUE,INDEX(Sheet2!$H$2:'Sheet2'!$H$45,MATCH(AY27,Sheet2!$G$2:'Sheet2'!$G$45,0),0)),IF($BH$1=TRUE,INDEX(Sheet2!$I$2:'Sheet2'!$I$45,MATCH(AY27,Sheet2!$G$2:'Sheet2'!$G$45,0)),IF($BI$1=TRUE,INDEX(Sheet2!$H$2:'Sheet2'!$H$45,MATCH(AY27,Sheet2!$G$2:'Sheet2'!$G$45,0)),0)))+IF($BE$1=TRUE,2,0)</f>
        <v>26.5</v>
      </c>
      <c r="U27" s="20">
        <f t="shared" si="8"/>
        <v>30</v>
      </c>
      <c r="V27" s="20">
        <f t="shared" si="9"/>
        <v>33</v>
      </c>
      <c r="W27" s="22">
        <f t="shared" si="10"/>
        <v>36</v>
      </c>
      <c r="X27" s="20">
        <f>AZ27+IF($F27="범선",IF($BG$1=TRUE,INDEX(Sheet2!$H$2:'Sheet2'!$H$45,MATCH(AZ27,Sheet2!$G$2:'Sheet2'!$G$45,0),0)),IF($BH$1=TRUE,INDEX(Sheet2!$I$2:'Sheet2'!$I$45,MATCH(AZ27,Sheet2!$G$2:'Sheet2'!$G$45,0)),IF($BI$1=TRUE,INDEX(Sheet2!$H$2:'Sheet2'!$H$45,MATCH(AZ27,Sheet2!$G$2:'Sheet2'!$G$45,0)),0)))+IF($BE$1=TRUE,2,0)</f>
        <v>30.5</v>
      </c>
      <c r="Y27" s="20">
        <f t="shared" si="11"/>
        <v>34</v>
      </c>
      <c r="Z27" s="20">
        <f t="shared" si="12"/>
        <v>37</v>
      </c>
      <c r="AA27" s="22">
        <f t="shared" si="13"/>
        <v>40</v>
      </c>
      <c r="AB27" s="20">
        <f>BA27+IF($F27="범선",IF($BG$1=TRUE,INDEX(Sheet2!$H$2:'Sheet2'!$H$45,MATCH(BA27,Sheet2!$G$2:'Sheet2'!$G$45,0),0)),IF($BH$1=TRUE,INDEX(Sheet2!$I$2:'Sheet2'!$I$45,MATCH(BA27,Sheet2!$G$2:'Sheet2'!$G$45,0)),IF($BI$1=TRUE,INDEX(Sheet2!$H$2:'Sheet2'!$H$45,MATCH(BA27,Sheet2!$G$2:'Sheet2'!$G$45,0)),0)))+IF($BE$1=TRUE,2,0)</f>
        <v>36</v>
      </c>
      <c r="AC27" s="20">
        <f t="shared" si="14"/>
        <v>39.5</v>
      </c>
      <c r="AD27" s="20">
        <f t="shared" si="15"/>
        <v>42.5</v>
      </c>
      <c r="AE27" s="22">
        <f t="shared" si="16"/>
        <v>45.5</v>
      </c>
      <c r="AF27" s="20">
        <f>BB27+IF($F27="범선",IF($BG$1=TRUE,INDEX(Sheet2!$H$2:'Sheet2'!$H$45,MATCH(BB27,Sheet2!$G$2:'Sheet2'!$G$45,0),0)),IF($BH$1=TRUE,INDEX(Sheet2!$I$2:'Sheet2'!$I$45,MATCH(BB27,Sheet2!$G$2:'Sheet2'!$G$45,0)),IF($BI$1=TRUE,INDEX(Sheet2!$H$2:'Sheet2'!$H$45,MATCH(BB27,Sheet2!$G$2:'Sheet2'!$G$45,0)),0)))+IF($BE$1=TRUE,2,0)</f>
        <v>41</v>
      </c>
      <c r="AG27" s="20">
        <f t="shared" si="17"/>
        <v>44.5</v>
      </c>
      <c r="AH27" s="20">
        <f t="shared" si="18"/>
        <v>47.5</v>
      </c>
      <c r="AI27" s="22">
        <f t="shared" si="19"/>
        <v>50.5</v>
      </c>
      <c r="AJ27" s="95"/>
      <c r="AK27" s="96">
        <v>340</v>
      </c>
      <c r="AL27" s="96">
        <v>360</v>
      </c>
      <c r="AM27" s="96">
        <v>16</v>
      </c>
      <c r="AN27" s="83">
        <v>15</v>
      </c>
      <c r="AO27" s="83">
        <v>50</v>
      </c>
      <c r="AP27" s="13">
        <v>100</v>
      </c>
      <c r="AQ27" s="13">
        <v>35</v>
      </c>
      <c r="AR27" s="13">
        <v>80</v>
      </c>
      <c r="AS27" s="13">
        <v>510</v>
      </c>
      <c r="AT27" s="13">
        <v>3</v>
      </c>
      <c r="AU27" s="13">
        <v>595</v>
      </c>
      <c r="AV27" s="13">
        <f t="shared" si="21"/>
        <v>446</v>
      </c>
      <c r="AW27" s="13">
        <f t="shared" si="22"/>
        <v>743</v>
      </c>
      <c r="AX27" s="5">
        <f t="shared" si="23"/>
        <v>12</v>
      </c>
      <c r="AY27" s="5">
        <f t="shared" si="24"/>
        <v>13</v>
      </c>
      <c r="AZ27" s="5">
        <f t="shared" si="25"/>
        <v>16</v>
      </c>
      <c r="BA27" s="5">
        <f t="shared" si="26"/>
        <v>20</v>
      </c>
      <c r="BB27" s="5">
        <f t="shared" si="27"/>
        <v>24</v>
      </c>
    </row>
    <row r="28" spans="1:54" s="5" customFormat="1">
      <c r="A28" s="458"/>
      <c r="B28" s="715"/>
      <c r="C28" s="721" t="s">
        <v>528</v>
      </c>
      <c r="D28" s="387" t="s">
        <v>262</v>
      </c>
      <c r="E28" s="38" t="s">
        <v>36</v>
      </c>
      <c r="F28" s="826" t="s">
        <v>18</v>
      </c>
      <c r="G28" s="388" t="s">
        <v>12</v>
      </c>
      <c r="H28" s="389">
        <f>ROUNDDOWN(AK28*1.05,0)+INDEX(Sheet2!$B$2:'Sheet2'!$B$5,MATCH(G28,Sheet2!$A$2:'Sheet2'!$A$5,0),0)+34*AT28-ROUNDUP(IF($BC$1=TRUE,AV28,AW28)/10,0)+A28</f>
        <v>572</v>
      </c>
      <c r="I28" s="390">
        <f>ROUNDDOWN(AL28*1.05,0)+INDEX(Sheet2!$B$2:'Sheet2'!$B$5,MATCH(G28,Sheet2!$A$2:'Sheet2'!$A$5,0),0)+34*AT28-ROUNDUP(IF($BC$1=TRUE,AV28,AW28)/10,0)+A28</f>
        <v>583</v>
      </c>
      <c r="J28" s="391">
        <f t="shared" si="0"/>
        <v>1155</v>
      </c>
      <c r="K28" s="1350">
        <f>AW28-ROUNDDOWN(AR28/2,0)-ROUNDDOWN(MAX(AQ28*1.2,AP28*0.5),0)+INDEX(Sheet2!$C$2:'Sheet2'!$C$5,MATCH(G28,Sheet2!$A$2:'Sheet2'!$A$5,0),0)</f>
        <v>866</v>
      </c>
      <c r="L28" s="386">
        <f t="shared" si="1"/>
        <v>432</v>
      </c>
      <c r="M28" s="780">
        <f t="shared" si="2"/>
        <v>15</v>
      </c>
      <c r="N28" s="780">
        <f t="shared" si="3"/>
        <v>50</v>
      </c>
      <c r="O28" s="792">
        <f t="shared" si="4"/>
        <v>2299</v>
      </c>
      <c r="P28" s="41">
        <f>AX28+IF($F28="범선",IF($BG$1=TRUE,INDEX(Sheet2!$H$2:'Sheet2'!$H$45,MATCH(AX28,Sheet2!$G$2:'Sheet2'!$G$45,0),0)),IF($BH$1=TRUE,INDEX(Sheet2!$I$2:'Sheet2'!$I$45,MATCH(AX28,Sheet2!$G$2:'Sheet2'!$G$45,0)),IF($BI$1=TRUE,INDEX(Sheet2!$H$2:'Sheet2'!$H$45,MATCH(AX28,Sheet2!$G$2:'Sheet2'!$G$45,0)),0)))+IF($BE$1=TRUE,2,0)</f>
        <v>24</v>
      </c>
      <c r="Q28" s="38">
        <f t="shared" si="5"/>
        <v>27</v>
      </c>
      <c r="R28" s="38">
        <f t="shared" si="6"/>
        <v>30</v>
      </c>
      <c r="S28" s="39">
        <f t="shared" si="7"/>
        <v>33</v>
      </c>
      <c r="T28" s="38">
        <f>AY28+IF($F28="범선",IF($BG$1=TRUE,INDEX(Sheet2!$H$2:'Sheet2'!$H$45,MATCH(AY28,Sheet2!$G$2:'Sheet2'!$G$45,0),0)),IF($BH$1=TRUE,INDEX(Sheet2!$I$2:'Sheet2'!$I$45,MATCH(AY28,Sheet2!$G$2:'Sheet2'!$G$45,0)),IF($BI$1=TRUE,INDEX(Sheet2!$H$2:'Sheet2'!$H$45,MATCH(AY28,Sheet2!$G$2:'Sheet2'!$G$45,0)),0)))+IF($BE$1=TRUE,2,0)</f>
        <v>25</v>
      </c>
      <c r="U28" s="38">
        <f t="shared" si="8"/>
        <v>28.5</v>
      </c>
      <c r="V28" s="38">
        <f t="shared" si="9"/>
        <v>31.5</v>
      </c>
      <c r="W28" s="39">
        <f t="shared" si="10"/>
        <v>34.5</v>
      </c>
      <c r="X28" s="38">
        <f>AZ28+IF($F28="범선",IF($BG$1=TRUE,INDEX(Sheet2!$H$2:'Sheet2'!$H$45,MATCH(AZ28,Sheet2!$G$2:'Sheet2'!$G$45,0),0)),IF($BH$1=TRUE,INDEX(Sheet2!$I$2:'Sheet2'!$I$45,MATCH(AZ28,Sheet2!$G$2:'Sheet2'!$G$45,0)),IF($BI$1=TRUE,INDEX(Sheet2!$H$2:'Sheet2'!$H$45,MATCH(AZ28,Sheet2!$G$2:'Sheet2'!$G$45,0)),0)))+IF($BE$1=TRUE,2,0)</f>
        <v>29</v>
      </c>
      <c r="Y28" s="38">
        <f t="shared" si="11"/>
        <v>32.5</v>
      </c>
      <c r="Z28" s="38">
        <f t="shared" si="12"/>
        <v>35.5</v>
      </c>
      <c r="AA28" s="39">
        <f t="shared" si="13"/>
        <v>38.5</v>
      </c>
      <c r="AB28" s="38">
        <f>BA28+IF($F28="범선",IF($BG$1=TRUE,INDEX(Sheet2!$H$2:'Sheet2'!$H$45,MATCH(BA28,Sheet2!$G$2:'Sheet2'!$G$45,0),0)),IF($BH$1=TRUE,INDEX(Sheet2!$I$2:'Sheet2'!$I$45,MATCH(BA28,Sheet2!$G$2:'Sheet2'!$G$45,0)),IF($BI$1=TRUE,INDEX(Sheet2!$H$2:'Sheet2'!$H$45,MATCH(BA28,Sheet2!$G$2:'Sheet2'!$G$45,0)),0)))+IF($BE$1=TRUE,2,0)</f>
        <v>34.5</v>
      </c>
      <c r="AC28" s="38">
        <f t="shared" si="14"/>
        <v>38</v>
      </c>
      <c r="AD28" s="38">
        <f t="shared" si="15"/>
        <v>41</v>
      </c>
      <c r="AE28" s="39">
        <f t="shared" si="16"/>
        <v>44</v>
      </c>
      <c r="AF28" s="38">
        <f>BB28+IF($F28="범선",IF($BG$1=TRUE,INDEX(Sheet2!$H$2:'Sheet2'!$H$45,MATCH(BB28,Sheet2!$G$2:'Sheet2'!$G$45,0),0)),IF($BH$1=TRUE,INDEX(Sheet2!$I$2:'Sheet2'!$I$45,MATCH(BB28,Sheet2!$G$2:'Sheet2'!$G$45,0)),IF($BI$1=TRUE,INDEX(Sheet2!$H$2:'Sheet2'!$H$45,MATCH(BB28,Sheet2!$G$2:'Sheet2'!$G$45,0)),0)))+IF($BE$1=TRUE,2,0)</f>
        <v>40</v>
      </c>
      <c r="AG28" s="38">
        <f t="shared" si="17"/>
        <v>43.5</v>
      </c>
      <c r="AH28" s="38">
        <f t="shared" si="18"/>
        <v>46.5</v>
      </c>
      <c r="AI28" s="39">
        <f t="shared" si="19"/>
        <v>49.5</v>
      </c>
      <c r="AJ28" s="95"/>
      <c r="AK28" s="97">
        <v>370</v>
      </c>
      <c r="AL28" s="97">
        <v>380</v>
      </c>
      <c r="AM28" s="97">
        <v>17</v>
      </c>
      <c r="AN28" s="83">
        <v>15</v>
      </c>
      <c r="AO28" s="83">
        <v>50</v>
      </c>
      <c r="AP28" s="13">
        <v>200</v>
      </c>
      <c r="AQ28" s="13">
        <v>35</v>
      </c>
      <c r="AR28" s="13">
        <v>90</v>
      </c>
      <c r="AS28" s="13">
        <v>480</v>
      </c>
      <c r="AT28" s="13">
        <v>3</v>
      </c>
      <c r="AU28" s="5">
        <f t="shared" ref="AU28:AU91" si="28">AP28+AR28+AS28</f>
        <v>770</v>
      </c>
      <c r="AV28" s="5">
        <f t="shared" si="21"/>
        <v>577</v>
      </c>
      <c r="AW28" s="5">
        <f t="shared" si="22"/>
        <v>962</v>
      </c>
      <c r="AX28" s="5">
        <f t="shared" si="23"/>
        <v>11</v>
      </c>
      <c r="AY28" s="5">
        <f t="shared" si="24"/>
        <v>12</v>
      </c>
      <c r="AZ28" s="5">
        <f t="shared" si="25"/>
        <v>15</v>
      </c>
      <c r="BA28" s="5">
        <f t="shared" si="26"/>
        <v>19</v>
      </c>
      <c r="BB28" s="5">
        <f t="shared" si="27"/>
        <v>23</v>
      </c>
    </row>
    <row r="29" spans="1:54" s="5" customFormat="1" hidden="1">
      <c r="A29" s="638"/>
      <c r="B29" s="639" t="s">
        <v>121</v>
      </c>
      <c r="C29" s="866" t="s">
        <v>120</v>
      </c>
      <c r="D29" s="640" t="s">
        <v>1</v>
      </c>
      <c r="E29" s="640" t="s">
        <v>41</v>
      </c>
      <c r="F29" s="641" t="s">
        <v>118</v>
      </c>
      <c r="G29" s="564" t="s">
        <v>12</v>
      </c>
      <c r="H29" s="569">
        <f>ROUNDDOWN(AK29*1.05,0)+INDEX(Sheet2!$B$2:'Sheet2'!$B$5,MATCH(G29,Sheet2!$A$2:'Sheet2'!$A$5,0),0)+34*AT29-ROUNDUP(IF($BC$1=TRUE,AV29,AW29)/10,0)+A29</f>
        <v>504</v>
      </c>
      <c r="I29" s="577">
        <f>ROUNDDOWN(AL29*1.05,0)+INDEX(Sheet2!$B$2:'Sheet2'!$B$5,MATCH(G29,Sheet2!$A$2:'Sheet2'!$A$5,0),0)+34*AT29-ROUNDUP(IF($BC$1=TRUE,AV29,AW29)/10,0)+A29</f>
        <v>630</v>
      </c>
      <c r="J29" s="585">
        <f t="shared" si="0"/>
        <v>1134</v>
      </c>
      <c r="K29" s="867">
        <f>AW29-ROUNDDOWN(AR29/2,0)-ROUNDDOWN(MAX(AQ29*1.2,AP29*0.5),0)+INDEX(Sheet2!$C$2:'Sheet2'!$C$5,MATCH(G29,Sheet2!$A$2:'Sheet2'!$A$5,0),0)</f>
        <v>788</v>
      </c>
      <c r="L29" s="608">
        <f t="shared" si="1"/>
        <v>376</v>
      </c>
      <c r="M29" s="618">
        <f t="shared" si="2"/>
        <v>15</v>
      </c>
      <c r="N29" s="618">
        <f t="shared" si="3"/>
        <v>60</v>
      </c>
      <c r="O29" s="868">
        <f t="shared" si="4"/>
        <v>2142</v>
      </c>
      <c r="P29" s="47">
        <f>AX29+IF($F29="범선",IF($BG$1=TRUE,INDEX(Sheet2!$H$2:'Sheet2'!$H$45,MATCH(AX29,Sheet2!$G$2:'Sheet2'!$G$45,0),0)),IF($BH$1=TRUE,INDEX(Sheet2!$I$2:'Sheet2'!$I$45,MATCH(AX29,Sheet2!$G$2:'Sheet2'!$G$45,0)),IF($BI$1=TRUE,INDEX(Sheet2!$H$2:'Sheet2'!$H$45,MATCH(AX29,Sheet2!$G$2:'Sheet2'!$G$45,0)),0)))+IF($BE$1=TRUE,2,0)</f>
        <v>49</v>
      </c>
      <c r="Q29" s="43">
        <f t="shared" si="5"/>
        <v>52</v>
      </c>
      <c r="R29" s="43">
        <f t="shared" si="6"/>
        <v>55</v>
      </c>
      <c r="S29" s="45">
        <f t="shared" si="7"/>
        <v>58</v>
      </c>
      <c r="T29" s="43">
        <f>AY29+IF($F29="범선",IF($BG$1=TRUE,INDEX(Sheet2!$H$2:'Sheet2'!$H$45,MATCH(AY29,Sheet2!$G$2:'Sheet2'!$G$45,0),0)),IF($BH$1=TRUE,INDEX(Sheet2!$I$2:'Sheet2'!$I$45,MATCH(AY29,Sheet2!$G$2:'Sheet2'!$G$45,0)),IF($BI$1=TRUE,INDEX(Sheet2!$H$2:'Sheet2'!$H$45,MATCH(AY29,Sheet2!$G$2:'Sheet2'!$G$45,0)),0)))+IF($BE$1=TRUE,2,0)</f>
        <v>51</v>
      </c>
      <c r="U29" s="43">
        <f t="shared" si="8"/>
        <v>54.5</v>
      </c>
      <c r="V29" s="43">
        <f t="shared" si="9"/>
        <v>57.5</v>
      </c>
      <c r="W29" s="45">
        <f t="shared" si="10"/>
        <v>60.5</v>
      </c>
      <c r="X29" s="43">
        <f>AZ29+IF($F29="범선",IF($BG$1=TRUE,INDEX(Sheet2!$H$2:'Sheet2'!$H$45,MATCH(AZ29,Sheet2!$G$2:'Sheet2'!$G$45,0),0)),IF($BH$1=TRUE,INDEX(Sheet2!$I$2:'Sheet2'!$I$45,MATCH(AZ29,Sheet2!$G$2:'Sheet2'!$G$45,0)),IF($BI$1=TRUE,INDEX(Sheet2!$H$2:'Sheet2'!$H$45,MATCH(AZ29,Sheet2!$G$2:'Sheet2'!$G$45,0)),0)))+IF($BE$1=TRUE,2,0)</f>
        <v>57</v>
      </c>
      <c r="Y29" s="43">
        <f t="shared" si="11"/>
        <v>60.5</v>
      </c>
      <c r="Z29" s="43">
        <f t="shared" si="12"/>
        <v>63.5</v>
      </c>
      <c r="AA29" s="45">
        <f t="shared" si="13"/>
        <v>66.5</v>
      </c>
      <c r="AB29" s="43">
        <f>BA29+IF($F29="범선",IF($BG$1=TRUE,INDEX(Sheet2!$H$2:'Sheet2'!$H$45,MATCH(BA29,Sheet2!$G$2:'Sheet2'!$G$45,0),0)),IF($BH$1=TRUE,INDEX(Sheet2!$I$2:'Sheet2'!$I$45,MATCH(BA29,Sheet2!$G$2:'Sheet2'!$G$45,0)),IF($BI$1=TRUE,INDEX(Sheet2!$H$2:'Sheet2'!$H$45,MATCH(BA29,Sheet2!$G$2:'Sheet2'!$G$45,0)),0)))+IF($BE$1=TRUE,2,0)</f>
        <v>65</v>
      </c>
      <c r="AC29" s="43">
        <f t="shared" si="14"/>
        <v>68.5</v>
      </c>
      <c r="AD29" s="43">
        <f t="shared" si="15"/>
        <v>71.5</v>
      </c>
      <c r="AE29" s="45">
        <f t="shared" si="16"/>
        <v>74.5</v>
      </c>
      <c r="AF29" s="43">
        <f>BB29+IF($F29="범선",IF($BG$1=TRUE,INDEX(Sheet2!$H$2:'Sheet2'!$H$45,MATCH(BB29,Sheet2!$G$2:'Sheet2'!$G$45,0),0)),IF($BH$1=TRUE,INDEX(Sheet2!$I$2:'Sheet2'!$I$45,MATCH(BB29,Sheet2!$G$2:'Sheet2'!$G$45,0)),IF($BI$1=TRUE,INDEX(Sheet2!$H$2:'Sheet2'!$H$45,MATCH(BB29,Sheet2!$G$2:'Sheet2'!$G$45,0)),0)))+IF($BE$1=TRUE,2,0)</f>
        <v>73</v>
      </c>
      <c r="AG29" s="43">
        <f t="shared" si="17"/>
        <v>76.5</v>
      </c>
      <c r="AH29" s="43">
        <f t="shared" si="18"/>
        <v>79.5</v>
      </c>
      <c r="AI29" s="45">
        <f t="shared" si="19"/>
        <v>82.5</v>
      </c>
      <c r="AJ29" s="95"/>
      <c r="AK29" s="97">
        <v>270</v>
      </c>
      <c r="AL29" s="97">
        <v>390</v>
      </c>
      <c r="AM29" s="97">
        <v>13</v>
      </c>
      <c r="AN29" s="261">
        <v>15</v>
      </c>
      <c r="AO29" s="261">
        <v>60</v>
      </c>
      <c r="AP29" s="5">
        <v>245</v>
      </c>
      <c r="AQ29" s="5">
        <v>100</v>
      </c>
      <c r="AR29" s="5">
        <v>90</v>
      </c>
      <c r="AS29" s="5">
        <v>390</v>
      </c>
      <c r="AT29" s="5">
        <v>4</v>
      </c>
      <c r="AU29" s="5">
        <f t="shared" si="28"/>
        <v>725</v>
      </c>
      <c r="AV29" s="5">
        <f t="shared" si="21"/>
        <v>543</v>
      </c>
      <c r="AW29" s="5">
        <f t="shared" si="22"/>
        <v>906</v>
      </c>
      <c r="AX29" s="5">
        <f t="shared" si="23"/>
        <v>13</v>
      </c>
      <c r="AY29" s="5">
        <f t="shared" si="24"/>
        <v>14</v>
      </c>
      <c r="AZ29" s="5">
        <f t="shared" si="25"/>
        <v>17</v>
      </c>
      <c r="BA29" s="5">
        <f t="shared" si="26"/>
        <v>21</v>
      </c>
      <c r="BB29" s="5">
        <f t="shared" si="27"/>
        <v>25</v>
      </c>
    </row>
    <row r="30" spans="1:54" s="5" customFormat="1">
      <c r="A30" s="365"/>
      <c r="B30" s="167" t="s">
        <v>34</v>
      </c>
      <c r="C30" s="150" t="s">
        <v>47</v>
      </c>
      <c r="D30" s="151" t="s">
        <v>1</v>
      </c>
      <c r="E30" s="151" t="s">
        <v>0</v>
      </c>
      <c r="F30" s="152" t="s">
        <v>18</v>
      </c>
      <c r="G30" s="153" t="s">
        <v>8</v>
      </c>
      <c r="H30" s="169">
        <f>ROUNDDOWN(AK30*1.05,0)+INDEX(Sheet2!$B$2:'Sheet2'!$B$5,MATCH(G30,Sheet2!$A$2:'Sheet2'!$A$5,0),0)+34*AT30-ROUNDUP(IF($BC$1=TRUE,AV30,AW30)/10,0)+A30</f>
        <v>543</v>
      </c>
      <c r="I30" s="297">
        <f>ROUNDDOWN(AL30*1.05,0)+INDEX(Sheet2!$B$2:'Sheet2'!$B$5,MATCH(G30,Sheet2!$A$2:'Sheet2'!$A$5,0),0)+34*AT30-ROUNDUP(IF($BC$1=TRUE,AV30,AW30)/10,0)+A30</f>
        <v>643</v>
      </c>
      <c r="J30" s="154">
        <f t="shared" si="0"/>
        <v>1186</v>
      </c>
      <c r="K30" s="155">
        <f>AW30-ROUNDDOWN(AR30/2,0)-ROUNDDOWN(MAX(AQ30*1.2,AP30*0.5),0)+INDEX(Sheet2!$C$2:'Sheet2'!$C$5,MATCH(G30,Sheet2!$A$2:'Sheet2'!$A$5,0),0)</f>
        <v>951</v>
      </c>
      <c r="L30" s="156">
        <f t="shared" si="1"/>
        <v>525</v>
      </c>
      <c r="M30" s="157">
        <f t="shared" si="2"/>
        <v>11</v>
      </c>
      <c r="N30" s="157">
        <f t="shared" si="3"/>
        <v>24</v>
      </c>
      <c r="O30" s="158">
        <f t="shared" si="4"/>
        <v>2272</v>
      </c>
      <c r="P30" s="31">
        <f>AX30+IF($F30="범선",IF($BG$1=TRUE,INDEX(Sheet2!$H$2:'Sheet2'!$H$45,MATCH(AX30,Sheet2!$G$2:'Sheet2'!$G$45,0),0)),IF($BH$1=TRUE,INDEX(Sheet2!$I$2:'Sheet2'!$I$45,MATCH(AX30,Sheet2!$G$2:'Sheet2'!$G$45,0)),IF($BI$1=TRUE,INDEX(Sheet2!$H$2:'Sheet2'!$H$45,MATCH(AX30,Sheet2!$G$2:'Sheet2'!$G$45,0)),0)))+IF($BE$1=TRUE,2,0)</f>
        <v>16</v>
      </c>
      <c r="Q30" s="26">
        <f t="shared" si="5"/>
        <v>19</v>
      </c>
      <c r="R30" s="26">
        <f t="shared" si="6"/>
        <v>22</v>
      </c>
      <c r="S30" s="28">
        <f t="shared" si="7"/>
        <v>25</v>
      </c>
      <c r="T30" s="26">
        <f>AY30+IF($F30="범선",IF($BG$1=TRUE,INDEX(Sheet2!$H$2:'Sheet2'!$H$45,MATCH(AY30,Sheet2!$G$2:'Sheet2'!$G$45,0),0)),IF($BH$1=TRUE,INDEX(Sheet2!$I$2:'Sheet2'!$I$45,MATCH(AY30,Sheet2!$G$2:'Sheet2'!$G$45,0)),IF($BI$1=TRUE,INDEX(Sheet2!$H$2:'Sheet2'!$H$45,MATCH(AY30,Sheet2!$G$2:'Sheet2'!$G$45,0)),0)))+IF($BE$1=TRUE,2,0)</f>
        <v>18.5</v>
      </c>
      <c r="U30" s="26">
        <f t="shared" si="8"/>
        <v>22</v>
      </c>
      <c r="V30" s="26">
        <f t="shared" si="9"/>
        <v>25</v>
      </c>
      <c r="W30" s="28">
        <f t="shared" si="10"/>
        <v>28</v>
      </c>
      <c r="X30" s="26">
        <f>AZ30+IF($F30="범선",IF($BG$1=TRUE,INDEX(Sheet2!$H$2:'Sheet2'!$H$45,MATCH(AZ30,Sheet2!$G$2:'Sheet2'!$G$45,0),0)),IF($BH$1=TRUE,INDEX(Sheet2!$I$2:'Sheet2'!$I$45,MATCH(AZ30,Sheet2!$G$2:'Sheet2'!$G$45,0)),IF($BI$1=TRUE,INDEX(Sheet2!$H$2:'Sheet2'!$H$45,MATCH(AZ30,Sheet2!$G$2:'Sheet2'!$G$45,0)),0)))+IF($BE$1=TRUE,2,0)</f>
        <v>22.5</v>
      </c>
      <c r="Y30" s="26">
        <f t="shared" si="11"/>
        <v>26</v>
      </c>
      <c r="Z30" s="26">
        <f t="shared" si="12"/>
        <v>29</v>
      </c>
      <c r="AA30" s="28">
        <f t="shared" si="13"/>
        <v>32</v>
      </c>
      <c r="AB30" s="26">
        <f>BA30+IF($F30="범선",IF($BG$1=TRUE,INDEX(Sheet2!$H$2:'Sheet2'!$H$45,MATCH(BA30,Sheet2!$G$2:'Sheet2'!$G$45,0),0)),IF($BH$1=TRUE,INDEX(Sheet2!$I$2:'Sheet2'!$I$45,MATCH(BA30,Sheet2!$G$2:'Sheet2'!$G$45,0)),IF($BI$1=TRUE,INDEX(Sheet2!$H$2:'Sheet2'!$H$45,MATCH(BA30,Sheet2!$G$2:'Sheet2'!$G$45,0)),0)))+IF($BE$1=TRUE,2,0)</f>
        <v>28</v>
      </c>
      <c r="AC30" s="26">
        <f t="shared" si="14"/>
        <v>31.5</v>
      </c>
      <c r="AD30" s="26">
        <f t="shared" si="15"/>
        <v>34.5</v>
      </c>
      <c r="AE30" s="28">
        <f t="shared" si="16"/>
        <v>37.5</v>
      </c>
      <c r="AF30" s="26">
        <f>BB30+IF($F30="범선",IF($BG$1=TRUE,INDEX(Sheet2!$H$2:'Sheet2'!$H$45,MATCH(BB30,Sheet2!$G$2:'Sheet2'!$G$45,0),0)),IF($BH$1=TRUE,INDEX(Sheet2!$I$2:'Sheet2'!$I$45,MATCH(BB30,Sheet2!$G$2:'Sheet2'!$G$45,0)),IF($BI$1=TRUE,INDEX(Sheet2!$H$2:'Sheet2'!$H$45,MATCH(BB30,Sheet2!$G$2:'Sheet2'!$G$45,0)),0)))+IF($BE$1=TRUE,2,0)</f>
        <v>32</v>
      </c>
      <c r="AG30" s="26">
        <f t="shared" si="17"/>
        <v>35.5</v>
      </c>
      <c r="AH30" s="26">
        <f t="shared" si="18"/>
        <v>38.5</v>
      </c>
      <c r="AI30" s="28">
        <f t="shared" si="19"/>
        <v>41.5</v>
      </c>
      <c r="AJ30" s="95"/>
      <c r="AK30" s="97">
        <v>290</v>
      </c>
      <c r="AL30" s="97">
        <v>385</v>
      </c>
      <c r="AM30" s="97">
        <v>9</v>
      </c>
      <c r="AN30" s="83">
        <v>11</v>
      </c>
      <c r="AO30" s="83">
        <v>24</v>
      </c>
      <c r="AP30" s="5">
        <v>66</v>
      </c>
      <c r="AQ30" s="5">
        <v>28</v>
      </c>
      <c r="AR30" s="5">
        <v>16</v>
      </c>
      <c r="AS30" s="5">
        <v>673</v>
      </c>
      <c r="AT30" s="5">
        <v>4</v>
      </c>
      <c r="AU30" s="5">
        <f t="shared" si="28"/>
        <v>755</v>
      </c>
      <c r="AV30" s="5">
        <f t="shared" si="21"/>
        <v>566</v>
      </c>
      <c r="AW30" s="5">
        <f t="shared" si="22"/>
        <v>943</v>
      </c>
      <c r="AX30" s="5">
        <f t="shared" si="23"/>
        <v>5</v>
      </c>
      <c r="AY30" s="5">
        <f t="shared" si="24"/>
        <v>7</v>
      </c>
      <c r="AZ30" s="5">
        <f t="shared" si="25"/>
        <v>10</v>
      </c>
      <c r="BA30" s="5">
        <f t="shared" si="26"/>
        <v>14</v>
      </c>
      <c r="BB30" s="5">
        <f t="shared" si="27"/>
        <v>17</v>
      </c>
    </row>
    <row r="31" spans="1:54" s="5" customFormat="1" hidden="1">
      <c r="A31" s="334"/>
      <c r="B31" s="89" t="s">
        <v>48</v>
      </c>
      <c r="C31" s="119" t="s">
        <v>87</v>
      </c>
      <c r="D31" s="26" t="s">
        <v>1</v>
      </c>
      <c r="E31" s="26" t="s">
        <v>0</v>
      </c>
      <c r="F31" s="26" t="s">
        <v>18</v>
      </c>
      <c r="G31" s="28" t="s">
        <v>10</v>
      </c>
      <c r="H31" s="91">
        <f>ROUNDDOWN(AK31*1.05,0)+INDEX(Sheet2!$B$2:'Sheet2'!$B$5,MATCH(G31,Sheet2!$A$2:'Sheet2'!$A$5,0),0)+34*AT31-ROUNDUP(IF($BC$1=TRUE,AV31,AW31)/10,0)+A31</f>
        <v>524</v>
      </c>
      <c r="I31" s="231">
        <f>ROUNDDOWN(AL31*1.05,0)+INDEX(Sheet2!$B$2:'Sheet2'!$B$5,MATCH(G31,Sheet2!$A$2:'Sheet2'!$A$5,0),0)+34*AT31-ROUNDUP(IF($BC$1=TRUE,AV31,AW31)/10,0)+A31</f>
        <v>613</v>
      </c>
      <c r="J31" s="30">
        <f t="shared" si="0"/>
        <v>1137</v>
      </c>
      <c r="K31" s="137">
        <f>AW31-ROUNDDOWN(AR31/2,0)-ROUNDDOWN(MAX(AQ31*1.2,AP31*0.5),0)+INDEX(Sheet2!$C$2:'Sheet2'!$C$5,MATCH(G31,Sheet2!$A$2:'Sheet2'!$A$5,0),0)</f>
        <v>1145</v>
      </c>
      <c r="L31" s="25">
        <f t="shared" si="1"/>
        <v>637</v>
      </c>
      <c r="M31" s="83">
        <f t="shared" si="2"/>
        <v>10</v>
      </c>
      <c r="N31" s="83">
        <f t="shared" si="3"/>
        <v>22</v>
      </c>
      <c r="O31" s="92">
        <f t="shared" si="4"/>
        <v>2185</v>
      </c>
      <c r="P31" s="31">
        <f>AX31+IF($F31="범선",IF($BG$1=TRUE,INDEX(Sheet2!$H$2:'Sheet2'!$H$45,MATCH(AX31,Sheet2!$G$2:'Sheet2'!$G$45,0),0)),IF($BH$1=TRUE,INDEX(Sheet2!$I$2:'Sheet2'!$I$45,MATCH(AX31,Sheet2!$G$2:'Sheet2'!$G$45,0)),IF($BI$1=TRUE,INDEX(Sheet2!$H$2:'Sheet2'!$H$45,MATCH(AX31,Sheet2!$G$2:'Sheet2'!$G$45,0)),0)))+IF($BE$1=TRUE,2,0)</f>
        <v>14.5</v>
      </c>
      <c r="Q31" s="26">
        <f t="shared" si="5"/>
        <v>17.5</v>
      </c>
      <c r="R31" s="26">
        <f t="shared" si="6"/>
        <v>20.5</v>
      </c>
      <c r="S31" s="28">
        <f t="shared" si="7"/>
        <v>23.5</v>
      </c>
      <c r="T31" s="26">
        <f>AY31+IF($F31="범선",IF($BG$1=TRUE,INDEX(Sheet2!$H$2:'Sheet2'!$H$45,MATCH(AY31,Sheet2!$G$2:'Sheet2'!$G$45,0),0)),IF($BH$1=TRUE,INDEX(Sheet2!$I$2:'Sheet2'!$I$45,MATCH(AY31,Sheet2!$G$2:'Sheet2'!$G$45,0)),IF($BI$1=TRUE,INDEX(Sheet2!$H$2:'Sheet2'!$H$45,MATCH(AY31,Sheet2!$G$2:'Sheet2'!$G$45,0)),0)))+IF($BE$1=TRUE,2,0)</f>
        <v>16</v>
      </c>
      <c r="U31" s="26">
        <f t="shared" si="8"/>
        <v>19.5</v>
      </c>
      <c r="V31" s="26">
        <f t="shared" si="9"/>
        <v>22.5</v>
      </c>
      <c r="W31" s="28">
        <f t="shared" si="10"/>
        <v>25.5</v>
      </c>
      <c r="X31" s="26">
        <f>AZ31+IF($F31="범선",IF($BG$1=TRUE,INDEX(Sheet2!$H$2:'Sheet2'!$H$45,MATCH(AZ31,Sheet2!$G$2:'Sheet2'!$G$45,0),0)),IF($BH$1=TRUE,INDEX(Sheet2!$I$2:'Sheet2'!$I$45,MATCH(AZ31,Sheet2!$G$2:'Sheet2'!$G$45,0)),IF($BI$1=TRUE,INDEX(Sheet2!$H$2:'Sheet2'!$H$45,MATCH(AZ31,Sheet2!$G$2:'Sheet2'!$G$45,0)),0)))+IF($BE$1=TRUE,2,0)</f>
        <v>21</v>
      </c>
      <c r="Y31" s="26">
        <f t="shared" si="11"/>
        <v>24.5</v>
      </c>
      <c r="Z31" s="26">
        <f t="shared" si="12"/>
        <v>27.5</v>
      </c>
      <c r="AA31" s="28">
        <f t="shared" si="13"/>
        <v>30.5</v>
      </c>
      <c r="AB31" s="26">
        <f>BA31+IF($F31="범선",IF($BG$1=TRUE,INDEX(Sheet2!$H$2:'Sheet2'!$H$45,MATCH(BA31,Sheet2!$G$2:'Sheet2'!$G$45,0),0)),IF($BH$1=TRUE,INDEX(Sheet2!$I$2:'Sheet2'!$I$45,MATCH(BA31,Sheet2!$G$2:'Sheet2'!$G$45,0)),IF($BI$1=TRUE,INDEX(Sheet2!$H$2:'Sheet2'!$H$45,MATCH(BA31,Sheet2!$G$2:'Sheet2'!$G$45,0)),0)))+IF($BE$1=TRUE,2,0)</f>
        <v>25</v>
      </c>
      <c r="AC31" s="26">
        <f t="shared" si="14"/>
        <v>28.5</v>
      </c>
      <c r="AD31" s="26">
        <f t="shared" si="15"/>
        <v>31.5</v>
      </c>
      <c r="AE31" s="28">
        <f t="shared" si="16"/>
        <v>34.5</v>
      </c>
      <c r="AF31" s="26">
        <f>BB31+IF($F31="범선",IF($BG$1=TRUE,INDEX(Sheet2!$H$2:'Sheet2'!$H$45,MATCH(BB31,Sheet2!$G$2:'Sheet2'!$G$45,0),0)),IF($BH$1=TRUE,INDEX(Sheet2!$I$2:'Sheet2'!$I$45,MATCH(BB31,Sheet2!$G$2:'Sheet2'!$G$45,0)),IF($BI$1=TRUE,INDEX(Sheet2!$H$2:'Sheet2'!$H$45,MATCH(BB31,Sheet2!$G$2:'Sheet2'!$G$45,0)),0)))+IF($BE$1=TRUE,2,0)</f>
        <v>30.5</v>
      </c>
      <c r="AG31" s="26">
        <f t="shared" si="17"/>
        <v>34</v>
      </c>
      <c r="AH31" s="26">
        <f t="shared" si="18"/>
        <v>37</v>
      </c>
      <c r="AI31" s="28">
        <f t="shared" si="19"/>
        <v>40</v>
      </c>
      <c r="AJ31" s="95"/>
      <c r="AK31" s="97">
        <v>270</v>
      </c>
      <c r="AL31" s="97">
        <v>355</v>
      </c>
      <c r="AM31" s="97">
        <v>12</v>
      </c>
      <c r="AN31" s="83">
        <v>10</v>
      </c>
      <c r="AO31" s="83">
        <v>22</v>
      </c>
      <c r="AP31" s="5">
        <v>75</v>
      </c>
      <c r="AQ31" s="5">
        <v>32</v>
      </c>
      <c r="AR31" s="5">
        <v>22</v>
      </c>
      <c r="AS31" s="5">
        <v>818</v>
      </c>
      <c r="AT31" s="5">
        <v>5</v>
      </c>
      <c r="AU31" s="5">
        <f t="shared" si="28"/>
        <v>915</v>
      </c>
      <c r="AV31" s="5">
        <f t="shared" si="21"/>
        <v>686</v>
      </c>
      <c r="AW31" s="5">
        <f t="shared" si="22"/>
        <v>1143</v>
      </c>
      <c r="AX31" s="5">
        <f t="shared" si="23"/>
        <v>4</v>
      </c>
      <c r="AY31" s="5">
        <f t="shared" si="24"/>
        <v>5</v>
      </c>
      <c r="AZ31" s="5">
        <f t="shared" si="25"/>
        <v>9</v>
      </c>
      <c r="BA31" s="5">
        <f t="shared" si="26"/>
        <v>12</v>
      </c>
      <c r="BB31" s="5">
        <f t="shared" si="27"/>
        <v>16</v>
      </c>
    </row>
    <row r="32" spans="1:54" s="5" customFormat="1">
      <c r="A32" s="413">
        <v>20</v>
      </c>
      <c r="B32" s="414"/>
      <c r="C32" s="416" t="s">
        <v>521</v>
      </c>
      <c r="D32" s="417" t="s">
        <v>262</v>
      </c>
      <c r="E32" s="417" t="s">
        <v>0</v>
      </c>
      <c r="F32" s="418" t="s">
        <v>18</v>
      </c>
      <c r="G32" s="419" t="s">
        <v>12</v>
      </c>
      <c r="H32" s="420">
        <f>ROUNDDOWN(AK32*1.05,0)+INDEX(Sheet2!$B$2:'Sheet2'!$B$5,MATCH(G32,Sheet2!$A$2:'Sheet2'!$A$5,0),0)+34*AT32-ROUNDUP(IF($BC$1=TRUE,AV32,AW32)/10,0)+A32</f>
        <v>587</v>
      </c>
      <c r="I32" s="421">
        <f>ROUNDDOWN(AL32*1.05,0)+INDEX(Sheet2!$B$2:'Sheet2'!$B$5,MATCH(G32,Sheet2!$A$2:'Sheet2'!$A$5,0),0)+34*AT32-ROUNDUP(IF($BC$1=TRUE,AV32,AW32)/10,0)+A32</f>
        <v>510</v>
      </c>
      <c r="J32" s="422">
        <f t="shared" si="0"/>
        <v>1097</v>
      </c>
      <c r="K32" s="424">
        <f>AW32-ROUNDDOWN(AR32/2,0)-ROUNDDOWN(MAX(AQ32*1.2,AP32*0.5),0)+INDEX(Sheet2!$C$2:'Sheet2'!$C$5,MATCH(G32,Sheet2!$A$2:'Sheet2'!$A$5,0),0)</f>
        <v>855</v>
      </c>
      <c r="L32" s="425">
        <f t="shared" si="1"/>
        <v>413</v>
      </c>
      <c r="M32" s="395">
        <f t="shared" si="2"/>
        <v>15</v>
      </c>
      <c r="N32" s="395">
        <f t="shared" si="3"/>
        <v>55</v>
      </c>
      <c r="O32" s="428">
        <f t="shared" si="4"/>
        <v>2271</v>
      </c>
      <c r="P32" s="31">
        <f>AX32+IF($F32="범선",IF($BG$1=TRUE,INDEX(Sheet2!$H$2:'Sheet2'!$H$45,MATCH(AX32,Sheet2!$G$2:'Sheet2'!$G$45,0),0)),IF($BH$1=TRUE,INDEX(Sheet2!$I$2:'Sheet2'!$I$45,MATCH(AX32,Sheet2!$G$2:'Sheet2'!$G$45,0)),IF($BI$1=TRUE,INDEX(Sheet2!$H$2:'Sheet2'!$H$45,MATCH(AX32,Sheet2!$G$2:'Sheet2'!$G$45,0)),0)))+IF($BE$1=TRUE,2,0)</f>
        <v>25</v>
      </c>
      <c r="Q32" s="26">
        <f t="shared" si="5"/>
        <v>28</v>
      </c>
      <c r="R32" s="26">
        <f t="shared" si="6"/>
        <v>31</v>
      </c>
      <c r="S32" s="28">
        <f t="shared" si="7"/>
        <v>34</v>
      </c>
      <c r="T32" s="26">
        <f>AY32+IF($F32="범선",IF($BG$1=TRUE,INDEX(Sheet2!$H$2:'Sheet2'!$H$45,MATCH(AY32,Sheet2!$G$2:'Sheet2'!$G$45,0),0)),IF($BH$1=TRUE,INDEX(Sheet2!$I$2:'Sheet2'!$I$45,MATCH(AY32,Sheet2!$G$2:'Sheet2'!$G$45,0)),IF($BI$1=TRUE,INDEX(Sheet2!$H$2:'Sheet2'!$H$45,MATCH(AY32,Sheet2!$G$2:'Sheet2'!$G$45,0)),0)))+IF($BE$1=TRUE,2,0)</f>
        <v>26.5</v>
      </c>
      <c r="U32" s="26">
        <f t="shared" si="8"/>
        <v>30</v>
      </c>
      <c r="V32" s="26">
        <f t="shared" si="9"/>
        <v>33</v>
      </c>
      <c r="W32" s="28">
        <f t="shared" si="10"/>
        <v>36</v>
      </c>
      <c r="X32" s="26">
        <f>AZ32+IF($F32="범선",IF($BG$1=TRUE,INDEX(Sheet2!$H$2:'Sheet2'!$H$45,MATCH(AZ32,Sheet2!$G$2:'Sheet2'!$G$45,0),0)),IF($BH$1=TRUE,INDEX(Sheet2!$I$2:'Sheet2'!$I$45,MATCH(AZ32,Sheet2!$G$2:'Sheet2'!$G$45,0)),IF($BI$1=TRUE,INDEX(Sheet2!$H$2:'Sheet2'!$H$45,MATCH(AZ32,Sheet2!$G$2:'Sheet2'!$G$45,0)),0)))+IF($BE$1=TRUE,2,0)</f>
        <v>30.5</v>
      </c>
      <c r="Y32" s="26">
        <f t="shared" si="11"/>
        <v>34</v>
      </c>
      <c r="Z32" s="26">
        <f t="shared" si="12"/>
        <v>37</v>
      </c>
      <c r="AA32" s="28">
        <f t="shared" si="13"/>
        <v>40</v>
      </c>
      <c r="AB32" s="26">
        <f>BA32+IF($F32="범선",IF($BG$1=TRUE,INDEX(Sheet2!$H$2:'Sheet2'!$H$45,MATCH(BA32,Sheet2!$G$2:'Sheet2'!$G$45,0),0)),IF($BH$1=TRUE,INDEX(Sheet2!$I$2:'Sheet2'!$I$45,MATCH(BA32,Sheet2!$G$2:'Sheet2'!$G$45,0)),IF($BI$1=TRUE,INDEX(Sheet2!$H$2:'Sheet2'!$H$45,MATCH(BA32,Sheet2!$G$2:'Sheet2'!$G$45,0)),0)))+IF($BE$1=TRUE,2,0)</f>
        <v>36</v>
      </c>
      <c r="AC32" s="26">
        <f t="shared" si="14"/>
        <v>39.5</v>
      </c>
      <c r="AD32" s="26">
        <f t="shared" si="15"/>
        <v>42.5</v>
      </c>
      <c r="AE32" s="28">
        <f t="shared" si="16"/>
        <v>45.5</v>
      </c>
      <c r="AF32" s="26">
        <f>BB32+IF($F32="범선",IF($BG$1=TRUE,INDEX(Sheet2!$H$2:'Sheet2'!$H$45,MATCH(BB32,Sheet2!$G$2:'Sheet2'!$G$45,0),0)),IF($BH$1=TRUE,INDEX(Sheet2!$I$2:'Sheet2'!$I$45,MATCH(BB32,Sheet2!$G$2:'Sheet2'!$G$45,0)),IF($BI$1=TRUE,INDEX(Sheet2!$H$2:'Sheet2'!$H$45,MATCH(BB32,Sheet2!$G$2:'Sheet2'!$G$45,0)),0)))+IF($BE$1=TRUE,2,0)</f>
        <v>41</v>
      </c>
      <c r="AG32" s="26">
        <f t="shared" si="17"/>
        <v>44.5</v>
      </c>
      <c r="AH32" s="26">
        <f t="shared" si="18"/>
        <v>47.5</v>
      </c>
      <c r="AI32" s="28">
        <f t="shared" si="19"/>
        <v>50.5</v>
      </c>
      <c r="AJ32" s="95"/>
      <c r="AK32" s="97">
        <v>366</v>
      </c>
      <c r="AL32" s="97">
        <v>293</v>
      </c>
      <c r="AM32" s="97">
        <v>17</v>
      </c>
      <c r="AN32" s="83">
        <v>15</v>
      </c>
      <c r="AO32" s="83">
        <v>55</v>
      </c>
      <c r="AP32" s="13">
        <v>225</v>
      </c>
      <c r="AQ32" s="13">
        <v>100</v>
      </c>
      <c r="AR32" s="13">
        <v>110</v>
      </c>
      <c r="AS32" s="13">
        <v>450</v>
      </c>
      <c r="AT32" s="13">
        <v>3</v>
      </c>
      <c r="AU32" s="5">
        <f t="shared" si="28"/>
        <v>785</v>
      </c>
      <c r="AV32" s="5">
        <f t="shared" si="21"/>
        <v>588</v>
      </c>
      <c r="AW32" s="5">
        <f t="shared" si="22"/>
        <v>981</v>
      </c>
      <c r="AX32" s="5">
        <f t="shared" si="23"/>
        <v>12</v>
      </c>
      <c r="AY32" s="5">
        <f t="shared" si="24"/>
        <v>13</v>
      </c>
      <c r="AZ32" s="5">
        <f t="shared" si="25"/>
        <v>16</v>
      </c>
      <c r="BA32" s="5">
        <f t="shared" si="26"/>
        <v>20</v>
      </c>
      <c r="BB32" s="5">
        <f t="shared" si="27"/>
        <v>24</v>
      </c>
    </row>
    <row r="33" spans="1:54" s="5" customFormat="1">
      <c r="A33" s="365"/>
      <c r="B33" s="167" t="s">
        <v>27</v>
      </c>
      <c r="C33" s="150" t="s">
        <v>29</v>
      </c>
      <c r="D33" s="151" t="s">
        <v>1</v>
      </c>
      <c r="E33" s="151" t="s">
        <v>0</v>
      </c>
      <c r="F33" s="152" t="s">
        <v>18</v>
      </c>
      <c r="G33" s="153" t="s">
        <v>8</v>
      </c>
      <c r="H33" s="169">
        <f>ROUNDDOWN(AK33*1.05,0)+INDEX(Sheet2!$B$2:'Sheet2'!$B$5,MATCH(G33,Sheet2!$A$2:'Sheet2'!$A$5,0),0)+34*AT33-ROUNDUP(IF($BC$1=TRUE,AV33,AW33)/10,0)+A33</f>
        <v>604</v>
      </c>
      <c r="I33" s="297">
        <f>ROUNDDOWN(AL33*1.05,0)+INDEX(Sheet2!$B$2:'Sheet2'!$B$5,MATCH(G33,Sheet2!$A$2:'Sheet2'!$A$5,0),0)+34*AT33-ROUNDUP(IF($BC$1=TRUE,AV33,AW33)/10,0)+A33</f>
        <v>448</v>
      </c>
      <c r="J33" s="154">
        <f t="shared" si="0"/>
        <v>1052</v>
      </c>
      <c r="K33" s="155">
        <f>AW33-ROUNDDOWN(AR33/2,0)-ROUNDDOWN(MAX(AQ33*1.2,AP33*0.5),0)+INDEX(Sheet2!$C$2:'Sheet2'!$C$5,MATCH(G33,Sheet2!$A$2:'Sheet2'!$A$5,0),0)</f>
        <v>753</v>
      </c>
      <c r="L33" s="156">
        <f t="shared" si="1"/>
        <v>394</v>
      </c>
      <c r="M33" s="157">
        <f t="shared" si="2"/>
        <v>11</v>
      </c>
      <c r="N33" s="157">
        <f t="shared" si="3"/>
        <v>32</v>
      </c>
      <c r="O33" s="158">
        <f t="shared" si="4"/>
        <v>2260</v>
      </c>
      <c r="P33" s="31">
        <f>AX33+IF($F33="범선",IF($BG$1=TRUE,INDEX(Sheet2!$H$2:'Sheet2'!$H$45,MATCH(AX33,Sheet2!$G$2:'Sheet2'!$G$45,0),0)),IF($BH$1=TRUE,INDEX(Sheet2!$I$2:'Sheet2'!$I$45,MATCH(AX33,Sheet2!$G$2:'Sheet2'!$G$45,0)),IF($BI$1=TRUE,INDEX(Sheet2!$H$2:'Sheet2'!$H$45,MATCH(AX33,Sheet2!$G$2:'Sheet2'!$G$45,0)),0)))+IF($BE$1=TRUE,2,0)</f>
        <v>20</v>
      </c>
      <c r="Q33" s="26">
        <f t="shared" si="5"/>
        <v>23</v>
      </c>
      <c r="R33" s="26">
        <f t="shared" si="6"/>
        <v>26</v>
      </c>
      <c r="S33" s="28">
        <f t="shared" si="7"/>
        <v>29</v>
      </c>
      <c r="T33" s="26">
        <f>AY33+IF($F33="범선",IF($BG$1=TRUE,INDEX(Sheet2!$H$2:'Sheet2'!$H$45,MATCH(AY33,Sheet2!$G$2:'Sheet2'!$G$45,0),0)),IF($BH$1=TRUE,INDEX(Sheet2!$I$2:'Sheet2'!$I$45,MATCH(AY33,Sheet2!$G$2:'Sheet2'!$G$45,0)),IF($BI$1=TRUE,INDEX(Sheet2!$H$2:'Sheet2'!$H$45,MATCH(AY33,Sheet2!$G$2:'Sheet2'!$G$45,0)),0)))+IF($BE$1=TRUE,2,0)</f>
        <v>21</v>
      </c>
      <c r="U33" s="26">
        <f t="shared" si="8"/>
        <v>24.5</v>
      </c>
      <c r="V33" s="26">
        <f t="shared" si="9"/>
        <v>27.5</v>
      </c>
      <c r="W33" s="28">
        <f t="shared" si="10"/>
        <v>30.5</v>
      </c>
      <c r="X33" s="26">
        <f>AZ33+IF($F33="범선",IF($BG$1=TRUE,INDEX(Sheet2!$H$2:'Sheet2'!$H$45,MATCH(AZ33,Sheet2!$G$2:'Sheet2'!$G$45,0),0)),IF($BH$1=TRUE,INDEX(Sheet2!$I$2:'Sheet2'!$I$45,MATCH(AZ33,Sheet2!$G$2:'Sheet2'!$G$45,0)),IF($BI$1=TRUE,INDEX(Sheet2!$H$2:'Sheet2'!$H$45,MATCH(AZ33,Sheet2!$G$2:'Sheet2'!$G$45,0)),0)))+IF($BE$1=TRUE,2,0)</f>
        <v>26.5</v>
      </c>
      <c r="Y33" s="26">
        <f t="shared" si="11"/>
        <v>30</v>
      </c>
      <c r="Z33" s="26">
        <f t="shared" si="12"/>
        <v>33</v>
      </c>
      <c r="AA33" s="28">
        <f t="shared" si="13"/>
        <v>36</v>
      </c>
      <c r="AB33" s="26">
        <f>BA33+IF($F33="범선",IF($BG$1=TRUE,INDEX(Sheet2!$H$2:'Sheet2'!$H$45,MATCH(BA33,Sheet2!$G$2:'Sheet2'!$G$45,0),0)),IF($BH$1=TRUE,INDEX(Sheet2!$I$2:'Sheet2'!$I$45,MATCH(BA33,Sheet2!$G$2:'Sheet2'!$G$45,0)),IF($BI$1=TRUE,INDEX(Sheet2!$H$2:'Sheet2'!$H$45,MATCH(BA33,Sheet2!$G$2:'Sheet2'!$G$45,0)),0)))+IF($BE$1=TRUE,2,0)</f>
        <v>30.5</v>
      </c>
      <c r="AC33" s="26">
        <f t="shared" si="14"/>
        <v>34</v>
      </c>
      <c r="AD33" s="26">
        <f t="shared" si="15"/>
        <v>37</v>
      </c>
      <c r="AE33" s="28">
        <f t="shared" si="16"/>
        <v>40</v>
      </c>
      <c r="AF33" s="26">
        <f>BB33+IF($F33="범선",IF($BG$1=TRUE,INDEX(Sheet2!$H$2:'Sheet2'!$H$45,MATCH(BB33,Sheet2!$G$2:'Sheet2'!$G$45,0),0)),IF($BH$1=TRUE,INDEX(Sheet2!$I$2:'Sheet2'!$I$45,MATCH(BB33,Sheet2!$G$2:'Sheet2'!$G$45,0)),IF($BI$1=TRUE,INDEX(Sheet2!$H$2:'Sheet2'!$H$45,MATCH(BB33,Sheet2!$G$2:'Sheet2'!$G$45,0)),0)))+IF($BE$1=TRUE,2,0)</f>
        <v>36</v>
      </c>
      <c r="AG33" s="26">
        <f t="shared" si="17"/>
        <v>39.5</v>
      </c>
      <c r="AH33" s="26">
        <f t="shared" si="18"/>
        <v>42.5</v>
      </c>
      <c r="AI33" s="28">
        <f t="shared" si="19"/>
        <v>45.5</v>
      </c>
      <c r="AJ33" s="95"/>
      <c r="AK33" s="97">
        <v>339</v>
      </c>
      <c r="AL33" s="97">
        <v>190</v>
      </c>
      <c r="AM33" s="97">
        <v>6</v>
      </c>
      <c r="AN33" s="83">
        <v>11</v>
      </c>
      <c r="AO33" s="83">
        <v>32</v>
      </c>
      <c r="AP33" s="5">
        <v>68</v>
      </c>
      <c r="AQ33" s="5">
        <v>40</v>
      </c>
      <c r="AR33" s="5">
        <v>46</v>
      </c>
      <c r="AS33" s="5">
        <v>506</v>
      </c>
      <c r="AT33" s="5">
        <v>4</v>
      </c>
      <c r="AU33" s="5">
        <f t="shared" si="28"/>
        <v>620</v>
      </c>
      <c r="AV33" s="5">
        <f t="shared" si="21"/>
        <v>465</v>
      </c>
      <c r="AW33" s="5">
        <f t="shared" si="22"/>
        <v>775</v>
      </c>
      <c r="AX33" s="5">
        <f t="shared" si="23"/>
        <v>8</v>
      </c>
      <c r="AY33" s="5">
        <f t="shared" si="24"/>
        <v>9</v>
      </c>
      <c r="AZ33" s="5">
        <f t="shared" si="25"/>
        <v>13</v>
      </c>
      <c r="BA33" s="5">
        <f t="shared" si="26"/>
        <v>16</v>
      </c>
      <c r="BB33" s="5">
        <f t="shared" si="27"/>
        <v>20</v>
      </c>
    </row>
    <row r="34" spans="1:54" s="5" customFormat="1">
      <c r="A34" s="365"/>
      <c r="B34" s="167" t="s">
        <v>522</v>
      </c>
      <c r="C34" s="150" t="s">
        <v>259</v>
      </c>
      <c r="D34" s="151" t="s">
        <v>25</v>
      </c>
      <c r="E34" s="151" t="s">
        <v>41</v>
      </c>
      <c r="F34" s="152" t="s">
        <v>18</v>
      </c>
      <c r="G34" s="153" t="s">
        <v>8</v>
      </c>
      <c r="H34" s="169">
        <f>ROUNDDOWN(AK34*1.05,0)+INDEX(Sheet2!$B$2:'Sheet2'!$B$5,MATCH(G34,Sheet2!$A$2:'Sheet2'!$A$5,0),0)+34*AT34-ROUNDUP(IF($BC$1=TRUE,AV34,AW34)/10,0)+A34</f>
        <v>562</v>
      </c>
      <c r="I34" s="297">
        <f>ROUNDDOWN(AL34*1.05,0)+INDEX(Sheet2!$B$2:'Sheet2'!$B$5,MATCH(G34,Sheet2!$A$2:'Sheet2'!$A$5,0),0)+34*AT34-ROUNDUP(IF($BC$1=TRUE,AV34,AW34)/10,0)+A34</f>
        <v>551</v>
      </c>
      <c r="J34" s="154">
        <f t="shared" si="0"/>
        <v>1113</v>
      </c>
      <c r="K34" s="155">
        <f>AW34-ROUNDDOWN(AR34/2,0)-ROUNDDOWN(MAX(AQ34*1.2,AP34*0.5),0)+INDEX(Sheet2!$C$2:'Sheet2'!$C$5,MATCH(G34,Sheet2!$A$2:'Sheet2'!$A$5,0),0)</f>
        <v>715</v>
      </c>
      <c r="L34" s="156">
        <f t="shared" si="1"/>
        <v>366</v>
      </c>
      <c r="M34" s="157">
        <f t="shared" si="2"/>
        <v>15</v>
      </c>
      <c r="N34" s="157">
        <f t="shared" si="3"/>
        <v>45</v>
      </c>
      <c r="O34" s="158">
        <f t="shared" si="4"/>
        <v>2237</v>
      </c>
      <c r="P34" s="31">
        <f>AX34+IF($F34="범선",IF($BG$1=TRUE,INDEX(Sheet2!$H$2:'Sheet2'!$H$45,MATCH(AX34,Sheet2!$G$2:'Sheet2'!$G$45,0),0)),IF($BH$1=TRUE,INDEX(Sheet2!$I$2:'Sheet2'!$I$45,MATCH(AX34,Sheet2!$G$2:'Sheet2'!$G$45,0)),IF($BI$1=TRUE,INDEX(Sheet2!$H$2:'Sheet2'!$H$45,MATCH(AX34,Sheet2!$G$2:'Sheet2'!$G$45,0)),0)))+IF($BE$1=TRUE,2,0)</f>
        <v>24</v>
      </c>
      <c r="Q34" s="26">
        <f t="shared" si="5"/>
        <v>27</v>
      </c>
      <c r="R34" s="26">
        <f t="shared" si="6"/>
        <v>30</v>
      </c>
      <c r="S34" s="28">
        <f t="shared" si="7"/>
        <v>33</v>
      </c>
      <c r="T34" s="26">
        <f>AY34+IF($F34="범선",IF($BG$1=TRUE,INDEX(Sheet2!$H$2:'Sheet2'!$H$45,MATCH(AY34,Sheet2!$G$2:'Sheet2'!$G$45,0),0)),IF($BH$1=TRUE,INDEX(Sheet2!$I$2:'Sheet2'!$I$45,MATCH(AY34,Sheet2!$G$2:'Sheet2'!$G$45,0)),IF($BI$1=TRUE,INDEX(Sheet2!$H$2:'Sheet2'!$H$45,MATCH(AY34,Sheet2!$G$2:'Sheet2'!$G$45,0)),0)))+IF($BE$1=TRUE,2,0)</f>
        <v>25</v>
      </c>
      <c r="U34" s="26">
        <f t="shared" si="8"/>
        <v>28.5</v>
      </c>
      <c r="V34" s="26">
        <f t="shared" si="9"/>
        <v>31.5</v>
      </c>
      <c r="W34" s="28">
        <f t="shared" si="10"/>
        <v>34.5</v>
      </c>
      <c r="X34" s="26">
        <f>AZ34+IF($F34="범선",IF($BG$1=TRUE,INDEX(Sheet2!$H$2:'Sheet2'!$H$45,MATCH(AZ34,Sheet2!$G$2:'Sheet2'!$G$45,0),0)),IF($BH$1=TRUE,INDEX(Sheet2!$I$2:'Sheet2'!$I$45,MATCH(AZ34,Sheet2!$G$2:'Sheet2'!$G$45,0)),IF($BI$1=TRUE,INDEX(Sheet2!$H$2:'Sheet2'!$H$45,MATCH(AZ34,Sheet2!$G$2:'Sheet2'!$G$45,0)),0)))+IF($BE$1=TRUE,2,0)</f>
        <v>29</v>
      </c>
      <c r="Y34" s="26">
        <f t="shared" si="11"/>
        <v>32.5</v>
      </c>
      <c r="Z34" s="26">
        <f t="shared" si="12"/>
        <v>35.5</v>
      </c>
      <c r="AA34" s="28">
        <f t="shared" si="13"/>
        <v>38.5</v>
      </c>
      <c r="AB34" s="26">
        <f>BA34+IF($F34="범선",IF($BG$1=TRUE,INDEX(Sheet2!$H$2:'Sheet2'!$H$45,MATCH(BA34,Sheet2!$G$2:'Sheet2'!$G$45,0),0)),IF($BH$1=TRUE,INDEX(Sheet2!$I$2:'Sheet2'!$I$45,MATCH(BA34,Sheet2!$G$2:'Sheet2'!$G$45,0)),IF($BI$1=TRUE,INDEX(Sheet2!$H$2:'Sheet2'!$H$45,MATCH(BA34,Sheet2!$G$2:'Sheet2'!$G$45,0)),0)))+IF($BE$1=TRUE,2,0)</f>
        <v>34.5</v>
      </c>
      <c r="AC34" s="26">
        <f t="shared" si="14"/>
        <v>38</v>
      </c>
      <c r="AD34" s="26">
        <f t="shared" si="15"/>
        <v>41</v>
      </c>
      <c r="AE34" s="28">
        <f t="shared" si="16"/>
        <v>44</v>
      </c>
      <c r="AF34" s="26">
        <f>BB34+IF($F34="범선",IF($BG$1=TRUE,INDEX(Sheet2!$H$2:'Sheet2'!$H$45,MATCH(BB34,Sheet2!$G$2:'Sheet2'!$G$45,0),0)),IF($BH$1=TRUE,INDEX(Sheet2!$I$2:'Sheet2'!$I$45,MATCH(BB34,Sheet2!$G$2:'Sheet2'!$G$45,0)),IF($BI$1=TRUE,INDEX(Sheet2!$H$2:'Sheet2'!$H$45,MATCH(BB34,Sheet2!$G$2:'Sheet2'!$G$45,0)),0)))+IF($BE$1=TRUE,2,0)</f>
        <v>40</v>
      </c>
      <c r="AG34" s="26">
        <f t="shared" si="17"/>
        <v>43.5</v>
      </c>
      <c r="AH34" s="26">
        <f t="shared" si="18"/>
        <v>46.5</v>
      </c>
      <c r="AI34" s="28">
        <f t="shared" si="19"/>
        <v>49.5</v>
      </c>
      <c r="AJ34" s="95"/>
      <c r="AK34" s="97">
        <v>329</v>
      </c>
      <c r="AL34" s="97">
        <v>319</v>
      </c>
      <c r="AM34" s="97">
        <v>17</v>
      </c>
      <c r="AN34" s="83">
        <v>15</v>
      </c>
      <c r="AO34" s="83">
        <v>45</v>
      </c>
      <c r="AP34" s="13">
        <v>85</v>
      </c>
      <c r="AQ34" s="13">
        <v>27</v>
      </c>
      <c r="AR34" s="13">
        <v>85</v>
      </c>
      <c r="AS34" s="13">
        <v>430</v>
      </c>
      <c r="AT34" s="13">
        <v>3</v>
      </c>
      <c r="AU34" s="5">
        <f t="shared" si="28"/>
        <v>600</v>
      </c>
      <c r="AV34" s="5">
        <f t="shared" si="21"/>
        <v>450</v>
      </c>
      <c r="AW34" s="5">
        <f t="shared" si="22"/>
        <v>750</v>
      </c>
      <c r="AX34" s="5">
        <f t="shared" si="23"/>
        <v>11</v>
      </c>
      <c r="AY34" s="5">
        <f t="shared" si="24"/>
        <v>12</v>
      </c>
      <c r="AZ34" s="5">
        <f t="shared" si="25"/>
        <v>15</v>
      </c>
      <c r="BA34" s="5">
        <f t="shared" si="26"/>
        <v>19</v>
      </c>
      <c r="BB34" s="5">
        <f t="shared" si="27"/>
        <v>23</v>
      </c>
    </row>
    <row r="35" spans="1:54" s="5" customFormat="1">
      <c r="A35" s="819">
        <v>20</v>
      </c>
      <c r="B35" s="876"/>
      <c r="C35" s="1102" t="s">
        <v>520</v>
      </c>
      <c r="D35" s="515" t="s">
        <v>262</v>
      </c>
      <c r="E35" s="515" t="s">
        <v>0</v>
      </c>
      <c r="F35" s="904" t="s">
        <v>18</v>
      </c>
      <c r="G35" s="519" t="s">
        <v>12</v>
      </c>
      <c r="H35" s="1130">
        <f>ROUNDDOWN(AK35*1.05,0)+INDEX(Sheet2!$B$2:'Sheet2'!$B$5,MATCH(G35,Sheet2!$A$2:'Sheet2'!$A$5,0),0)+34*AT35-ROUNDUP(IF($BC$1=TRUE,AV35,AW35)/10,0)+A35</f>
        <v>556</v>
      </c>
      <c r="I35" s="1131">
        <f>ROUNDDOWN(AL35*1.05,0)+INDEX(Sheet2!$B$2:'Sheet2'!$B$5,MATCH(G35,Sheet2!$A$2:'Sheet2'!$A$5,0),0)+34*AT35-ROUNDUP(IF($BC$1=TRUE,AV35,AW35)/10,0)+A35</f>
        <v>557</v>
      </c>
      <c r="J35" s="914">
        <f t="shared" si="0"/>
        <v>1113</v>
      </c>
      <c r="K35" s="1103">
        <f>AW35-ROUNDDOWN(AR35/2,0)-ROUNDDOWN(MAX(AQ35*1.2,AP35*0.5),0)+INDEX(Sheet2!$C$2:'Sheet2'!$C$5,MATCH(G35,Sheet2!$A$2:'Sheet2'!$A$5,0),0)</f>
        <v>1024</v>
      </c>
      <c r="L35" s="512">
        <f t="shared" si="1"/>
        <v>515</v>
      </c>
      <c r="M35" s="1104">
        <f t="shared" si="2"/>
        <v>15</v>
      </c>
      <c r="N35" s="1104">
        <f t="shared" si="3"/>
        <v>53</v>
      </c>
      <c r="O35" s="1105">
        <f t="shared" si="4"/>
        <v>2225</v>
      </c>
      <c r="P35" s="53">
        <f>AX35+IF($F35="범선",IF($BG$1=TRUE,INDEX(Sheet2!$H$2:'Sheet2'!$H$45,MATCH(AX35,Sheet2!$G$2:'Sheet2'!$G$45,0),0)),IF($BH$1=TRUE,INDEX(Sheet2!$I$2:'Sheet2'!$I$45,MATCH(AX35,Sheet2!$G$2:'Sheet2'!$G$45,0)),IF($BI$1=TRUE,INDEX(Sheet2!$H$2:'Sheet2'!$H$45,MATCH(AX35,Sheet2!$G$2:'Sheet2'!$G$45,0)),0)))+IF($BE$1=TRUE,2,0)</f>
        <v>22.5</v>
      </c>
      <c r="Q35" s="49">
        <f t="shared" si="5"/>
        <v>25.5</v>
      </c>
      <c r="R35" s="49">
        <f t="shared" si="6"/>
        <v>28.5</v>
      </c>
      <c r="S35" s="51">
        <f t="shared" si="7"/>
        <v>31.5</v>
      </c>
      <c r="T35" s="49">
        <f>AY35+IF($F35="범선",IF($BG$1=TRUE,INDEX(Sheet2!$H$2:'Sheet2'!$H$45,MATCH(AY35,Sheet2!$G$2:'Sheet2'!$G$45,0),0)),IF($BH$1=TRUE,INDEX(Sheet2!$I$2:'Sheet2'!$I$45,MATCH(AY35,Sheet2!$G$2:'Sheet2'!$G$45,0)),IF($BI$1=TRUE,INDEX(Sheet2!$H$2:'Sheet2'!$H$45,MATCH(AY35,Sheet2!$G$2:'Sheet2'!$G$45,0)),0)))+IF($BE$1=TRUE,2,0)</f>
        <v>24</v>
      </c>
      <c r="U35" s="49">
        <f t="shared" si="8"/>
        <v>27.5</v>
      </c>
      <c r="V35" s="49">
        <f t="shared" si="9"/>
        <v>30.5</v>
      </c>
      <c r="W35" s="51">
        <f t="shared" si="10"/>
        <v>33.5</v>
      </c>
      <c r="X35" s="49">
        <f>AZ35+IF($F35="범선",IF($BG$1=TRUE,INDEX(Sheet2!$H$2:'Sheet2'!$H$45,MATCH(AZ35,Sheet2!$G$2:'Sheet2'!$G$45,0),0)),IF($BH$1=TRUE,INDEX(Sheet2!$I$2:'Sheet2'!$I$45,MATCH(AZ35,Sheet2!$G$2:'Sheet2'!$G$45,0)),IF($BI$1=TRUE,INDEX(Sheet2!$H$2:'Sheet2'!$H$45,MATCH(AZ35,Sheet2!$G$2:'Sheet2'!$G$45,0)),0)))+IF($BE$1=TRUE,2,0)</f>
        <v>29</v>
      </c>
      <c r="Y35" s="49">
        <f t="shared" si="11"/>
        <v>32.5</v>
      </c>
      <c r="Z35" s="49">
        <f t="shared" si="12"/>
        <v>35.5</v>
      </c>
      <c r="AA35" s="51">
        <f t="shared" si="13"/>
        <v>38.5</v>
      </c>
      <c r="AB35" s="49">
        <f>BA35+IF($F35="범선",IF($BG$1=TRUE,INDEX(Sheet2!$H$2:'Sheet2'!$H$45,MATCH(BA35,Sheet2!$G$2:'Sheet2'!$G$45,0),0)),IF($BH$1=TRUE,INDEX(Sheet2!$I$2:'Sheet2'!$I$45,MATCH(BA35,Sheet2!$G$2:'Sheet2'!$G$45,0)),IF($BI$1=TRUE,INDEX(Sheet2!$H$2:'Sheet2'!$H$45,MATCH(BA35,Sheet2!$G$2:'Sheet2'!$G$45,0)),0)))+IF($BE$1=TRUE,2,0)</f>
        <v>34.5</v>
      </c>
      <c r="AC35" s="49">
        <f t="shared" si="14"/>
        <v>38</v>
      </c>
      <c r="AD35" s="49">
        <f t="shared" si="15"/>
        <v>41</v>
      </c>
      <c r="AE35" s="51">
        <f t="shared" si="16"/>
        <v>44</v>
      </c>
      <c r="AF35" s="49">
        <f>BB35+IF($F35="범선",IF($BG$1=TRUE,INDEX(Sheet2!$H$2:'Sheet2'!$H$45,MATCH(BB35,Sheet2!$G$2:'Sheet2'!$G$45,0),0)),IF($BH$1=TRUE,INDEX(Sheet2!$I$2:'Sheet2'!$I$45,MATCH(BB35,Sheet2!$G$2:'Sheet2'!$G$45,0)),IF($BI$1=TRUE,INDEX(Sheet2!$H$2:'Sheet2'!$H$45,MATCH(BB35,Sheet2!$G$2:'Sheet2'!$G$45,0)),0)))+IF($BE$1=TRUE,2,0)</f>
        <v>38.5</v>
      </c>
      <c r="AG35" s="49">
        <f t="shared" si="17"/>
        <v>42</v>
      </c>
      <c r="AH35" s="49">
        <f t="shared" si="18"/>
        <v>45</v>
      </c>
      <c r="AI35" s="51">
        <f t="shared" si="19"/>
        <v>48</v>
      </c>
      <c r="AJ35" s="95"/>
      <c r="AK35" s="97">
        <f>330*1.05</f>
        <v>346.5</v>
      </c>
      <c r="AL35" s="97">
        <v>347</v>
      </c>
      <c r="AM35" s="97">
        <v>18</v>
      </c>
      <c r="AN35" s="83">
        <v>15</v>
      </c>
      <c r="AO35" s="83">
        <v>53</v>
      </c>
      <c r="AP35" s="13">
        <v>210</v>
      </c>
      <c r="AQ35" s="13">
        <v>100</v>
      </c>
      <c r="AR35" s="13">
        <v>110</v>
      </c>
      <c r="AS35" s="13">
        <v>600</v>
      </c>
      <c r="AT35" s="13">
        <v>3</v>
      </c>
      <c r="AU35" s="5">
        <f t="shared" si="28"/>
        <v>920</v>
      </c>
      <c r="AV35" s="5">
        <f t="shared" si="21"/>
        <v>690</v>
      </c>
      <c r="AW35" s="5">
        <f t="shared" si="22"/>
        <v>1150</v>
      </c>
      <c r="AX35" s="5">
        <f t="shared" si="23"/>
        <v>10</v>
      </c>
      <c r="AY35" s="5">
        <f t="shared" si="24"/>
        <v>11</v>
      </c>
      <c r="AZ35" s="5">
        <f t="shared" si="25"/>
        <v>15</v>
      </c>
      <c r="BA35" s="5">
        <f t="shared" si="26"/>
        <v>19</v>
      </c>
      <c r="BB35" s="5">
        <f t="shared" si="27"/>
        <v>22</v>
      </c>
    </row>
    <row r="36" spans="1:54" s="5" customFormat="1">
      <c r="A36" s="676"/>
      <c r="B36" s="680"/>
      <c r="C36" s="1148" t="s">
        <v>35</v>
      </c>
      <c r="D36" s="304" t="s">
        <v>25</v>
      </c>
      <c r="E36" s="304" t="s">
        <v>0</v>
      </c>
      <c r="F36" s="305" t="s">
        <v>18</v>
      </c>
      <c r="G36" s="306" t="s">
        <v>8</v>
      </c>
      <c r="H36" s="1157">
        <f>ROUNDDOWN(AK36*1.05,0)+INDEX(Sheet2!$B$2:'Sheet2'!$B$5,MATCH(G36,Sheet2!$A$2:'Sheet2'!$A$5,0),0)+34*AT36-ROUNDUP(IF($BC$1=TRUE,AV36,AW36)/10,0)+A36</f>
        <v>593</v>
      </c>
      <c r="I36" s="1160">
        <f>ROUNDDOWN(AL36*1.05,0)+INDEX(Sheet2!$B$2:'Sheet2'!$B$5,MATCH(G36,Sheet2!$A$2:'Sheet2'!$A$5,0),0)+34*AT36-ROUNDUP(IF($BC$1=TRUE,AV36,AW36)/10,0)+A36</f>
        <v>439</v>
      </c>
      <c r="J36" s="1163">
        <f t="shared" si="0"/>
        <v>1032</v>
      </c>
      <c r="K36" s="1166">
        <f>AW36-ROUNDDOWN(AR36/2,0)-ROUNDDOWN(MAX(AQ36*1.2,AP36*0.5),0)+INDEX(Sheet2!$C$2:'Sheet2'!$C$5,MATCH(G36,Sheet2!$A$2:'Sheet2'!$A$5,0),0)</f>
        <v>706</v>
      </c>
      <c r="L36" s="314">
        <f t="shared" si="1"/>
        <v>367</v>
      </c>
      <c r="M36" s="315">
        <f t="shared" si="2"/>
        <v>8</v>
      </c>
      <c r="N36" s="315">
        <f t="shared" si="3"/>
        <v>26</v>
      </c>
      <c r="O36" s="1174">
        <f t="shared" si="4"/>
        <v>2218</v>
      </c>
      <c r="P36" s="47">
        <f>AX36+IF($F36="범선",IF($BG$1=TRUE,INDEX(Sheet2!$H$2:'Sheet2'!$H$45,MATCH(AX36,Sheet2!$G$2:'Sheet2'!$G$45,0),0)),IF($BH$1=TRUE,INDEX(Sheet2!$I$2:'Sheet2'!$I$45,MATCH(AX36,Sheet2!$G$2:'Sheet2'!$G$45,0)),IF($BI$1=TRUE,INDEX(Sheet2!$H$2:'Sheet2'!$H$45,MATCH(AX36,Sheet2!$G$2:'Sheet2'!$G$45,0)),0)))+IF($BE$1=TRUE,2,0)</f>
        <v>18.5</v>
      </c>
      <c r="Q36" s="43">
        <f t="shared" si="5"/>
        <v>21.5</v>
      </c>
      <c r="R36" s="43">
        <f t="shared" si="6"/>
        <v>24.5</v>
      </c>
      <c r="S36" s="45">
        <f t="shared" si="7"/>
        <v>27.5</v>
      </c>
      <c r="T36" s="43">
        <f>AY36+IF($F36="범선",IF($BG$1=TRUE,INDEX(Sheet2!$H$2:'Sheet2'!$H$45,MATCH(AY36,Sheet2!$G$2:'Sheet2'!$G$45,0),0)),IF($BH$1=TRUE,INDEX(Sheet2!$I$2:'Sheet2'!$I$45,MATCH(AY36,Sheet2!$G$2:'Sheet2'!$G$45,0)),IF($BI$1=TRUE,INDEX(Sheet2!$H$2:'Sheet2'!$H$45,MATCH(AY36,Sheet2!$G$2:'Sheet2'!$G$45,0)),0)))+IF($BE$1=TRUE,2,0)</f>
        <v>20</v>
      </c>
      <c r="U36" s="43">
        <f t="shared" si="8"/>
        <v>23.5</v>
      </c>
      <c r="V36" s="43">
        <f t="shared" si="9"/>
        <v>26.5</v>
      </c>
      <c r="W36" s="45">
        <f t="shared" si="10"/>
        <v>29.5</v>
      </c>
      <c r="X36" s="43">
        <f>AZ36+IF($F36="범선",IF($BG$1=TRUE,INDEX(Sheet2!$H$2:'Sheet2'!$H$45,MATCH(AZ36,Sheet2!$G$2:'Sheet2'!$G$45,0),0)),IF($BH$1=TRUE,INDEX(Sheet2!$I$2:'Sheet2'!$I$45,MATCH(AZ36,Sheet2!$G$2:'Sheet2'!$G$45,0)),IF($BI$1=TRUE,INDEX(Sheet2!$H$2:'Sheet2'!$H$45,MATCH(AZ36,Sheet2!$G$2:'Sheet2'!$G$45,0)),0)))+IF($BE$1=TRUE,2,0)</f>
        <v>25</v>
      </c>
      <c r="Y36" s="43">
        <f t="shared" si="11"/>
        <v>28.5</v>
      </c>
      <c r="Z36" s="43">
        <f t="shared" si="12"/>
        <v>31.5</v>
      </c>
      <c r="AA36" s="45">
        <f t="shared" si="13"/>
        <v>34.5</v>
      </c>
      <c r="AB36" s="43">
        <f>BA36+IF($F36="범선",IF($BG$1=TRUE,INDEX(Sheet2!$H$2:'Sheet2'!$H$45,MATCH(BA36,Sheet2!$G$2:'Sheet2'!$G$45,0),0)),IF($BH$1=TRUE,INDEX(Sheet2!$I$2:'Sheet2'!$I$45,MATCH(BA36,Sheet2!$G$2:'Sheet2'!$G$45,0)),IF($BI$1=TRUE,INDEX(Sheet2!$H$2:'Sheet2'!$H$45,MATCH(BA36,Sheet2!$G$2:'Sheet2'!$G$45,0)),0)))+IF($BE$1=TRUE,2,0)</f>
        <v>29</v>
      </c>
      <c r="AC36" s="43">
        <f t="shared" si="14"/>
        <v>32.5</v>
      </c>
      <c r="AD36" s="43">
        <f t="shared" si="15"/>
        <v>35.5</v>
      </c>
      <c r="AE36" s="45">
        <f t="shared" si="16"/>
        <v>38.5</v>
      </c>
      <c r="AF36" s="43">
        <f>BB36+IF($F36="범선",IF($BG$1=TRUE,INDEX(Sheet2!$H$2:'Sheet2'!$H$45,MATCH(BB36,Sheet2!$G$2:'Sheet2'!$G$45,0),0)),IF($BH$1=TRUE,INDEX(Sheet2!$I$2:'Sheet2'!$I$45,MATCH(BB36,Sheet2!$G$2:'Sheet2'!$G$45,0)),IF($BI$1=TRUE,INDEX(Sheet2!$H$2:'Sheet2'!$H$45,MATCH(BB36,Sheet2!$G$2:'Sheet2'!$G$45,0)),0)))+IF($BE$1=TRUE,2,0)</f>
        <v>34.5</v>
      </c>
      <c r="AG36" s="43">
        <f t="shared" si="17"/>
        <v>38</v>
      </c>
      <c r="AH36" s="43">
        <f t="shared" si="18"/>
        <v>41</v>
      </c>
      <c r="AI36" s="45">
        <f t="shared" si="19"/>
        <v>44</v>
      </c>
      <c r="AJ36" s="95"/>
      <c r="AK36" s="97">
        <v>325</v>
      </c>
      <c r="AL36" s="97">
        <v>179</v>
      </c>
      <c r="AM36" s="97">
        <v>10</v>
      </c>
      <c r="AN36" s="83">
        <v>8</v>
      </c>
      <c r="AO36" s="83">
        <v>26</v>
      </c>
      <c r="AP36" s="5">
        <v>68</v>
      </c>
      <c r="AQ36" s="5">
        <v>34</v>
      </c>
      <c r="AR36" s="5">
        <v>56</v>
      </c>
      <c r="AS36" s="5">
        <v>456</v>
      </c>
      <c r="AT36" s="5">
        <v>4</v>
      </c>
      <c r="AU36" s="5">
        <f t="shared" si="28"/>
        <v>580</v>
      </c>
      <c r="AV36" s="5">
        <f t="shared" si="21"/>
        <v>435</v>
      </c>
      <c r="AW36" s="5">
        <f t="shared" si="22"/>
        <v>725</v>
      </c>
      <c r="AX36" s="5">
        <f t="shared" si="23"/>
        <v>7</v>
      </c>
      <c r="AY36" s="5">
        <f t="shared" si="24"/>
        <v>8</v>
      </c>
      <c r="AZ36" s="5">
        <f t="shared" si="25"/>
        <v>12</v>
      </c>
      <c r="BA36" s="5">
        <f t="shared" si="26"/>
        <v>15</v>
      </c>
      <c r="BB36" s="5">
        <f t="shared" si="27"/>
        <v>19</v>
      </c>
    </row>
    <row r="37" spans="1:54" s="5" customFormat="1" hidden="1">
      <c r="A37" s="334"/>
      <c r="B37" s="89" t="s">
        <v>28</v>
      </c>
      <c r="C37" s="119" t="s">
        <v>31</v>
      </c>
      <c r="D37" s="26" t="s">
        <v>1</v>
      </c>
      <c r="E37" s="26" t="s">
        <v>0</v>
      </c>
      <c r="F37" s="27" t="s">
        <v>18</v>
      </c>
      <c r="G37" s="28" t="s">
        <v>10</v>
      </c>
      <c r="H37" s="91">
        <f>ROUNDDOWN(AK37*1.05,0)+INDEX(Sheet2!$B$2:'Sheet2'!$B$5,MATCH(G37,Sheet2!$A$2:'Sheet2'!$A$5,0),0)+34*AT37-ROUNDUP(IF($BC$1=TRUE,AV37,AW37)/10,0)+A37</f>
        <v>575</v>
      </c>
      <c r="I37" s="231">
        <f>ROUNDDOWN(AL37*1.05,0)+INDEX(Sheet2!$B$2:'Sheet2'!$B$5,MATCH(G37,Sheet2!$A$2:'Sheet2'!$A$5,0),0)+34*AT37-ROUNDUP(IF($BC$1=TRUE,AV37,AW37)/10,0)+A37</f>
        <v>406</v>
      </c>
      <c r="J37" s="30">
        <f t="shared" si="0"/>
        <v>981</v>
      </c>
      <c r="K37" s="137">
        <f>AW37-ROUNDDOWN(AR37/2,0)-ROUNDDOWN(MAX(AQ37*1.2,AP37*0.5),0)+INDEX(Sheet2!$C$2:'Sheet2'!$C$5,MATCH(G37,Sheet2!$A$2:'Sheet2'!$A$5,0),0)</f>
        <v>1117</v>
      </c>
      <c r="L37" s="25">
        <f t="shared" si="1"/>
        <v>613</v>
      </c>
      <c r="M37" s="83">
        <f t="shared" si="2"/>
        <v>9</v>
      </c>
      <c r="N37" s="83">
        <f t="shared" si="3"/>
        <v>33</v>
      </c>
      <c r="O37" s="92">
        <f t="shared" si="4"/>
        <v>2131</v>
      </c>
      <c r="P37" s="31">
        <f>AX37+IF($F37="범선",IF($BG$1=TRUE,INDEX(Sheet2!$H$2:'Sheet2'!$H$45,MATCH(AX37,Sheet2!$G$2:'Sheet2'!$G$45,0),0)),IF($BH$1=TRUE,INDEX(Sheet2!$I$2:'Sheet2'!$I$45,MATCH(AX37,Sheet2!$G$2:'Sheet2'!$G$45,0)),IF($BI$1=TRUE,INDEX(Sheet2!$H$2:'Sheet2'!$H$45,MATCH(AX37,Sheet2!$G$2:'Sheet2'!$G$45,0)),0)))+IF($BE$1=TRUE,2,0)</f>
        <v>17</v>
      </c>
      <c r="Q37" s="26">
        <f t="shared" si="5"/>
        <v>20</v>
      </c>
      <c r="R37" s="26">
        <f t="shared" si="6"/>
        <v>23</v>
      </c>
      <c r="S37" s="28">
        <f t="shared" si="7"/>
        <v>26</v>
      </c>
      <c r="T37" s="26">
        <f>AY37+IF($F37="범선",IF($BG$1=TRUE,INDEX(Sheet2!$H$2:'Sheet2'!$H$45,MATCH(AY37,Sheet2!$G$2:'Sheet2'!$G$45,0),0)),IF($BH$1=TRUE,INDEX(Sheet2!$I$2:'Sheet2'!$I$45,MATCH(AY37,Sheet2!$G$2:'Sheet2'!$G$45,0)),IF($BI$1=TRUE,INDEX(Sheet2!$H$2:'Sheet2'!$H$45,MATCH(AY37,Sheet2!$G$2:'Sheet2'!$G$45,0)),0)))+IF($BE$1=TRUE,2,0)</f>
        <v>18.5</v>
      </c>
      <c r="U37" s="26">
        <f t="shared" si="8"/>
        <v>22</v>
      </c>
      <c r="V37" s="26">
        <f t="shared" si="9"/>
        <v>25</v>
      </c>
      <c r="W37" s="28">
        <f t="shared" si="10"/>
        <v>28</v>
      </c>
      <c r="X37" s="26">
        <f>AZ37+IF($F37="범선",IF($BG$1=TRUE,INDEX(Sheet2!$H$2:'Sheet2'!$H$45,MATCH(AZ37,Sheet2!$G$2:'Sheet2'!$G$45,0),0)),IF($BH$1=TRUE,INDEX(Sheet2!$I$2:'Sheet2'!$I$45,MATCH(AZ37,Sheet2!$G$2:'Sheet2'!$G$45,0)),IF($BI$1=TRUE,INDEX(Sheet2!$H$2:'Sheet2'!$H$45,MATCH(AZ37,Sheet2!$G$2:'Sheet2'!$G$45,0)),0)))+IF($BE$1=TRUE,2,0)</f>
        <v>24</v>
      </c>
      <c r="Y37" s="26">
        <f t="shared" si="11"/>
        <v>27.5</v>
      </c>
      <c r="Z37" s="26">
        <f t="shared" si="12"/>
        <v>30.5</v>
      </c>
      <c r="AA37" s="28">
        <f t="shared" si="13"/>
        <v>33.5</v>
      </c>
      <c r="AB37" s="26">
        <f>BA37+IF($F37="범선",IF($BG$1=TRUE,INDEX(Sheet2!$H$2:'Sheet2'!$H$45,MATCH(BA37,Sheet2!$G$2:'Sheet2'!$G$45,0),0)),IF($BH$1=TRUE,INDEX(Sheet2!$I$2:'Sheet2'!$I$45,MATCH(BA37,Sheet2!$G$2:'Sheet2'!$G$45,0)),IF($BI$1=TRUE,INDEX(Sheet2!$H$2:'Sheet2'!$H$45,MATCH(BA37,Sheet2!$G$2:'Sheet2'!$G$45,0)),0)))+IF($BE$1=TRUE,2,0)</f>
        <v>29</v>
      </c>
      <c r="AC37" s="26">
        <f t="shared" si="14"/>
        <v>32.5</v>
      </c>
      <c r="AD37" s="26">
        <f t="shared" si="15"/>
        <v>35.5</v>
      </c>
      <c r="AE37" s="28">
        <f t="shared" si="16"/>
        <v>38.5</v>
      </c>
      <c r="AF37" s="26">
        <f>BB37+IF($F37="범선",IF($BG$1=TRUE,INDEX(Sheet2!$H$2:'Sheet2'!$H$45,MATCH(BB37,Sheet2!$G$2:'Sheet2'!$G$45,0),0)),IF($BH$1=TRUE,INDEX(Sheet2!$I$2:'Sheet2'!$I$45,MATCH(BB37,Sheet2!$G$2:'Sheet2'!$G$45,0)),IF($BI$1=TRUE,INDEX(Sheet2!$H$2:'Sheet2'!$H$45,MATCH(BB37,Sheet2!$G$2:'Sheet2'!$G$45,0)),0)))+IF($BE$1=TRUE,2,0)</f>
        <v>33</v>
      </c>
      <c r="AG37" s="26">
        <f t="shared" si="17"/>
        <v>36.5</v>
      </c>
      <c r="AH37" s="26">
        <f t="shared" si="18"/>
        <v>39.5</v>
      </c>
      <c r="AI37" s="28">
        <f t="shared" si="19"/>
        <v>42.5</v>
      </c>
      <c r="AJ37" s="95"/>
      <c r="AK37" s="97">
        <v>350</v>
      </c>
      <c r="AL37" s="97">
        <v>189</v>
      </c>
      <c r="AM37" s="97">
        <v>6</v>
      </c>
      <c r="AN37" s="83">
        <v>9</v>
      </c>
      <c r="AO37" s="83">
        <v>33</v>
      </c>
      <c r="AP37" s="5">
        <v>72</v>
      </c>
      <c r="AQ37" s="5">
        <v>38</v>
      </c>
      <c r="AR37" s="5">
        <v>40</v>
      </c>
      <c r="AS37" s="5">
        <v>793</v>
      </c>
      <c r="AT37" s="5">
        <v>4</v>
      </c>
      <c r="AU37" s="5">
        <f t="shared" si="28"/>
        <v>905</v>
      </c>
      <c r="AV37" s="5">
        <f t="shared" si="21"/>
        <v>678</v>
      </c>
      <c r="AW37" s="5">
        <f t="shared" si="22"/>
        <v>1131</v>
      </c>
      <c r="AX37" s="5">
        <f t="shared" si="23"/>
        <v>6</v>
      </c>
      <c r="AY37" s="5">
        <f t="shared" si="24"/>
        <v>7</v>
      </c>
      <c r="AZ37" s="5">
        <f t="shared" si="25"/>
        <v>11</v>
      </c>
      <c r="BA37" s="5">
        <f t="shared" si="26"/>
        <v>15</v>
      </c>
      <c r="BB37" s="5">
        <f t="shared" si="27"/>
        <v>18</v>
      </c>
    </row>
    <row r="38" spans="1:54" s="5" customFormat="1" hidden="1">
      <c r="A38" s="334">
        <v>20</v>
      </c>
      <c r="B38" s="89" t="s">
        <v>43</v>
      </c>
      <c r="C38" s="119" t="s">
        <v>90</v>
      </c>
      <c r="D38" s="26" t="s">
        <v>1</v>
      </c>
      <c r="E38" s="26" t="s">
        <v>0</v>
      </c>
      <c r="F38" s="26" t="s">
        <v>18</v>
      </c>
      <c r="G38" s="28" t="s">
        <v>10</v>
      </c>
      <c r="H38" s="91">
        <f>ROUNDDOWN(AK38*1.05,0)+INDEX(Sheet2!$B$2:'Sheet2'!$B$5,MATCH(G38,Sheet2!$A$2:'Sheet2'!$A$5,0),0)+34*AT38-ROUNDUP(IF($BC$1=TRUE,AV38,AW38)/10,0)+A38</f>
        <v>530</v>
      </c>
      <c r="I38" s="231">
        <f>ROUNDDOWN(AL38*1.05,0)+INDEX(Sheet2!$B$2:'Sheet2'!$B$5,MATCH(G38,Sheet2!$A$2:'Sheet2'!$A$5,0),0)+34*AT38-ROUNDUP(IF($BC$1=TRUE,AV38,AW38)/10,0)+A38</f>
        <v>530</v>
      </c>
      <c r="J38" s="30">
        <f t="shared" si="0"/>
        <v>1060</v>
      </c>
      <c r="K38" s="134">
        <f>AW38-ROUNDDOWN(AR38/2,0)-ROUNDDOWN(MAX(AQ38*1.2,AP38*0.5),0)+INDEX(Sheet2!$C$2:'Sheet2'!$C$5,MATCH(G38,Sheet2!$A$2:'Sheet2'!$A$5,0),0)</f>
        <v>1374</v>
      </c>
      <c r="L38" s="25">
        <f t="shared" si="1"/>
        <v>773</v>
      </c>
      <c r="M38" s="83">
        <f t="shared" si="2"/>
        <v>15</v>
      </c>
      <c r="N38" s="83">
        <f t="shared" si="3"/>
        <v>40</v>
      </c>
      <c r="O38" s="92">
        <f t="shared" si="4"/>
        <v>2120</v>
      </c>
      <c r="P38" s="31">
        <f>AX38+IF($F38="범선",IF($BG$1=TRUE,INDEX(Sheet2!$H$2:'Sheet2'!$H$45,MATCH(AX38,Sheet2!$G$2:'Sheet2'!$G$45,0),0)),IF($BH$1=TRUE,INDEX(Sheet2!$I$2:'Sheet2'!$I$45,MATCH(AX38,Sheet2!$G$2:'Sheet2'!$G$45,0)),IF($BI$1=TRUE,INDEX(Sheet2!$H$2:'Sheet2'!$H$45,MATCH(AX38,Sheet2!$G$2:'Sheet2'!$G$45,0)),0)))+IF($BE$1=TRUE,2,0)</f>
        <v>17</v>
      </c>
      <c r="Q38" s="26">
        <f t="shared" si="5"/>
        <v>20</v>
      </c>
      <c r="R38" s="26">
        <f t="shared" si="6"/>
        <v>23</v>
      </c>
      <c r="S38" s="28">
        <f t="shared" si="7"/>
        <v>26</v>
      </c>
      <c r="T38" s="26">
        <f>AY38+IF($F38="범선",IF($BG$1=TRUE,INDEX(Sheet2!$H$2:'Sheet2'!$H$45,MATCH(AY38,Sheet2!$G$2:'Sheet2'!$G$45,0),0)),IF($BH$1=TRUE,INDEX(Sheet2!$I$2:'Sheet2'!$I$45,MATCH(AY38,Sheet2!$G$2:'Sheet2'!$G$45,0)),IF($BI$1=TRUE,INDEX(Sheet2!$H$2:'Sheet2'!$H$45,MATCH(AY38,Sheet2!$G$2:'Sheet2'!$G$45,0)),0)))+IF($BE$1=TRUE,2,0)</f>
        <v>18.5</v>
      </c>
      <c r="U38" s="26">
        <f t="shared" si="8"/>
        <v>22</v>
      </c>
      <c r="V38" s="26">
        <f t="shared" si="9"/>
        <v>25</v>
      </c>
      <c r="W38" s="28">
        <f t="shared" si="10"/>
        <v>28</v>
      </c>
      <c r="X38" s="26">
        <f>AZ38+IF($F38="범선",IF($BG$1=TRUE,INDEX(Sheet2!$H$2:'Sheet2'!$H$45,MATCH(AZ38,Sheet2!$G$2:'Sheet2'!$G$45,0),0)),IF($BH$1=TRUE,INDEX(Sheet2!$I$2:'Sheet2'!$I$45,MATCH(AZ38,Sheet2!$G$2:'Sheet2'!$G$45,0)),IF($BI$1=TRUE,INDEX(Sheet2!$H$2:'Sheet2'!$H$45,MATCH(AZ38,Sheet2!$G$2:'Sheet2'!$G$45,0)),0)))+IF($BE$1=TRUE,2,0)</f>
        <v>22.5</v>
      </c>
      <c r="Y38" s="26">
        <f t="shared" si="11"/>
        <v>26</v>
      </c>
      <c r="Z38" s="26">
        <f t="shared" si="12"/>
        <v>29</v>
      </c>
      <c r="AA38" s="28">
        <f t="shared" si="13"/>
        <v>32</v>
      </c>
      <c r="AB38" s="26">
        <f>BA38+IF($F38="범선",IF($BG$1=TRUE,INDEX(Sheet2!$H$2:'Sheet2'!$H$45,MATCH(BA38,Sheet2!$G$2:'Sheet2'!$G$45,0),0)),IF($BH$1=TRUE,INDEX(Sheet2!$I$2:'Sheet2'!$I$45,MATCH(BA38,Sheet2!$G$2:'Sheet2'!$G$45,0)),IF($BI$1=TRUE,INDEX(Sheet2!$H$2:'Sheet2'!$H$45,MATCH(BA38,Sheet2!$G$2:'Sheet2'!$G$45,0)),0)))+IF($BE$1=TRUE,2,0)</f>
        <v>28</v>
      </c>
      <c r="AC38" s="26">
        <f t="shared" si="14"/>
        <v>31.5</v>
      </c>
      <c r="AD38" s="26">
        <f t="shared" si="15"/>
        <v>34.5</v>
      </c>
      <c r="AE38" s="28">
        <f t="shared" si="16"/>
        <v>37.5</v>
      </c>
      <c r="AF38" s="26">
        <f>BB38+IF($F38="범선",IF($BG$1=TRUE,INDEX(Sheet2!$H$2:'Sheet2'!$H$45,MATCH(BB38,Sheet2!$G$2:'Sheet2'!$G$45,0),0)),IF($BH$1=TRUE,INDEX(Sheet2!$I$2:'Sheet2'!$I$45,MATCH(BB38,Sheet2!$G$2:'Sheet2'!$G$45,0)),IF($BI$1=TRUE,INDEX(Sheet2!$H$2:'Sheet2'!$H$45,MATCH(BB38,Sheet2!$G$2:'Sheet2'!$G$45,0)),0)))+IF($BE$1=TRUE,2,0)</f>
        <v>33</v>
      </c>
      <c r="AG38" s="26">
        <f t="shared" si="17"/>
        <v>36.5</v>
      </c>
      <c r="AH38" s="26">
        <f t="shared" si="18"/>
        <v>39.5</v>
      </c>
      <c r="AI38" s="28">
        <f t="shared" si="19"/>
        <v>42.5</v>
      </c>
      <c r="AJ38" s="95"/>
      <c r="AK38" s="96">
        <v>270</v>
      </c>
      <c r="AL38" s="96">
        <v>270</v>
      </c>
      <c r="AM38" s="96">
        <v>12</v>
      </c>
      <c r="AN38" s="83">
        <v>15</v>
      </c>
      <c r="AO38" s="83">
        <v>40</v>
      </c>
      <c r="AP38" s="13">
        <v>75</v>
      </c>
      <c r="AQ38" s="13">
        <v>30</v>
      </c>
      <c r="AR38" s="13">
        <v>30</v>
      </c>
      <c r="AS38" s="13">
        <v>995</v>
      </c>
      <c r="AT38" s="13">
        <v>5</v>
      </c>
      <c r="AU38" s="13">
        <f t="shared" si="28"/>
        <v>1100</v>
      </c>
      <c r="AV38" s="13">
        <f t="shared" si="21"/>
        <v>825</v>
      </c>
      <c r="AW38" s="13">
        <f t="shared" si="22"/>
        <v>1375</v>
      </c>
      <c r="AX38" s="5">
        <f t="shared" si="23"/>
        <v>6</v>
      </c>
      <c r="AY38" s="5">
        <f t="shared" si="24"/>
        <v>7</v>
      </c>
      <c r="AZ38" s="5">
        <f t="shared" si="25"/>
        <v>10</v>
      </c>
      <c r="BA38" s="5">
        <f t="shared" si="26"/>
        <v>14</v>
      </c>
      <c r="BB38" s="5">
        <f t="shared" si="27"/>
        <v>18</v>
      </c>
    </row>
    <row r="39" spans="1:54" s="5" customFormat="1">
      <c r="A39" s="365"/>
      <c r="B39" s="167"/>
      <c r="C39" s="150" t="s">
        <v>259</v>
      </c>
      <c r="D39" s="151" t="s">
        <v>25</v>
      </c>
      <c r="E39" s="151" t="s">
        <v>41</v>
      </c>
      <c r="F39" s="152" t="s">
        <v>18</v>
      </c>
      <c r="G39" s="153" t="s">
        <v>8</v>
      </c>
      <c r="H39" s="169">
        <f>ROUNDDOWN(AK39*1.05,0)+INDEX(Sheet2!$B$2:'Sheet2'!$B$5,MATCH(G39,Sheet2!$A$2:'Sheet2'!$A$5,0),0)+34*AT39-ROUNDUP(IF($BC$1=TRUE,AV39,AW39)/10,0)+A39</f>
        <v>553</v>
      </c>
      <c r="I39" s="297">
        <f>ROUNDDOWN(AL39*1.05,0)+INDEX(Sheet2!$B$2:'Sheet2'!$B$5,MATCH(G39,Sheet2!$A$2:'Sheet2'!$A$5,0),0)+34*AT39-ROUNDUP(IF($BC$1=TRUE,AV39,AW39)/10,0)+A39</f>
        <v>553</v>
      </c>
      <c r="J39" s="154">
        <f t="shared" si="0"/>
        <v>1106</v>
      </c>
      <c r="K39" s="155">
        <f>AW39-ROUNDDOWN(AR39/2,0)-ROUNDDOWN(MAX(AQ39*1.2,AP39*0.5),0)+INDEX(Sheet2!$C$2:'Sheet2'!$C$5,MATCH(G39,Sheet2!$A$2:'Sheet2'!$A$5,0),0)</f>
        <v>715</v>
      </c>
      <c r="L39" s="156">
        <f t="shared" si="1"/>
        <v>366</v>
      </c>
      <c r="M39" s="157">
        <f t="shared" ref="M39:M70" si="29">AN39</f>
        <v>15</v>
      </c>
      <c r="N39" s="157">
        <f t="shared" ref="N39:N70" si="30">AO39</f>
        <v>45</v>
      </c>
      <c r="O39" s="158">
        <f t="shared" si="4"/>
        <v>2212</v>
      </c>
      <c r="P39" s="31">
        <f>AX39+IF($F39="범선",IF($BG$1=TRUE,INDEX(Sheet2!$H$2:'Sheet2'!$H$45,MATCH(AX39,Sheet2!$G$2:'Sheet2'!$G$45,0),0)),IF($BH$1=TRUE,INDEX(Sheet2!$I$2:'Sheet2'!$I$45,MATCH(AX39,Sheet2!$G$2:'Sheet2'!$G$45,0)),IF($BI$1=TRUE,INDEX(Sheet2!$H$2:'Sheet2'!$H$45,MATCH(AX39,Sheet2!$G$2:'Sheet2'!$G$45,0)),0)))+IF($BE$1=TRUE,2,0)</f>
        <v>24</v>
      </c>
      <c r="Q39" s="26">
        <f t="shared" si="5"/>
        <v>27</v>
      </c>
      <c r="R39" s="26">
        <f t="shared" si="6"/>
        <v>30</v>
      </c>
      <c r="S39" s="28">
        <f t="shared" si="7"/>
        <v>33</v>
      </c>
      <c r="T39" s="26">
        <f>AY39+IF($F39="범선",IF($BG$1=TRUE,INDEX(Sheet2!$H$2:'Sheet2'!$H$45,MATCH(AY39,Sheet2!$G$2:'Sheet2'!$G$45,0),0)),IF($BH$1=TRUE,INDEX(Sheet2!$I$2:'Sheet2'!$I$45,MATCH(AY39,Sheet2!$G$2:'Sheet2'!$G$45,0)),IF($BI$1=TRUE,INDEX(Sheet2!$H$2:'Sheet2'!$H$45,MATCH(AY39,Sheet2!$G$2:'Sheet2'!$G$45,0)),0)))+IF($BE$1=TRUE,2,0)</f>
        <v>25</v>
      </c>
      <c r="U39" s="26">
        <f t="shared" si="8"/>
        <v>28.5</v>
      </c>
      <c r="V39" s="26">
        <f t="shared" si="9"/>
        <v>31.5</v>
      </c>
      <c r="W39" s="28">
        <f t="shared" si="10"/>
        <v>34.5</v>
      </c>
      <c r="X39" s="26">
        <f>AZ39+IF($F39="범선",IF($BG$1=TRUE,INDEX(Sheet2!$H$2:'Sheet2'!$H$45,MATCH(AZ39,Sheet2!$G$2:'Sheet2'!$G$45,0),0)),IF($BH$1=TRUE,INDEX(Sheet2!$I$2:'Sheet2'!$I$45,MATCH(AZ39,Sheet2!$G$2:'Sheet2'!$G$45,0)),IF($BI$1=TRUE,INDEX(Sheet2!$H$2:'Sheet2'!$H$45,MATCH(AZ39,Sheet2!$G$2:'Sheet2'!$G$45,0)),0)))+IF($BE$1=TRUE,2,0)</f>
        <v>29</v>
      </c>
      <c r="Y39" s="26">
        <f t="shared" si="11"/>
        <v>32.5</v>
      </c>
      <c r="Z39" s="26">
        <f t="shared" si="12"/>
        <v>35.5</v>
      </c>
      <c r="AA39" s="28">
        <f t="shared" si="13"/>
        <v>38.5</v>
      </c>
      <c r="AB39" s="26">
        <f>BA39+IF($F39="범선",IF($BG$1=TRUE,INDEX(Sheet2!$H$2:'Sheet2'!$H$45,MATCH(BA39,Sheet2!$G$2:'Sheet2'!$G$45,0),0)),IF($BH$1=TRUE,INDEX(Sheet2!$I$2:'Sheet2'!$I$45,MATCH(BA39,Sheet2!$G$2:'Sheet2'!$G$45,0)),IF($BI$1=TRUE,INDEX(Sheet2!$H$2:'Sheet2'!$H$45,MATCH(BA39,Sheet2!$G$2:'Sheet2'!$G$45,0)),0)))+IF($BE$1=TRUE,2,0)</f>
        <v>34.5</v>
      </c>
      <c r="AC39" s="26">
        <f t="shared" si="14"/>
        <v>38</v>
      </c>
      <c r="AD39" s="26">
        <f t="shared" si="15"/>
        <v>41</v>
      </c>
      <c r="AE39" s="28">
        <f t="shared" si="16"/>
        <v>44</v>
      </c>
      <c r="AF39" s="26">
        <f>BB39+IF($F39="범선",IF($BG$1=TRUE,INDEX(Sheet2!$H$2:'Sheet2'!$H$45,MATCH(BB39,Sheet2!$G$2:'Sheet2'!$G$45,0),0)),IF($BH$1=TRUE,INDEX(Sheet2!$I$2:'Sheet2'!$I$45,MATCH(BB39,Sheet2!$G$2:'Sheet2'!$G$45,0)),IF($BI$1=TRUE,INDEX(Sheet2!$H$2:'Sheet2'!$H$45,MATCH(BB39,Sheet2!$G$2:'Sheet2'!$G$45,0)),0)))+IF($BE$1=TRUE,2,0)</f>
        <v>40</v>
      </c>
      <c r="AG39" s="26">
        <f t="shared" si="17"/>
        <v>43.5</v>
      </c>
      <c r="AH39" s="26">
        <f t="shared" si="18"/>
        <v>46.5</v>
      </c>
      <c r="AI39" s="28">
        <f t="shared" si="19"/>
        <v>49.5</v>
      </c>
      <c r="AJ39" s="95"/>
      <c r="AK39" s="97">
        <v>320</v>
      </c>
      <c r="AL39" s="97">
        <v>320</v>
      </c>
      <c r="AM39" s="97">
        <v>17</v>
      </c>
      <c r="AN39" s="83">
        <v>15</v>
      </c>
      <c r="AO39" s="83">
        <v>45</v>
      </c>
      <c r="AP39" s="13">
        <v>85</v>
      </c>
      <c r="AQ39" s="13">
        <v>27</v>
      </c>
      <c r="AR39" s="13">
        <v>85</v>
      </c>
      <c r="AS39" s="13">
        <v>430</v>
      </c>
      <c r="AT39" s="13">
        <v>3</v>
      </c>
      <c r="AU39" s="5">
        <f t="shared" si="28"/>
        <v>600</v>
      </c>
      <c r="AV39" s="5">
        <f t="shared" si="21"/>
        <v>450</v>
      </c>
      <c r="AW39" s="5">
        <f t="shared" si="22"/>
        <v>750</v>
      </c>
      <c r="AX39" s="5">
        <f t="shared" si="23"/>
        <v>11</v>
      </c>
      <c r="AY39" s="5">
        <f t="shared" si="24"/>
        <v>12</v>
      </c>
      <c r="AZ39" s="5">
        <f t="shared" si="25"/>
        <v>15</v>
      </c>
      <c r="BA39" s="5">
        <f t="shared" si="26"/>
        <v>19</v>
      </c>
      <c r="BB39" s="5">
        <f t="shared" si="27"/>
        <v>23</v>
      </c>
    </row>
    <row r="40" spans="1:54" s="5" customFormat="1" hidden="1">
      <c r="A40" s="363">
        <v>20</v>
      </c>
      <c r="B40" s="537"/>
      <c r="C40" s="541" t="s">
        <v>297</v>
      </c>
      <c r="D40" s="55" t="s">
        <v>1</v>
      </c>
      <c r="E40" s="55" t="s">
        <v>41</v>
      </c>
      <c r="F40" s="220" t="s">
        <v>267</v>
      </c>
      <c r="G40" s="71" t="s">
        <v>10</v>
      </c>
      <c r="H40" s="225">
        <f>ROUNDDOWN(AK40*1.05,0)+INDEX(Sheet2!$B$2:'Sheet2'!$B$5,MATCH(G40,Sheet2!$A$2:'Sheet2'!$A$5,0),0)+34*AT40-ROUNDUP(IF($BC$1=TRUE,AV40,AW40)/10,0)+A40</f>
        <v>513</v>
      </c>
      <c r="I40" s="228">
        <f>ROUNDDOWN(AL40*1.05,0)+INDEX(Sheet2!$B$2:'Sheet2'!$B$5,MATCH(G40,Sheet2!$A$2:'Sheet2'!$A$5,0),0)+34*AT40-ROUNDUP(IF($BC$1=TRUE,AV40,AW40)/10,0)+A40</f>
        <v>567</v>
      </c>
      <c r="J40" s="72">
        <f t="shared" si="0"/>
        <v>1080</v>
      </c>
      <c r="K40" s="603">
        <f>AW40-ROUNDDOWN(AR40/2,0)-ROUNDDOWN(MAX(AQ40*1.2,AP40*0.5),0)+INDEX(Sheet2!$C$2:'Sheet2'!$C$5,MATCH(G40,Sheet2!$A$2:'Sheet2'!$A$5,0),0)</f>
        <v>1515</v>
      </c>
      <c r="L40" s="69">
        <f t="shared" si="1"/>
        <v>864</v>
      </c>
      <c r="M40" s="82">
        <f t="shared" si="29"/>
        <v>15</v>
      </c>
      <c r="N40" s="82">
        <f t="shared" si="30"/>
        <v>45</v>
      </c>
      <c r="O40" s="628">
        <f t="shared" si="4"/>
        <v>2106</v>
      </c>
      <c r="P40" s="175">
        <f>AX40+IF($F40="범선",IF($BG$1=TRUE,INDEX(Sheet2!$H$2:'Sheet2'!$H$45,MATCH(AX40,Sheet2!$G$2:'Sheet2'!$G$45,0),0)),IF($BH$1=TRUE,INDEX(Sheet2!$I$2:'Sheet2'!$I$45,MATCH(AX40,Sheet2!$G$2:'Sheet2'!$G$45,0)),IF($BI$1=TRUE,INDEX(Sheet2!$H$2:'Sheet2'!$H$45,MATCH(AX40,Sheet2!$G$2:'Sheet2'!$G$45,0)),0)))+IF($BE$1=TRUE,2,0)</f>
        <v>35</v>
      </c>
      <c r="Q40" s="176">
        <f t="shared" si="5"/>
        <v>38</v>
      </c>
      <c r="R40" s="176">
        <f t="shared" si="6"/>
        <v>41</v>
      </c>
      <c r="S40" s="177">
        <f t="shared" si="7"/>
        <v>44</v>
      </c>
      <c r="T40" s="176">
        <f>AY40+IF($F40="범선",IF($BG$1=TRUE,INDEX(Sheet2!$H$2:'Sheet2'!$H$45,MATCH(AY40,Sheet2!$G$2:'Sheet2'!$G$45,0),0)),IF($BH$1=TRUE,INDEX(Sheet2!$I$2:'Sheet2'!$I$45,MATCH(AY40,Sheet2!$G$2:'Sheet2'!$G$45,0)),IF($BI$1=TRUE,INDEX(Sheet2!$H$2:'Sheet2'!$H$45,MATCH(AY40,Sheet2!$G$2:'Sheet2'!$G$45,0)),0)))+IF($BE$1=TRUE,2,0)</f>
        <v>37</v>
      </c>
      <c r="U40" s="176">
        <f t="shared" si="8"/>
        <v>40.5</v>
      </c>
      <c r="V40" s="176">
        <f t="shared" si="9"/>
        <v>43.5</v>
      </c>
      <c r="W40" s="177">
        <f t="shared" si="10"/>
        <v>46.5</v>
      </c>
      <c r="X40" s="176">
        <f>AZ40+IF($F40="범선",IF($BG$1=TRUE,INDEX(Sheet2!$H$2:'Sheet2'!$H$45,MATCH(AZ40,Sheet2!$G$2:'Sheet2'!$G$45,0),0)),IF($BH$1=TRUE,INDEX(Sheet2!$I$2:'Sheet2'!$I$45,MATCH(AZ40,Sheet2!$G$2:'Sheet2'!$G$45,0)),IF($BI$1=TRUE,INDEX(Sheet2!$H$2:'Sheet2'!$H$45,MATCH(AZ40,Sheet2!$G$2:'Sheet2'!$G$45,0)),0)))+IF($BE$1=TRUE,2,0)</f>
        <v>43</v>
      </c>
      <c r="Y40" s="176">
        <f t="shared" si="11"/>
        <v>46.5</v>
      </c>
      <c r="Z40" s="176">
        <f t="shared" si="12"/>
        <v>49.5</v>
      </c>
      <c r="AA40" s="177">
        <f t="shared" si="13"/>
        <v>52.5</v>
      </c>
      <c r="AB40" s="176">
        <f>BA40+IF($F40="범선",IF($BG$1=TRUE,INDEX(Sheet2!$H$2:'Sheet2'!$H$45,MATCH(BA40,Sheet2!$G$2:'Sheet2'!$G$45,0),0)),IF($BH$1=TRUE,INDEX(Sheet2!$I$2:'Sheet2'!$I$45,MATCH(BA40,Sheet2!$G$2:'Sheet2'!$G$45,0)),IF($BI$1=TRUE,INDEX(Sheet2!$H$2:'Sheet2'!$H$45,MATCH(BA40,Sheet2!$G$2:'Sheet2'!$G$45,0)),0)))+IF($BE$1=TRUE,2,0)</f>
        <v>51</v>
      </c>
      <c r="AC40" s="176">
        <f t="shared" si="14"/>
        <v>54.5</v>
      </c>
      <c r="AD40" s="176">
        <f t="shared" si="15"/>
        <v>57.5</v>
      </c>
      <c r="AE40" s="177">
        <f t="shared" si="16"/>
        <v>60.5</v>
      </c>
      <c r="AF40" s="176">
        <f>BB40+IF($F40="범선",IF($BG$1=TRUE,INDEX(Sheet2!$H$2:'Sheet2'!$H$45,MATCH(BB40,Sheet2!$G$2:'Sheet2'!$G$45,0),0)),IF($BH$1=TRUE,INDEX(Sheet2!$I$2:'Sheet2'!$I$45,MATCH(BB40,Sheet2!$G$2:'Sheet2'!$G$45,0)),IF($BI$1=TRUE,INDEX(Sheet2!$H$2:'Sheet2'!$H$45,MATCH(BB40,Sheet2!$G$2:'Sheet2'!$G$45,0)),0)))+IF($BE$1=TRUE,2,0)</f>
        <v>59</v>
      </c>
      <c r="AG40" s="176">
        <f t="shared" si="17"/>
        <v>62.5</v>
      </c>
      <c r="AH40" s="176">
        <f t="shared" si="18"/>
        <v>65.5</v>
      </c>
      <c r="AI40" s="177">
        <f t="shared" si="19"/>
        <v>68.5</v>
      </c>
      <c r="AJ40" s="95"/>
      <c r="AK40" s="96">
        <v>325</v>
      </c>
      <c r="AL40" s="96">
        <v>377</v>
      </c>
      <c r="AM40" s="96">
        <v>17</v>
      </c>
      <c r="AN40" s="83">
        <v>15</v>
      </c>
      <c r="AO40" s="83">
        <v>45</v>
      </c>
      <c r="AP40" s="13">
        <v>40</v>
      </c>
      <c r="AQ40" s="13">
        <v>18</v>
      </c>
      <c r="AR40" s="13">
        <v>30</v>
      </c>
      <c r="AS40" s="13">
        <v>1130</v>
      </c>
      <c r="AT40" s="13">
        <v>3</v>
      </c>
      <c r="AU40" s="5">
        <f t="shared" si="28"/>
        <v>1200</v>
      </c>
      <c r="AV40" s="5">
        <f t="shared" si="21"/>
        <v>900</v>
      </c>
      <c r="AW40" s="5">
        <f t="shared" si="22"/>
        <v>1500</v>
      </c>
      <c r="AX40" s="5">
        <f t="shared" si="23"/>
        <v>6</v>
      </c>
      <c r="AY40" s="5">
        <f t="shared" si="24"/>
        <v>7</v>
      </c>
      <c r="AZ40" s="5">
        <f t="shared" si="25"/>
        <v>10</v>
      </c>
      <c r="BA40" s="5">
        <f t="shared" si="26"/>
        <v>14</v>
      </c>
      <c r="BB40" s="5">
        <f t="shared" si="27"/>
        <v>18</v>
      </c>
    </row>
    <row r="41" spans="1:54" s="5" customFormat="1">
      <c r="A41" s="365"/>
      <c r="B41" s="167" t="s">
        <v>45</v>
      </c>
      <c r="C41" s="150" t="s">
        <v>259</v>
      </c>
      <c r="D41" s="151" t="s">
        <v>208</v>
      </c>
      <c r="E41" s="151" t="s">
        <v>41</v>
      </c>
      <c r="F41" s="152" t="s">
        <v>18</v>
      </c>
      <c r="G41" s="153" t="s">
        <v>8</v>
      </c>
      <c r="H41" s="169">
        <f>ROUNDDOWN(AK41*1.05,0)+INDEX(Sheet2!$B$2:'Sheet2'!$B$5,MATCH(G41,Sheet2!$A$2:'Sheet2'!$A$5,0),0)+34*AT41-ROUNDUP(IF($BC$1=TRUE,AV41,AW41)/10,0)+A41</f>
        <v>553</v>
      </c>
      <c r="I41" s="297">
        <f>ROUNDDOWN(AL41*1.05,0)+INDEX(Sheet2!$B$2:'Sheet2'!$B$5,MATCH(G41,Sheet2!$A$2:'Sheet2'!$A$5,0),0)+34*AT41-ROUNDUP(IF($BC$1=TRUE,AV41,AW41)/10,0)+A41</f>
        <v>553</v>
      </c>
      <c r="J41" s="154">
        <f t="shared" si="0"/>
        <v>1106</v>
      </c>
      <c r="K41" s="155">
        <f>AW41-ROUNDDOWN(AR41/2,0)-ROUNDDOWN(MAX(AQ41*1.2,AP41*0.5),0)+INDEX(Sheet2!$C$2:'Sheet2'!$C$5,MATCH(G41,Sheet2!$A$2:'Sheet2'!$A$5,0),0)</f>
        <v>712</v>
      </c>
      <c r="L41" s="156">
        <f t="shared" si="1"/>
        <v>363</v>
      </c>
      <c r="M41" s="157">
        <f t="shared" si="29"/>
        <v>15</v>
      </c>
      <c r="N41" s="157">
        <f t="shared" si="30"/>
        <v>46</v>
      </c>
      <c r="O41" s="158">
        <f t="shared" si="4"/>
        <v>2212</v>
      </c>
      <c r="P41" s="31">
        <f>AX41+IF($F41="범선",IF($BG$1=TRUE,INDEX(Sheet2!$H$2:'Sheet2'!$H$45,MATCH(AX41,Sheet2!$G$2:'Sheet2'!$G$45,0),0)),IF($BH$1=TRUE,INDEX(Sheet2!$I$2:'Sheet2'!$I$45,MATCH(AX41,Sheet2!$G$2:'Sheet2'!$G$45,0)),IF($BI$1=TRUE,INDEX(Sheet2!$H$2:'Sheet2'!$H$45,MATCH(AX41,Sheet2!$G$2:'Sheet2'!$G$45,0)),0)))+IF($BE$1=TRUE,2,0)</f>
        <v>24</v>
      </c>
      <c r="Q41" s="26">
        <f t="shared" si="5"/>
        <v>27</v>
      </c>
      <c r="R41" s="26">
        <f t="shared" si="6"/>
        <v>30</v>
      </c>
      <c r="S41" s="28">
        <f t="shared" si="7"/>
        <v>33</v>
      </c>
      <c r="T41" s="26">
        <f>AY41+IF($F41="범선",IF($BG$1=TRUE,INDEX(Sheet2!$H$2:'Sheet2'!$H$45,MATCH(AY41,Sheet2!$G$2:'Sheet2'!$G$45,0),0)),IF($BH$1=TRUE,INDEX(Sheet2!$I$2:'Sheet2'!$I$45,MATCH(AY41,Sheet2!$G$2:'Sheet2'!$G$45,0)),IF($BI$1=TRUE,INDEX(Sheet2!$H$2:'Sheet2'!$H$45,MATCH(AY41,Sheet2!$G$2:'Sheet2'!$G$45,0)),0)))+IF($BE$1=TRUE,2,0)</f>
        <v>25</v>
      </c>
      <c r="U41" s="26">
        <f t="shared" si="8"/>
        <v>28.5</v>
      </c>
      <c r="V41" s="26">
        <f t="shared" si="9"/>
        <v>31.5</v>
      </c>
      <c r="W41" s="28">
        <f t="shared" si="10"/>
        <v>34.5</v>
      </c>
      <c r="X41" s="26">
        <f>AZ41+IF($F41="범선",IF($BG$1=TRUE,INDEX(Sheet2!$H$2:'Sheet2'!$H$45,MATCH(AZ41,Sheet2!$G$2:'Sheet2'!$G$45,0),0)),IF($BH$1=TRUE,INDEX(Sheet2!$I$2:'Sheet2'!$I$45,MATCH(AZ41,Sheet2!$G$2:'Sheet2'!$G$45,0)),IF($BI$1=TRUE,INDEX(Sheet2!$H$2:'Sheet2'!$H$45,MATCH(AZ41,Sheet2!$G$2:'Sheet2'!$G$45,0)),0)))+IF($BE$1=TRUE,2,0)</f>
        <v>30.5</v>
      </c>
      <c r="Y41" s="26">
        <f t="shared" si="11"/>
        <v>34</v>
      </c>
      <c r="Z41" s="26">
        <f t="shared" si="12"/>
        <v>37</v>
      </c>
      <c r="AA41" s="28">
        <f t="shared" si="13"/>
        <v>40</v>
      </c>
      <c r="AB41" s="26">
        <f>BA41+IF($F41="범선",IF($BG$1=TRUE,INDEX(Sheet2!$H$2:'Sheet2'!$H$45,MATCH(BA41,Sheet2!$G$2:'Sheet2'!$G$45,0),0)),IF($BH$1=TRUE,INDEX(Sheet2!$I$2:'Sheet2'!$I$45,MATCH(BA41,Sheet2!$G$2:'Sheet2'!$G$45,0)),IF($BI$1=TRUE,INDEX(Sheet2!$H$2:'Sheet2'!$H$45,MATCH(BA41,Sheet2!$G$2:'Sheet2'!$G$45,0)),0)))+IF($BE$1=TRUE,2,0)</f>
        <v>34.5</v>
      </c>
      <c r="AC41" s="26">
        <f t="shared" si="14"/>
        <v>38</v>
      </c>
      <c r="AD41" s="26">
        <f t="shared" si="15"/>
        <v>41</v>
      </c>
      <c r="AE41" s="28">
        <f t="shared" si="16"/>
        <v>44</v>
      </c>
      <c r="AF41" s="26">
        <f>BB41+IF($F41="범선",IF($BG$1=TRUE,INDEX(Sheet2!$H$2:'Sheet2'!$H$45,MATCH(BB41,Sheet2!$G$2:'Sheet2'!$G$45,0),0)),IF($BH$1=TRUE,INDEX(Sheet2!$I$2:'Sheet2'!$I$45,MATCH(BB41,Sheet2!$G$2:'Sheet2'!$G$45,0)),IF($BI$1=TRUE,INDEX(Sheet2!$H$2:'Sheet2'!$H$45,MATCH(BB41,Sheet2!$G$2:'Sheet2'!$G$45,0)),0)))+IF($BE$1=TRUE,2,0)</f>
        <v>40</v>
      </c>
      <c r="AG41" s="26">
        <f t="shared" si="17"/>
        <v>43.5</v>
      </c>
      <c r="AH41" s="26">
        <f t="shared" si="18"/>
        <v>46.5</v>
      </c>
      <c r="AI41" s="28">
        <f t="shared" si="19"/>
        <v>49.5</v>
      </c>
      <c r="AJ41" s="95"/>
      <c r="AK41" s="97">
        <v>320</v>
      </c>
      <c r="AL41" s="97">
        <v>320</v>
      </c>
      <c r="AM41" s="97">
        <v>17</v>
      </c>
      <c r="AN41" s="83">
        <v>15</v>
      </c>
      <c r="AO41" s="83">
        <v>46</v>
      </c>
      <c r="AP41" s="13">
        <v>85</v>
      </c>
      <c r="AQ41" s="13">
        <v>27</v>
      </c>
      <c r="AR41" s="13">
        <v>90</v>
      </c>
      <c r="AS41" s="13">
        <v>425</v>
      </c>
      <c r="AT41" s="13">
        <v>3</v>
      </c>
      <c r="AU41" s="5">
        <f t="shared" si="28"/>
        <v>600</v>
      </c>
      <c r="AV41" s="5">
        <f t="shared" si="21"/>
        <v>450</v>
      </c>
      <c r="AW41" s="5">
        <f t="shared" si="22"/>
        <v>750</v>
      </c>
      <c r="AX41" s="5">
        <f t="shared" si="23"/>
        <v>11</v>
      </c>
      <c r="AY41" s="5">
        <f t="shared" si="24"/>
        <v>12</v>
      </c>
      <c r="AZ41" s="5">
        <f t="shared" si="25"/>
        <v>16</v>
      </c>
      <c r="BA41" s="5">
        <f t="shared" si="26"/>
        <v>19</v>
      </c>
      <c r="BB41" s="5">
        <f t="shared" si="27"/>
        <v>23</v>
      </c>
    </row>
    <row r="42" spans="1:54" s="5" customFormat="1">
      <c r="A42" s="366"/>
      <c r="B42" s="166" t="s">
        <v>523</v>
      </c>
      <c r="C42" s="159" t="s">
        <v>209</v>
      </c>
      <c r="D42" s="160" t="s">
        <v>25</v>
      </c>
      <c r="E42" s="160" t="s">
        <v>0</v>
      </c>
      <c r="F42" s="160" t="s">
        <v>18</v>
      </c>
      <c r="G42" s="162" t="s">
        <v>8</v>
      </c>
      <c r="H42" s="287">
        <f>ROUNDDOWN(AK42*1.05,0)+INDEX(Sheet2!$B$2:'Sheet2'!$B$5,MATCH(G42,Sheet2!$A$2:'Sheet2'!$A$5,0),0)+34*AT42-ROUNDUP(IF($BC$1=TRUE,AV42,AW42)/10,0)+A42</f>
        <v>549</v>
      </c>
      <c r="I42" s="298">
        <f>ROUNDDOWN(AL42*1.05,0)+INDEX(Sheet2!$B$2:'Sheet2'!$B$5,MATCH(G42,Sheet2!$A$2:'Sheet2'!$A$5,0),0)+34*AT42-ROUNDUP(IF($BC$1=TRUE,AV42,AW42)/10,0)+A42</f>
        <v>560</v>
      </c>
      <c r="J42" s="163">
        <f t="shared" si="0"/>
        <v>1109</v>
      </c>
      <c r="K42" s="134">
        <f>AW42-ROUNDDOWN(AR42/2,0)-ROUNDDOWN(MAX(AQ42*1.2,AP42*0.5),0)+INDEX(Sheet2!$C$2:'Sheet2'!$C$5,MATCH(G42,Sheet2!$A$2:'Sheet2'!$A$5,0),0)</f>
        <v>597</v>
      </c>
      <c r="L42" s="164">
        <f t="shared" si="1"/>
        <v>298</v>
      </c>
      <c r="M42" s="100">
        <f t="shared" si="29"/>
        <v>15</v>
      </c>
      <c r="N42" s="100">
        <f t="shared" si="30"/>
        <v>41</v>
      </c>
      <c r="O42" s="165">
        <f t="shared" si="4"/>
        <v>2207</v>
      </c>
      <c r="P42" s="31">
        <f>AX42+IF($F42="범선",IF($BG$1=TRUE,INDEX(Sheet2!$H$2:'Sheet2'!$H$45,MATCH(AX42,Sheet2!$G$2:'Sheet2'!$G$45,0),0)),IF($BH$1=TRUE,INDEX(Sheet2!$I$2:'Sheet2'!$I$45,MATCH(AX42,Sheet2!$G$2:'Sheet2'!$G$45,0)),IF($BI$1=TRUE,INDEX(Sheet2!$H$2:'Sheet2'!$H$45,MATCH(AX42,Sheet2!$G$2:'Sheet2'!$G$45,0)),0)))+IF($BE$1=TRUE,2,0)</f>
        <v>24</v>
      </c>
      <c r="Q42" s="26">
        <f t="shared" si="5"/>
        <v>27</v>
      </c>
      <c r="R42" s="26">
        <f t="shared" si="6"/>
        <v>30</v>
      </c>
      <c r="S42" s="28">
        <f t="shared" si="7"/>
        <v>33</v>
      </c>
      <c r="T42" s="26">
        <f>AY42+IF($F42="범선",IF($BG$1=TRUE,INDEX(Sheet2!$H$2:'Sheet2'!$H$45,MATCH(AY42,Sheet2!$G$2:'Sheet2'!$G$45,0),0)),IF($BH$1=TRUE,INDEX(Sheet2!$I$2:'Sheet2'!$I$45,MATCH(AY42,Sheet2!$G$2:'Sheet2'!$G$45,0)),IF($BI$1=TRUE,INDEX(Sheet2!$H$2:'Sheet2'!$H$45,MATCH(AY42,Sheet2!$G$2:'Sheet2'!$G$45,0)),0)))+IF($BE$1=TRUE,2,0)</f>
        <v>25</v>
      </c>
      <c r="U42" s="26">
        <f t="shared" si="8"/>
        <v>28.5</v>
      </c>
      <c r="V42" s="26">
        <f t="shared" si="9"/>
        <v>31.5</v>
      </c>
      <c r="W42" s="28">
        <f t="shared" si="10"/>
        <v>34.5</v>
      </c>
      <c r="X42" s="26">
        <f>AZ42+IF($F42="범선",IF($BG$1=TRUE,INDEX(Sheet2!$H$2:'Sheet2'!$H$45,MATCH(AZ42,Sheet2!$G$2:'Sheet2'!$G$45,0),0)),IF($BH$1=TRUE,INDEX(Sheet2!$I$2:'Sheet2'!$I$45,MATCH(AZ42,Sheet2!$G$2:'Sheet2'!$G$45,0)),IF($BI$1=TRUE,INDEX(Sheet2!$H$2:'Sheet2'!$H$45,MATCH(AZ42,Sheet2!$G$2:'Sheet2'!$G$45,0)),0)))+IF($BE$1=TRUE,2,0)</f>
        <v>30.5</v>
      </c>
      <c r="Y42" s="26">
        <f t="shared" si="11"/>
        <v>34</v>
      </c>
      <c r="Z42" s="26">
        <f t="shared" si="12"/>
        <v>37</v>
      </c>
      <c r="AA42" s="28">
        <f t="shared" si="13"/>
        <v>40</v>
      </c>
      <c r="AB42" s="26">
        <f>BA42+IF($F42="범선",IF($BG$1=TRUE,INDEX(Sheet2!$H$2:'Sheet2'!$H$45,MATCH(BA42,Sheet2!$G$2:'Sheet2'!$G$45,0),0)),IF($BH$1=TRUE,INDEX(Sheet2!$I$2:'Sheet2'!$I$45,MATCH(BA42,Sheet2!$G$2:'Sheet2'!$G$45,0)),IF($BI$1=TRUE,INDEX(Sheet2!$H$2:'Sheet2'!$H$45,MATCH(BA42,Sheet2!$G$2:'Sheet2'!$G$45,0)),0)))+IF($BE$1=TRUE,2,0)</f>
        <v>34.5</v>
      </c>
      <c r="AC42" s="26">
        <f t="shared" si="14"/>
        <v>38</v>
      </c>
      <c r="AD42" s="26">
        <f t="shared" si="15"/>
        <v>41</v>
      </c>
      <c r="AE42" s="28">
        <f t="shared" si="16"/>
        <v>44</v>
      </c>
      <c r="AF42" s="26">
        <f>BB42+IF($F42="범선",IF($BG$1=TRUE,INDEX(Sheet2!$H$2:'Sheet2'!$H$45,MATCH(BB42,Sheet2!$G$2:'Sheet2'!$G$45,0),0)),IF($BH$1=TRUE,INDEX(Sheet2!$I$2:'Sheet2'!$I$45,MATCH(BB42,Sheet2!$G$2:'Sheet2'!$G$45,0)),IF($BI$1=TRUE,INDEX(Sheet2!$H$2:'Sheet2'!$H$45,MATCH(BB42,Sheet2!$G$2:'Sheet2'!$G$45,0)),0)))+IF($BE$1=TRUE,2,0)</f>
        <v>40</v>
      </c>
      <c r="AG42" s="26">
        <f t="shared" si="17"/>
        <v>43.5</v>
      </c>
      <c r="AH42" s="26">
        <f t="shared" si="18"/>
        <v>46.5</v>
      </c>
      <c r="AI42" s="28">
        <f t="shared" si="19"/>
        <v>49.5</v>
      </c>
      <c r="AJ42" s="95"/>
      <c r="AK42" s="96">
        <v>310</v>
      </c>
      <c r="AL42" s="96">
        <v>320</v>
      </c>
      <c r="AM42" s="96">
        <v>16</v>
      </c>
      <c r="AN42" s="83">
        <v>15</v>
      </c>
      <c r="AO42" s="83">
        <v>41</v>
      </c>
      <c r="AP42" s="13">
        <v>80</v>
      </c>
      <c r="AQ42" s="13">
        <v>27</v>
      </c>
      <c r="AR42" s="13">
        <v>74</v>
      </c>
      <c r="AS42" s="13">
        <v>346</v>
      </c>
      <c r="AT42" s="13">
        <v>3</v>
      </c>
      <c r="AU42" s="5">
        <f t="shared" si="28"/>
        <v>500</v>
      </c>
      <c r="AV42" s="5">
        <f t="shared" si="21"/>
        <v>375</v>
      </c>
      <c r="AW42" s="5">
        <f t="shared" si="22"/>
        <v>625</v>
      </c>
      <c r="AX42" s="5">
        <f t="shared" si="23"/>
        <v>11</v>
      </c>
      <c r="AY42" s="5">
        <f t="shared" si="24"/>
        <v>12</v>
      </c>
      <c r="AZ42" s="5">
        <f t="shared" si="25"/>
        <v>16</v>
      </c>
      <c r="BA42" s="5">
        <f t="shared" si="26"/>
        <v>19</v>
      </c>
      <c r="BB42" s="5">
        <f t="shared" si="27"/>
        <v>23</v>
      </c>
    </row>
    <row r="43" spans="1:54" s="5" customFormat="1" hidden="1">
      <c r="A43" s="334">
        <v>20</v>
      </c>
      <c r="B43" s="89" t="s">
        <v>45</v>
      </c>
      <c r="C43" s="119" t="s">
        <v>90</v>
      </c>
      <c r="D43" s="26" t="s">
        <v>1</v>
      </c>
      <c r="E43" s="26" t="s">
        <v>0</v>
      </c>
      <c r="F43" s="26" t="s">
        <v>18</v>
      </c>
      <c r="G43" s="28" t="s">
        <v>10</v>
      </c>
      <c r="H43" s="91">
        <f>ROUNDDOWN(AK43*1.05,0)+INDEX(Sheet2!$B$2:'Sheet2'!$B$5,MATCH(G43,Sheet2!$A$2:'Sheet2'!$A$5,0),0)+34*AT43-ROUNDUP(IF($BC$1=TRUE,AV43,AW43)/10,0)+A43</f>
        <v>527</v>
      </c>
      <c r="I43" s="231">
        <f>ROUNDDOWN(AL43*1.05,0)+INDEX(Sheet2!$B$2:'Sheet2'!$B$5,MATCH(G43,Sheet2!$A$2:'Sheet2'!$A$5,0),0)+34*AT43-ROUNDUP(IF($BC$1=TRUE,AV43,AW43)/10,0)+A43</f>
        <v>515</v>
      </c>
      <c r="J43" s="30">
        <f t="shared" si="0"/>
        <v>1042</v>
      </c>
      <c r="K43" s="134">
        <f>AW43-ROUNDDOWN(AR43/2,0)-ROUNDDOWN(MAX(AQ43*1.2,AP43*0.5),0)+INDEX(Sheet2!$C$2:'Sheet2'!$C$5,MATCH(G43,Sheet2!$A$2:'Sheet2'!$A$5,0),0)</f>
        <v>1357</v>
      </c>
      <c r="L43" s="25">
        <f t="shared" si="1"/>
        <v>756</v>
      </c>
      <c r="M43" s="83">
        <f t="shared" si="29"/>
        <v>13</v>
      </c>
      <c r="N43" s="83">
        <f t="shared" si="30"/>
        <v>45</v>
      </c>
      <c r="O43" s="92">
        <f t="shared" si="4"/>
        <v>2096</v>
      </c>
      <c r="P43" s="31">
        <f>AX43+IF($F43="범선",IF($BG$1=TRUE,INDEX(Sheet2!$H$2:'Sheet2'!$H$45,MATCH(AX43,Sheet2!$G$2:'Sheet2'!$G$45,0),0)),IF($BH$1=TRUE,INDEX(Sheet2!$I$2:'Sheet2'!$I$45,MATCH(AX43,Sheet2!$G$2:'Sheet2'!$G$45,0)),IF($BI$1=TRUE,INDEX(Sheet2!$H$2:'Sheet2'!$H$45,MATCH(AX43,Sheet2!$G$2:'Sheet2'!$G$45,0)),0)))+IF($BE$1=TRUE,2,0)</f>
        <v>18.5</v>
      </c>
      <c r="Q43" s="26">
        <f t="shared" si="5"/>
        <v>21.5</v>
      </c>
      <c r="R43" s="26">
        <f t="shared" si="6"/>
        <v>24.5</v>
      </c>
      <c r="S43" s="28">
        <f t="shared" si="7"/>
        <v>27.5</v>
      </c>
      <c r="T43" s="26">
        <f>AY43+IF($F43="범선",IF($BG$1=TRUE,INDEX(Sheet2!$H$2:'Sheet2'!$H$45,MATCH(AY43,Sheet2!$G$2:'Sheet2'!$G$45,0),0)),IF($BH$1=TRUE,INDEX(Sheet2!$I$2:'Sheet2'!$I$45,MATCH(AY43,Sheet2!$G$2:'Sheet2'!$G$45,0)),IF($BI$1=TRUE,INDEX(Sheet2!$H$2:'Sheet2'!$H$45,MATCH(AY43,Sheet2!$G$2:'Sheet2'!$G$45,0)),0)))+IF($BE$1=TRUE,2,0)</f>
        <v>20</v>
      </c>
      <c r="U43" s="26">
        <f t="shared" si="8"/>
        <v>23.5</v>
      </c>
      <c r="V43" s="26">
        <f t="shared" si="9"/>
        <v>26.5</v>
      </c>
      <c r="W43" s="28">
        <f t="shared" si="10"/>
        <v>29.5</v>
      </c>
      <c r="X43" s="26">
        <f>AZ43+IF($F43="범선",IF($BG$1=TRUE,INDEX(Sheet2!$H$2:'Sheet2'!$H$45,MATCH(AZ43,Sheet2!$G$2:'Sheet2'!$G$45,0),0)),IF($BH$1=TRUE,INDEX(Sheet2!$I$2:'Sheet2'!$I$45,MATCH(AZ43,Sheet2!$G$2:'Sheet2'!$G$45,0)),IF($BI$1=TRUE,INDEX(Sheet2!$H$2:'Sheet2'!$H$45,MATCH(AZ43,Sheet2!$G$2:'Sheet2'!$G$45,0)),0)))+IF($BE$1=TRUE,2,0)</f>
        <v>24</v>
      </c>
      <c r="Y43" s="26">
        <f t="shared" si="11"/>
        <v>27.5</v>
      </c>
      <c r="Z43" s="26">
        <f t="shared" si="12"/>
        <v>30.5</v>
      </c>
      <c r="AA43" s="28">
        <f t="shared" si="13"/>
        <v>33.5</v>
      </c>
      <c r="AB43" s="26">
        <f>BA43+IF($F43="범선",IF($BG$1=TRUE,INDEX(Sheet2!$H$2:'Sheet2'!$H$45,MATCH(BA43,Sheet2!$G$2:'Sheet2'!$G$45,0),0)),IF($BH$1=TRUE,INDEX(Sheet2!$I$2:'Sheet2'!$I$45,MATCH(BA43,Sheet2!$G$2:'Sheet2'!$G$45,0)),IF($BI$1=TRUE,INDEX(Sheet2!$H$2:'Sheet2'!$H$45,MATCH(BA43,Sheet2!$G$2:'Sheet2'!$G$45,0)),0)))+IF($BE$1=TRUE,2,0)</f>
        <v>29</v>
      </c>
      <c r="AC43" s="26">
        <f t="shared" si="14"/>
        <v>32.5</v>
      </c>
      <c r="AD43" s="26">
        <f t="shared" si="15"/>
        <v>35.5</v>
      </c>
      <c r="AE43" s="28">
        <f t="shared" si="16"/>
        <v>38.5</v>
      </c>
      <c r="AF43" s="26">
        <f>BB43+IF($F43="범선",IF($BG$1=TRUE,INDEX(Sheet2!$H$2:'Sheet2'!$H$45,MATCH(BB43,Sheet2!$G$2:'Sheet2'!$G$45,0),0)),IF($BH$1=TRUE,INDEX(Sheet2!$I$2:'Sheet2'!$I$45,MATCH(BB43,Sheet2!$G$2:'Sheet2'!$G$45,0)),IF($BI$1=TRUE,INDEX(Sheet2!$H$2:'Sheet2'!$H$45,MATCH(BB43,Sheet2!$G$2:'Sheet2'!$G$45,0)),0)))+IF($BE$1=TRUE,2,0)</f>
        <v>34.5</v>
      </c>
      <c r="AG43" s="26">
        <f t="shared" si="17"/>
        <v>38</v>
      </c>
      <c r="AH43" s="26">
        <f t="shared" si="18"/>
        <v>41</v>
      </c>
      <c r="AI43" s="28">
        <f t="shared" si="19"/>
        <v>44</v>
      </c>
      <c r="AJ43" s="95"/>
      <c r="AK43" s="96">
        <v>267</v>
      </c>
      <c r="AL43" s="96">
        <v>256</v>
      </c>
      <c r="AM43" s="96">
        <v>10</v>
      </c>
      <c r="AN43" s="83">
        <v>13</v>
      </c>
      <c r="AO43" s="83">
        <v>45</v>
      </c>
      <c r="AP43" s="13">
        <v>85</v>
      </c>
      <c r="AQ43" s="13">
        <v>38</v>
      </c>
      <c r="AR43" s="13">
        <v>48</v>
      </c>
      <c r="AS43" s="13">
        <v>967</v>
      </c>
      <c r="AT43" s="13">
        <v>5</v>
      </c>
      <c r="AU43" s="13">
        <f t="shared" si="28"/>
        <v>1100</v>
      </c>
      <c r="AV43" s="13">
        <f t="shared" si="21"/>
        <v>825</v>
      </c>
      <c r="AW43" s="13">
        <f t="shared" si="22"/>
        <v>1375</v>
      </c>
      <c r="AX43" s="5">
        <f t="shared" si="23"/>
        <v>7</v>
      </c>
      <c r="AY43" s="5">
        <f t="shared" si="24"/>
        <v>8</v>
      </c>
      <c r="AZ43" s="5">
        <f t="shared" si="25"/>
        <v>11</v>
      </c>
      <c r="BA43" s="5">
        <f t="shared" si="26"/>
        <v>15</v>
      </c>
      <c r="BB43" s="5">
        <f t="shared" si="27"/>
        <v>19</v>
      </c>
    </row>
    <row r="44" spans="1:54" s="5" customFormat="1" hidden="1">
      <c r="A44" s="674">
        <v>20</v>
      </c>
      <c r="B44" s="679"/>
      <c r="C44" s="683" t="s">
        <v>295</v>
      </c>
      <c r="D44" s="533" t="s">
        <v>1</v>
      </c>
      <c r="E44" s="533" t="s">
        <v>0</v>
      </c>
      <c r="F44" s="533" t="s">
        <v>18</v>
      </c>
      <c r="G44" s="85" t="s">
        <v>10</v>
      </c>
      <c r="H44" s="226">
        <f>ROUNDDOWN(AK44*1.05,0)+INDEX(Sheet2!$B$2:'Sheet2'!$B$5,MATCH(G44,Sheet2!$A$2:'Sheet2'!$A$5,0),0)+34*AT44-ROUNDUP(IF($BC$1=TRUE,AV44,AW44)/10,0)+A44</f>
        <v>500</v>
      </c>
      <c r="I44" s="229">
        <f>ROUNDDOWN(AL44*1.05,0)+INDEX(Sheet2!$B$2:'Sheet2'!$B$5,MATCH(G44,Sheet2!$A$2:'Sheet2'!$A$5,0),0)+34*AT44-ROUNDUP(IF($BC$1=TRUE,AV44,AW44)/10,0)+A44</f>
        <v>594</v>
      </c>
      <c r="J44" s="86">
        <f t="shared" si="0"/>
        <v>1094</v>
      </c>
      <c r="K44" s="592">
        <v>1508</v>
      </c>
      <c r="L44" s="84">
        <f t="shared" si="1"/>
        <v>855</v>
      </c>
      <c r="M44" s="78">
        <f t="shared" si="29"/>
        <v>15</v>
      </c>
      <c r="N44" s="78">
        <f t="shared" si="30"/>
        <v>53</v>
      </c>
      <c r="O44" s="625">
        <f t="shared" si="4"/>
        <v>2094</v>
      </c>
      <c r="P44" s="701">
        <f>AX44+IF($F44="범선",IF($BG$1=TRUE,INDEX(Sheet2!$H$2:'Sheet2'!$H$45,MATCH(AX44,Sheet2!$G$2:'Sheet2'!$G$45,0),0)),IF($BH$1=TRUE,INDEX(Sheet2!$I$2:'Sheet2'!$I$45,MATCH(AX44,Sheet2!$G$2:'Sheet2'!$G$45,0)),IF($BI$1=TRUE,INDEX(Sheet2!$H$2:'Sheet2'!$H$45,MATCH(AX44,Sheet2!$G$2:'Sheet2'!$G$45,0)),0)))+IF($BE$1=TRUE,2,0)</f>
        <v>20</v>
      </c>
      <c r="Q44" s="703">
        <f t="shared" si="5"/>
        <v>23</v>
      </c>
      <c r="R44" s="703">
        <f t="shared" si="6"/>
        <v>26</v>
      </c>
      <c r="S44" s="705">
        <f t="shared" si="7"/>
        <v>29</v>
      </c>
      <c r="T44" s="703">
        <f>AY44+IF($F44="범선",IF($BG$1=TRUE,INDEX(Sheet2!$H$2:'Sheet2'!$H$45,MATCH(AY44,Sheet2!$G$2:'Sheet2'!$G$45,0),0)),IF($BH$1=TRUE,INDEX(Sheet2!$I$2:'Sheet2'!$I$45,MATCH(AY44,Sheet2!$G$2:'Sheet2'!$G$45,0)),IF($BI$1=TRUE,INDEX(Sheet2!$H$2:'Sheet2'!$H$45,MATCH(AY44,Sheet2!$G$2:'Sheet2'!$G$45,0)),0)))+IF($BE$1=TRUE,2,0)</f>
        <v>21</v>
      </c>
      <c r="U44" s="703">
        <f t="shared" si="8"/>
        <v>24.5</v>
      </c>
      <c r="V44" s="703">
        <f t="shared" si="9"/>
        <v>27.5</v>
      </c>
      <c r="W44" s="705">
        <f t="shared" si="10"/>
        <v>30.5</v>
      </c>
      <c r="X44" s="703">
        <f>AZ44+IF($F44="범선",IF($BG$1=TRUE,INDEX(Sheet2!$H$2:'Sheet2'!$H$45,MATCH(AZ44,Sheet2!$G$2:'Sheet2'!$G$45,0),0)),IF($BH$1=TRUE,INDEX(Sheet2!$I$2:'Sheet2'!$I$45,MATCH(AZ44,Sheet2!$G$2:'Sheet2'!$G$45,0)),IF($BI$1=TRUE,INDEX(Sheet2!$H$2:'Sheet2'!$H$45,MATCH(AZ44,Sheet2!$G$2:'Sheet2'!$G$45,0)),0)))+IF($BE$1=TRUE,2,0)</f>
        <v>26.5</v>
      </c>
      <c r="Y44" s="703">
        <f t="shared" si="11"/>
        <v>30</v>
      </c>
      <c r="Z44" s="703">
        <f t="shared" si="12"/>
        <v>33</v>
      </c>
      <c r="AA44" s="705">
        <f t="shared" si="13"/>
        <v>36</v>
      </c>
      <c r="AB44" s="703">
        <f>BA44+IF($F44="범선",IF($BG$1=TRUE,INDEX(Sheet2!$H$2:'Sheet2'!$H$45,MATCH(BA44,Sheet2!$G$2:'Sheet2'!$G$45,0),0)),IF($BH$1=TRUE,INDEX(Sheet2!$I$2:'Sheet2'!$I$45,MATCH(BA44,Sheet2!$G$2:'Sheet2'!$G$45,0)),IF($BI$1=TRUE,INDEX(Sheet2!$H$2:'Sheet2'!$H$45,MATCH(BA44,Sheet2!$G$2:'Sheet2'!$G$45,0)),0)))+IF($BE$1=TRUE,2,0)</f>
        <v>32</v>
      </c>
      <c r="AC44" s="703">
        <f t="shared" si="14"/>
        <v>35.5</v>
      </c>
      <c r="AD44" s="703">
        <f t="shared" si="15"/>
        <v>38.5</v>
      </c>
      <c r="AE44" s="705">
        <f t="shared" si="16"/>
        <v>41.5</v>
      </c>
      <c r="AF44" s="703">
        <f>BB44+IF($F44="범선",IF($BG$1=TRUE,INDEX(Sheet2!$H$2:'Sheet2'!$H$45,MATCH(BB44,Sheet2!$G$2:'Sheet2'!$G$45,0),0)),IF($BH$1=TRUE,INDEX(Sheet2!$I$2:'Sheet2'!$I$45,MATCH(BB44,Sheet2!$G$2:'Sheet2'!$G$45,0)),IF($BI$1=TRUE,INDEX(Sheet2!$H$2:'Sheet2'!$H$45,MATCH(BB44,Sheet2!$G$2:'Sheet2'!$G$45,0)),0)))+IF($BE$1=TRUE,2,0)</f>
        <v>36</v>
      </c>
      <c r="AG44" s="703">
        <f t="shared" si="17"/>
        <v>39.5</v>
      </c>
      <c r="AH44" s="703">
        <f t="shared" si="18"/>
        <v>42.5</v>
      </c>
      <c r="AI44" s="705">
        <f t="shared" si="19"/>
        <v>45.5</v>
      </c>
      <c r="AJ44" s="95"/>
      <c r="AK44" s="96">
        <v>280</v>
      </c>
      <c r="AL44" s="96">
        <v>370</v>
      </c>
      <c r="AM44" s="96">
        <v>13</v>
      </c>
      <c r="AN44" s="83">
        <v>15</v>
      </c>
      <c r="AO44" s="83">
        <v>53</v>
      </c>
      <c r="AP44" s="178">
        <v>55</v>
      </c>
      <c r="AQ44" s="178">
        <v>23</v>
      </c>
      <c r="AR44" s="178">
        <v>30</v>
      </c>
      <c r="AS44" s="13">
        <v>1112</v>
      </c>
      <c r="AT44" s="13">
        <v>4</v>
      </c>
      <c r="AU44" s="13">
        <f t="shared" si="28"/>
        <v>1197</v>
      </c>
      <c r="AV44" s="13">
        <f t="shared" si="21"/>
        <v>897</v>
      </c>
      <c r="AW44" s="13">
        <f t="shared" si="22"/>
        <v>1496</v>
      </c>
      <c r="AX44" s="5">
        <f t="shared" si="23"/>
        <v>8</v>
      </c>
      <c r="AY44" s="5">
        <f t="shared" si="24"/>
        <v>9</v>
      </c>
      <c r="AZ44" s="5">
        <f t="shared" si="25"/>
        <v>13</v>
      </c>
      <c r="BA44" s="5">
        <f t="shared" si="26"/>
        <v>17</v>
      </c>
      <c r="BB44" s="5">
        <f t="shared" si="27"/>
        <v>20</v>
      </c>
    </row>
    <row r="45" spans="1:54" s="5" customFormat="1">
      <c r="A45" s="365"/>
      <c r="B45" s="167" t="s">
        <v>28</v>
      </c>
      <c r="C45" s="150" t="s">
        <v>29</v>
      </c>
      <c r="D45" s="151" t="s">
        <v>1</v>
      </c>
      <c r="E45" s="151" t="s">
        <v>0</v>
      </c>
      <c r="F45" s="152" t="s">
        <v>18</v>
      </c>
      <c r="G45" s="153" t="s">
        <v>8</v>
      </c>
      <c r="H45" s="169">
        <f>ROUNDDOWN(AK45*1.05,0)+INDEX(Sheet2!$B$2:'Sheet2'!$B$5,MATCH(G45,Sheet2!$A$2:'Sheet2'!$A$5,0),0)+34*AT45-ROUNDUP(IF($BC$1=TRUE,AV45,AW45)/10,0)+A45</f>
        <v>590</v>
      </c>
      <c r="I45" s="297">
        <f>ROUNDDOWN(AL45*1.05,0)+INDEX(Sheet2!$B$2:'Sheet2'!$B$5,MATCH(G45,Sheet2!$A$2:'Sheet2'!$A$5,0),0)+34*AT45-ROUNDUP(IF($BC$1=TRUE,AV45,AW45)/10,0)+A45</f>
        <v>436</v>
      </c>
      <c r="J45" s="154">
        <f t="shared" si="0"/>
        <v>1026</v>
      </c>
      <c r="K45" s="155">
        <f>AW45-ROUNDDOWN(AR45/2,0)-ROUNDDOWN(MAX(AQ45*1.2,AP45*0.5),0)+INDEX(Sheet2!$C$2:'Sheet2'!$C$5,MATCH(G45,Sheet2!$A$2:'Sheet2'!$A$5,0),0)</f>
        <v>753</v>
      </c>
      <c r="L45" s="156">
        <f t="shared" si="1"/>
        <v>394</v>
      </c>
      <c r="M45" s="157">
        <f t="shared" si="29"/>
        <v>10</v>
      </c>
      <c r="N45" s="157">
        <f t="shared" si="30"/>
        <v>32</v>
      </c>
      <c r="O45" s="158">
        <f t="shared" si="4"/>
        <v>2206</v>
      </c>
      <c r="P45" s="31">
        <f>AX45+IF($F45="범선",IF($BG$1=TRUE,INDEX(Sheet2!$H$2:'Sheet2'!$H$45,MATCH(AX45,Sheet2!$G$2:'Sheet2'!$G$45,0),0)),IF($BH$1=TRUE,INDEX(Sheet2!$I$2:'Sheet2'!$I$45,MATCH(AX45,Sheet2!$G$2:'Sheet2'!$G$45,0)),IF($BI$1=TRUE,INDEX(Sheet2!$H$2:'Sheet2'!$H$45,MATCH(AX45,Sheet2!$G$2:'Sheet2'!$G$45,0)),0)))+IF($BE$1=TRUE,2,0)</f>
        <v>20</v>
      </c>
      <c r="Q45" s="26">
        <f t="shared" si="5"/>
        <v>23</v>
      </c>
      <c r="R45" s="26">
        <f t="shared" si="6"/>
        <v>26</v>
      </c>
      <c r="S45" s="28">
        <f t="shared" si="7"/>
        <v>29</v>
      </c>
      <c r="T45" s="26">
        <f>AY45+IF($F45="범선",IF($BG$1=TRUE,INDEX(Sheet2!$H$2:'Sheet2'!$H$45,MATCH(AY45,Sheet2!$G$2:'Sheet2'!$G$45,0),0)),IF($BH$1=TRUE,INDEX(Sheet2!$I$2:'Sheet2'!$I$45,MATCH(AY45,Sheet2!$G$2:'Sheet2'!$G$45,0)),IF($BI$1=TRUE,INDEX(Sheet2!$H$2:'Sheet2'!$H$45,MATCH(AY45,Sheet2!$G$2:'Sheet2'!$G$45,0)),0)))+IF($BE$1=TRUE,2,0)</f>
        <v>21</v>
      </c>
      <c r="U45" s="26">
        <f t="shared" si="8"/>
        <v>24.5</v>
      </c>
      <c r="V45" s="26">
        <f t="shared" si="9"/>
        <v>27.5</v>
      </c>
      <c r="W45" s="28">
        <f t="shared" si="10"/>
        <v>30.5</v>
      </c>
      <c r="X45" s="26">
        <f>AZ45+IF($F45="범선",IF($BG$1=TRUE,INDEX(Sheet2!$H$2:'Sheet2'!$H$45,MATCH(AZ45,Sheet2!$G$2:'Sheet2'!$G$45,0),0)),IF($BH$1=TRUE,INDEX(Sheet2!$I$2:'Sheet2'!$I$45,MATCH(AZ45,Sheet2!$G$2:'Sheet2'!$G$45,0)),IF($BI$1=TRUE,INDEX(Sheet2!$H$2:'Sheet2'!$H$45,MATCH(AZ45,Sheet2!$G$2:'Sheet2'!$G$45,0)),0)))+IF($BE$1=TRUE,2,0)</f>
        <v>26.5</v>
      </c>
      <c r="Y45" s="26">
        <f t="shared" si="11"/>
        <v>30</v>
      </c>
      <c r="Z45" s="26">
        <f t="shared" si="12"/>
        <v>33</v>
      </c>
      <c r="AA45" s="28">
        <f t="shared" si="13"/>
        <v>36</v>
      </c>
      <c r="AB45" s="26">
        <f>BA45+IF($F45="범선",IF($BG$1=TRUE,INDEX(Sheet2!$H$2:'Sheet2'!$H$45,MATCH(BA45,Sheet2!$G$2:'Sheet2'!$G$45,0),0)),IF($BH$1=TRUE,INDEX(Sheet2!$I$2:'Sheet2'!$I$45,MATCH(BA45,Sheet2!$G$2:'Sheet2'!$G$45,0)),IF($BI$1=TRUE,INDEX(Sheet2!$H$2:'Sheet2'!$H$45,MATCH(BA45,Sheet2!$G$2:'Sheet2'!$G$45,0)),0)))+IF($BE$1=TRUE,2,0)</f>
        <v>30.5</v>
      </c>
      <c r="AC45" s="26">
        <f t="shared" si="14"/>
        <v>34</v>
      </c>
      <c r="AD45" s="26">
        <f t="shared" si="15"/>
        <v>37</v>
      </c>
      <c r="AE45" s="28">
        <f t="shared" si="16"/>
        <v>40</v>
      </c>
      <c r="AF45" s="26">
        <f>BB45+IF($F45="범선",IF($BG$1=TRUE,INDEX(Sheet2!$H$2:'Sheet2'!$H$45,MATCH(BB45,Sheet2!$G$2:'Sheet2'!$G$45,0),0)),IF($BH$1=TRUE,INDEX(Sheet2!$I$2:'Sheet2'!$I$45,MATCH(BB45,Sheet2!$G$2:'Sheet2'!$G$45,0)),IF($BI$1=TRUE,INDEX(Sheet2!$H$2:'Sheet2'!$H$45,MATCH(BB45,Sheet2!$G$2:'Sheet2'!$G$45,0)),0)))+IF($BE$1=TRUE,2,0)</f>
        <v>36</v>
      </c>
      <c r="AG45" s="26">
        <f t="shared" si="17"/>
        <v>39.5</v>
      </c>
      <c r="AH45" s="26">
        <f t="shared" si="18"/>
        <v>42.5</v>
      </c>
      <c r="AI45" s="28">
        <f t="shared" si="19"/>
        <v>45.5</v>
      </c>
      <c r="AJ45" s="95"/>
      <c r="AK45" s="97">
        <v>325</v>
      </c>
      <c r="AL45" s="97">
        <v>179</v>
      </c>
      <c r="AM45" s="97">
        <v>5</v>
      </c>
      <c r="AN45" s="83">
        <v>10</v>
      </c>
      <c r="AO45" s="83">
        <v>32</v>
      </c>
      <c r="AP45" s="5">
        <v>68</v>
      </c>
      <c r="AQ45" s="5">
        <v>40</v>
      </c>
      <c r="AR45" s="5">
        <v>46</v>
      </c>
      <c r="AS45" s="5">
        <v>506</v>
      </c>
      <c r="AT45" s="5">
        <v>4</v>
      </c>
      <c r="AU45" s="5">
        <f t="shared" si="28"/>
        <v>620</v>
      </c>
      <c r="AV45" s="5">
        <f t="shared" si="21"/>
        <v>465</v>
      </c>
      <c r="AW45" s="5">
        <f t="shared" si="22"/>
        <v>775</v>
      </c>
      <c r="AX45" s="5">
        <f t="shared" si="23"/>
        <v>8</v>
      </c>
      <c r="AY45" s="5">
        <f t="shared" si="24"/>
        <v>9</v>
      </c>
      <c r="AZ45" s="5">
        <f t="shared" si="25"/>
        <v>13</v>
      </c>
      <c r="BA45" s="5">
        <f t="shared" si="26"/>
        <v>16</v>
      </c>
      <c r="BB45" s="5">
        <f t="shared" si="27"/>
        <v>20</v>
      </c>
    </row>
    <row r="46" spans="1:54" s="5" customFormat="1" hidden="1">
      <c r="A46" s="457">
        <v>20</v>
      </c>
      <c r="B46" s="536" t="s">
        <v>28</v>
      </c>
      <c r="C46" s="540" t="s">
        <v>90</v>
      </c>
      <c r="D46" s="74" t="s">
        <v>1</v>
      </c>
      <c r="E46" s="74" t="s">
        <v>0</v>
      </c>
      <c r="F46" s="74" t="s">
        <v>18</v>
      </c>
      <c r="G46" s="75" t="s">
        <v>10</v>
      </c>
      <c r="H46" s="285">
        <f>ROUNDDOWN(AK46*1.05,0)+INDEX(Sheet2!$B$2:'Sheet2'!$B$5,MATCH(G46,Sheet2!$A$2:'Sheet2'!$A$5,0),0)+34*AT46-ROUNDUP(IF($BC$1=TRUE,AV46,AW46)/10,0)+A46</f>
        <v>523</v>
      </c>
      <c r="I46" s="295">
        <f>ROUNDDOWN(AL46*1.05,0)+INDEX(Sheet2!$B$2:'Sheet2'!$B$5,MATCH(G46,Sheet2!$A$2:'Sheet2'!$A$5,0),0)+34*AT46-ROUNDUP(IF($BC$1=TRUE,AV46,AW46)/10,0)+A46</f>
        <v>511</v>
      </c>
      <c r="J46" s="76">
        <f t="shared" si="0"/>
        <v>1034</v>
      </c>
      <c r="K46" s="591">
        <f>AW46-ROUNDDOWN(AR46/2,0)-ROUNDDOWN(MAX(AQ46*1.2,AP46*0.5),0)+INDEX(Sheet2!$C$2:'Sheet2'!$C$5,MATCH(G46,Sheet2!$A$2:'Sheet2'!$A$5,0),0)</f>
        <v>1428</v>
      </c>
      <c r="L46" s="73">
        <f t="shared" si="1"/>
        <v>802</v>
      </c>
      <c r="M46" s="81">
        <f t="shared" si="29"/>
        <v>13</v>
      </c>
      <c r="N46" s="81">
        <f t="shared" si="30"/>
        <v>40</v>
      </c>
      <c r="O46" s="624">
        <f t="shared" si="4"/>
        <v>2080</v>
      </c>
      <c r="P46" s="31">
        <f>AX46+IF($F46="범선",IF($BG$1=TRUE,INDEX(Sheet2!$H$2:'Sheet2'!$H$45,MATCH(AX46,Sheet2!$G$2:'Sheet2'!$G$45,0),0)),IF($BH$1=TRUE,INDEX(Sheet2!$I$2:'Sheet2'!$I$45,MATCH(AX46,Sheet2!$G$2:'Sheet2'!$G$45,0)),IF($BI$1=TRUE,INDEX(Sheet2!$H$2:'Sheet2'!$H$45,MATCH(AX46,Sheet2!$G$2:'Sheet2'!$G$45,0)),0)))+IF($BE$1=TRUE,2,0)</f>
        <v>17</v>
      </c>
      <c r="Q46" s="26">
        <f t="shared" si="5"/>
        <v>20</v>
      </c>
      <c r="R46" s="26">
        <f t="shared" si="6"/>
        <v>23</v>
      </c>
      <c r="S46" s="28">
        <f t="shared" si="7"/>
        <v>26</v>
      </c>
      <c r="T46" s="26">
        <f>AY46+IF($F46="범선",IF($BG$1=TRUE,INDEX(Sheet2!$H$2:'Sheet2'!$H$45,MATCH(AY46,Sheet2!$G$2:'Sheet2'!$G$45,0),0)),IF($BH$1=TRUE,INDEX(Sheet2!$I$2:'Sheet2'!$I$45,MATCH(AY46,Sheet2!$G$2:'Sheet2'!$G$45,0)),IF($BI$1=TRUE,INDEX(Sheet2!$H$2:'Sheet2'!$H$45,MATCH(AY46,Sheet2!$G$2:'Sheet2'!$G$45,0)),0)))+IF($BE$1=TRUE,2,0)</f>
        <v>18.5</v>
      </c>
      <c r="U46" s="26">
        <f t="shared" si="8"/>
        <v>22</v>
      </c>
      <c r="V46" s="26">
        <f t="shared" si="9"/>
        <v>25</v>
      </c>
      <c r="W46" s="28">
        <f t="shared" si="10"/>
        <v>28</v>
      </c>
      <c r="X46" s="26">
        <f>AZ46+IF($F46="범선",IF($BG$1=TRUE,INDEX(Sheet2!$H$2:'Sheet2'!$H$45,MATCH(AZ46,Sheet2!$G$2:'Sheet2'!$G$45,0),0)),IF($BH$1=TRUE,INDEX(Sheet2!$I$2:'Sheet2'!$I$45,MATCH(AZ46,Sheet2!$G$2:'Sheet2'!$G$45,0)),IF($BI$1=TRUE,INDEX(Sheet2!$H$2:'Sheet2'!$H$45,MATCH(AZ46,Sheet2!$G$2:'Sheet2'!$G$45,0)),0)))+IF($BE$1=TRUE,2,0)</f>
        <v>22.5</v>
      </c>
      <c r="Y46" s="26">
        <f t="shared" si="11"/>
        <v>26</v>
      </c>
      <c r="Z46" s="26">
        <f t="shared" si="12"/>
        <v>29</v>
      </c>
      <c r="AA46" s="28">
        <f t="shared" si="13"/>
        <v>32</v>
      </c>
      <c r="AB46" s="26">
        <f>BA46+IF($F46="범선",IF($BG$1=TRUE,INDEX(Sheet2!$H$2:'Sheet2'!$H$45,MATCH(BA46,Sheet2!$G$2:'Sheet2'!$G$45,0),0)),IF($BH$1=TRUE,INDEX(Sheet2!$I$2:'Sheet2'!$I$45,MATCH(BA46,Sheet2!$G$2:'Sheet2'!$G$45,0)),IF($BI$1=TRUE,INDEX(Sheet2!$H$2:'Sheet2'!$H$45,MATCH(BA46,Sheet2!$G$2:'Sheet2'!$G$45,0)),0)))+IF($BE$1=TRUE,2,0)</f>
        <v>28</v>
      </c>
      <c r="AC46" s="26">
        <f t="shared" si="14"/>
        <v>31.5</v>
      </c>
      <c r="AD46" s="26">
        <f t="shared" si="15"/>
        <v>34.5</v>
      </c>
      <c r="AE46" s="28">
        <f t="shared" si="16"/>
        <v>37.5</v>
      </c>
      <c r="AF46" s="26">
        <f>BB46+IF($F46="범선",IF($BG$1=TRUE,INDEX(Sheet2!$H$2:'Sheet2'!$H$45,MATCH(BB46,Sheet2!$G$2:'Sheet2'!$G$45,0),0)),IF($BH$1=TRUE,INDEX(Sheet2!$I$2:'Sheet2'!$I$45,MATCH(BB46,Sheet2!$G$2:'Sheet2'!$G$45,0)),IF($BI$1=TRUE,INDEX(Sheet2!$H$2:'Sheet2'!$H$45,MATCH(BB46,Sheet2!$G$2:'Sheet2'!$G$45,0)),0)))+IF($BE$1=TRUE,2,0)</f>
        <v>33</v>
      </c>
      <c r="AG46" s="26">
        <f t="shared" si="17"/>
        <v>36.5</v>
      </c>
      <c r="AH46" s="26">
        <f t="shared" si="18"/>
        <v>39.5</v>
      </c>
      <c r="AI46" s="28">
        <f t="shared" si="19"/>
        <v>42.5</v>
      </c>
      <c r="AJ46" s="95"/>
      <c r="AK46" s="96">
        <v>267</v>
      </c>
      <c r="AL46" s="96">
        <v>256</v>
      </c>
      <c r="AM46" s="96">
        <v>10</v>
      </c>
      <c r="AN46" s="81">
        <v>13</v>
      </c>
      <c r="AO46" s="81">
        <v>40</v>
      </c>
      <c r="AP46" s="13">
        <v>75</v>
      </c>
      <c r="AQ46" s="13">
        <v>38</v>
      </c>
      <c r="AR46" s="13">
        <v>30</v>
      </c>
      <c r="AS46" s="13">
        <v>1045</v>
      </c>
      <c r="AT46" s="13">
        <v>5</v>
      </c>
      <c r="AU46" s="5">
        <f t="shared" si="28"/>
        <v>1150</v>
      </c>
      <c r="AV46" s="5">
        <f t="shared" si="21"/>
        <v>862</v>
      </c>
      <c r="AW46" s="5">
        <f t="shared" si="22"/>
        <v>1437</v>
      </c>
      <c r="AX46" s="5">
        <f t="shared" si="23"/>
        <v>6</v>
      </c>
      <c r="AY46" s="5">
        <f t="shared" si="24"/>
        <v>7</v>
      </c>
      <c r="AZ46" s="5">
        <f t="shared" si="25"/>
        <v>10</v>
      </c>
      <c r="BA46" s="5">
        <f t="shared" si="26"/>
        <v>14</v>
      </c>
      <c r="BB46" s="5">
        <f t="shared" si="27"/>
        <v>18</v>
      </c>
    </row>
    <row r="47" spans="1:54" s="5" customFormat="1">
      <c r="A47" s="457">
        <v>20</v>
      </c>
      <c r="B47" s="536"/>
      <c r="C47" s="540" t="s">
        <v>307</v>
      </c>
      <c r="D47" s="74" t="s">
        <v>1</v>
      </c>
      <c r="E47" s="74" t="s">
        <v>0</v>
      </c>
      <c r="F47" s="77" t="s">
        <v>18</v>
      </c>
      <c r="G47" s="75" t="s">
        <v>12</v>
      </c>
      <c r="H47" s="285">
        <f>ROUNDDOWN(AK47*1.05,0)+INDEX(Sheet2!$B$2:'Sheet2'!$B$5,MATCH(G47,Sheet2!$A$2:'Sheet2'!$A$5,0),0)+34*AT47-ROUNDUP(IF($BC$1=TRUE,AV47,AW47)/10,0)+A47</f>
        <v>560</v>
      </c>
      <c r="I47" s="295">
        <f>ROUNDDOWN(AL47*1.05,0)+INDEX(Sheet2!$B$2:'Sheet2'!$B$5,MATCH(G47,Sheet2!$A$2:'Sheet2'!$A$5,0),0)+34*AT47-ROUNDUP(IF($BC$1=TRUE,AV47,AW47)/10,0)+A47</f>
        <v>518</v>
      </c>
      <c r="J47" s="76">
        <f t="shared" si="0"/>
        <v>1078</v>
      </c>
      <c r="K47" s="1128">
        <f>AW47-ROUNDDOWN(AR47/2,0)-ROUNDDOWN(MAX(AQ47*1.2,AP47*0.5),0)+INDEX(Sheet2!$C$2:'Sheet2'!$C$5,MATCH(G47,Sheet2!$A$2:'Sheet2'!$A$5,0),0)</f>
        <v>874</v>
      </c>
      <c r="L47" s="73">
        <f t="shared" si="1"/>
        <v>435</v>
      </c>
      <c r="M47" s="81">
        <f t="shared" si="29"/>
        <v>14</v>
      </c>
      <c r="N47" s="81">
        <f t="shared" si="30"/>
        <v>53</v>
      </c>
      <c r="O47" s="624">
        <f t="shared" si="4"/>
        <v>2198</v>
      </c>
      <c r="P47" s="31">
        <f>AX47+IF($F47="범선",IF($BG$1=TRUE,INDEX(Sheet2!$H$2:'Sheet2'!$H$45,MATCH(AX47,Sheet2!$G$2:'Sheet2'!$G$45,0),0)),IF($BH$1=TRUE,INDEX(Sheet2!$I$2:'Sheet2'!$I$45,MATCH(AX47,Sheet2!$G$2:'Sheet2'!$G$45,0)),IF($BI$1=TRUE,INDEX(Sheet2!$H$2:'Sheet2'!$H$45,MATCH(AX47,Sheet2!$G$2:'Sheet2'!$G$45,0)),0)))+IF($BE$1=TRUE,2,0)</f>
        <v>24</v>
      </c>
      <c r="Q47" s="26">
        <f t="shared" si="5"/>
        <v>27</v>
      </c>
      <c r="R47" s="26">
        <f t="shared" si="6"/>
        <v>30</v>
      </c>
      <c r="S47" s="28">
        <f t="shared" si="7"/>
        <v>33</v>
      </c>
      <c r="T47" s="26">
        <f>AY47+IF($F47="범선",IF($BG$1=TRUE,INDEX(Sheet2!$H$2:'Sheet2'!$H$45,MATCH(AY47,Sheet2!$G$2:'Sheet2'!$G$45,0),0)),IF($BH$1=TRUE,INDEX(Sheet2!$I$2:'Sheet2'!$I$45,MATCH(AY47,Sheet2!$G$2:'Sheet2'!$G$45,0)),IF($BI$1=TRUE,INDEX(Sheet2!$H$2:'Sheet2'!$H$45,MATCH(AY47,Sheet2!$G$2:'Sheet2'!$G$45,0)),0)))+IF($BE$1=TRUE,2,0)</f>
        <v>25</v>
      </c>
      <c r="U47" s="26">
        <f t="shared" si="8"/>
        <v>28.5</v>
      </c>
      <c r="V47" s="26">
        <f t="shared" si="9"/>
        <v>31.5</v>
      </c>
      <c r="W47" s="28">
        <f t="shared" si="10"/>
        <v>34.5</v>
      </c>
      <c r="X47" s="26">
        <f>AZ47+IF($F47="범선",IF($BG$1=TRUE,INDEX(Sheet2!$H$2:'Sheet2'!$H$45,MATCH(AZ47,Sheet2!$G$2:'Sheet2'!$G$45,0),0)),IF($BH$1=TRUE,INDEX(Sheet2!$I$2:'Sheet2'!$I$45,MATCH(AZ47,Sheet2!$G$2:'Sheet2'!$G$45,0)),IF($BI$1=TRUE,INDEX(Sheet2!$H$2:'Sheet2'!$H$45,MATCH(AZ47,Sheet2!$G$2:'Sheet2'!$G$45,0)),0)))+IF($BE$1=TRUE,2,0)</f>
        <v>30.5</v>
      </c>
      <c r="Y47" s="26">
        <f t="shared" si="11"/>
        <v>34</v>
      </c>
      <c r="Z47" s="26">
        <f t="shared" si="12"/>
        <v>37</v>
      </c>
      <c r="AA47" s="28">
        <f t="shared" si="13"/>
        <v>40</v>
      </c>
      <c r="AB47" s="26">
        <f>BA47+IF($F47="범선",IF($BG$1=TRUE,INDEX(Sheet2!$H$2:'Sheet2'!$H$45,MATCH(BA47,Sheet2!$G$2:'Sheet2'!$G$45,0),0)),IF($BH$1=TRUE,INDEX(Sheet2!$I$2:'Sheet2'!$I$45,MATCH(BA47,Sheet2!$G$2:'Sheet2'!$G$45,0)),IF($BI$1=TRUE,INDEX(Sheet2!$H$2:'Sheet2'!$H$45,MATCH(BA47,Sheet2!$G$2:'Sheet2'!$G$45,0)),0)))+IF($BE$1=TRUE,2,0)</f>
        <v>36</v>
      </c>
      <c r="AC47" s="26">
        <f t="shared" si="14"/>
        <v>39.5</v>
      </c>
      <c r="AD47" s="26">
        <f t="shared" si="15"/>
        <v>42.5</v>
      </c>
      <c r="AE47" s="28">
        <f t="shared" si="16"/>
        <v>45.5</v>
      </c>
      <c r="AF47" s="26">
        <f>BB47+IF($F47="범선",IF($BG$1=TRUE,INDEX(Sheet2!$H$2:'Sheet2'!$H$45,MATCH(BB47,Sheet2!$G$2:'Sheet2'!$G$45,0),0)),IF($BH$1=TRUE,INDEX(Sheet2!$I$2:'Sheet2'!$I$45,MATCH(BB47,Sheet2!$G$2:'Sheet2'!$G$45,0)),IF($BI$1=TRUE,INDEX(Sheet2!$H$2:'Sheet2'!$H$45,MATCH(BB47,Sheet2!$G$2:'Sheet2'!$G$45,0)),0)))+IF($BE$1=TRUE,2,0)</f>
        <v>40</v>
      </c>
      <c r="AG47" s="26">
        <f t="shared" si="17"/>
        <v>43.5</v>
      </c>
      <c r="AH47" s="26">
        <f t="shared" si="18"/>
        <v>46.5</v>
      </c>
      <c r="AI47" s="28">
        <f t="shared" si="19"/>
        <v>49.5</v>
      </c>
      <c r="AJ47" s="95"/>
      <c r="AK47" s="97">
        <v>340</v>
      </c>
      <c r="AL47" s="97">
        <v>300</v>
      </c>
      <c r="AM47" s="97">
        <v>18</v>
      </c>
      <c r="AN47" s="83">
        <v>14</v>
      </c>
      <c r="AO47" s="83">
        <v>53</v>
      </c>
      <c r="AP47" s="5">
        <v>190</v>
      </c>
      <c r="AQ47" s="5">
        <v>60</v>
      </c>
      <c r="AR47" s="5">
        <v>110</v>
      </c>
      <c r="AS47" s="5">
        <v>480</v>
      </c>
      <c r="AT47" s="5">
        <v>3</v>
      </c>
      <c r="AU47" s="5">
        <f t="shared" si="28"/>
        <v>780</v>
      </c>
      <c r="AV47" s="5">
        <f t="shared" si="21"/>
        <v>585</v>
      </c>
      <c r="AW47" s="5">
        <f t="shared" si="22"/>
        <v>975</v>
      </c>
      <c r="AX47" s="5">
        <f t="shared" si="23"/>
        <v>11</v>
      </c>
      <c r="AY47" s="5">
        <f t="shared" si="24"/>
        <v>12</v>
      </c>
      <c r="AZ47" s="5">
        <f t="shared" si="25"/>
        <v>16</v>
      </c>
      <c r="BA47" s="5">
        <f t="shared" si="26"/>
        <v>20</v>
      </c>
      <c r="BB47" s="5">
        <f t="shared" si="27"/>
        <v>23</v>
      </c>
    </row>
    <row r="48" spans="1:54" s="5" customFormat="1">
      <c r="A48" s="818"/>
      <c r="B48" s="821" t="s">
        <v>43</v>
      </c>
      <c r="C48" s="720" t="s">
        <v>42</v>
      </c>
      <c r="D48" s="553" t="s">
        <v>1</v>
      </c>
      <c r="E48" s="553" t="s">
        <v>41</v>
      </c>
      <c r="F48" s="1258" t="s">
        <v>18</v>
      </c>
      <c r="G48" s="563" t="s">
        <v>8</v>
      </c>
      <c r="H48" s="571">
        <f>ROUNDDOWN(AK48*1.05,0)+INDEX(Sheet2!$B$2:'Sheet2'!$B$5,MATCH(G48,Sheet2!$A$2:'Sheet2'!$A$5,0),0)+34*AT48-ROUNDUP(IF($BC$1=TRUE,AV48,AW48)/10,0)+A48</f>
        <v>578</v>
      </c>
      <c r="I48" s="579">
        <f>ROUNDDOWN(AL48*1.05,0)+INDEX(Sheet2!$B$2:'Sheet2'!$B$5,MATCH(G48,Sheet2!$A$2:'Sheet2'!$A$5,0),0)+34*AT48-ROUNDUP(IF($BC$1=TRUE,AV48,AW48)/10,0)+A48</f>
        <v>463</v>
      </c>
      <c r="J48" s="586">
        <f t="shared" si="0"/>
        <v>1041</v>
      </c>
      <c r="K48" s="196">
        <f>AW48-ROUNDDOWN(AR48/2,0)-ROUNDDOWN(MAX(AQ48*1.2,AP48*0.5),0)+INDEX(Sheet2!$C$2:'Sheet2'!$C$5,MATCH(G48,Sheet2!$A$2:'Sheet2'!$A$5,0),0)</f>
        <v>485</v>
      </c>
      <c r="L48" s="545">
        <f t="shared" si="1"/>
        <v>236</v>
      </c>
      <c r="M48" s="622">
        <f t="shared" si="29"/>
        <v>15</v>
      </c>
      <c r="N48" s="622">
        <f t="shared" si="30"/>
        <v>29</v>
      </c>
      <c r="O48" s="790">
        <f t="shared" si="4"/>
        <v>2197</v>
      </c>
      <c r="P48" s="53">
        <f>AX48+IF($F48="범선",IF($BG$1=TRUE,INDEX(Sheet2!$H$2:'Sheet2'!$H$45,MATCH(AX48,Sheet2!$G$2:'Sheet2'!$G$45,0),0)),IF($BH$1=TRUE,INDEX(Sheet2!$I$2:'Sheet2'!$I$45,MATCH(AX48,Sheet2!$G$2:'Sheet2'!$G$45,0)),IF($BI$1=TRUE,INDEX(Sheet2!$H$2:'Sheet2'!$H$45,MATCH(AX48,Sheet2!$G$2:'Sheet2'!$G$45,0)),0)))+IF($BE$1=TRUE,2,0)</f>
        <v>20</v>
      </c>
      <c r="Q48" s="49">
        <f t="shared" si="5"/>
        <v>23</v>
      </c>
      <c r="R48" s="49">
        <f t="shared" si="6"/>
        <v>26</v>
      </c>
      <c r="S48" s="51">
        <f t="shared" si="7"/>
        <v>29</v>
      </c>
      <c r="T48" s="49">
        <f>AY48+IF($F48="범선",IF($BG$1=TRUE,INDEX(Sheet2!$H$2:'Sheet2'!$H$45,MATCH(AY48,Sheet2!$G$2:'Sheet2'!$G$45,0),0)),IF($BH$1=TRUE,INDEX(Sheet2!$I$2:'Sheet2'!$I$45,MATCH(AY48,Sheet2!$G$2:'Sheet2'!$G$45,0)),IF($BI$1=TRUE,INDEX(Sheet2!$H$2:'Sheet2'!$H$45,MATCH(AY48,Sheet2!$G$2:'Sheet2'!$G$45,0)),0)))+IF($BE$1=TRUE,2,0)</f>
        <v>22.5</v>
      </c>
      <c r="U48" s="49">
        <f t="shared" si="8"/>
        <v>26</v>
      </c>
      <c r="V48" s="49">
        <f t="shared" si="9"/>
        <v>29</v>
      </c>
      <c r="W48" s="51">
        <f t="shared" si="10"/>
        <v>32</v>
      </c>
      <c r="X48" s="49">
        <f>AZ48+IF($F48="범선",IF($BG$1=TRUE,INDEX(Sheet2!$H$2:'Sheet2'!$H$45,MATCH(AZ48,Sheet2!$G$2:'Sheet2'!$G$45,0),0)),IF($BH$1=TRUE,INDEX(Sheet2!$I$2:'Sheet2'!$I$45,MATCH(AZ48,Sheet2!$G$2:'Sheet2'!$G$45,0)),IF($BI$1=TRUE,INDEX(Sheet2!$H$2:'Sheet2'!$H$45,MATCH(AZ48,Sheet2!$G$2:'Sheet2'!$G$45,0)),0)))+IF($BE$1=TRUE,2,0)</f>
        <v>26.5</v>
      </c>
      <c r="Y48" s="49">
        <f t="shared" si="11"/>
        <v>30</v>
      </c>
      <c r="Z48" s="49">
        <f t="shared" si="12"/>
        <v>33</v>
      </c>
      <c r="AA48" s="51">
        <f t="shared" si="13"/>
        <v>36</v>
      </c>
      <c r="AB48" s="49">
        <f>BA48+IF($F48="범선",IF($BG$1=TRUE,INDEX(Sheet2!$H$2:'Sheet2'!$H$45,MATCH(BA48,Sheet2!$G$2:'Sheet2'!$G$45,0),0)),IF($BH$1=TRUE,INDEX(Sheet2!$I$2:'Sheet2'!$I$45,MATCH(BA48,Sheet2!$G$2:'Sheet2'!$G$45,0)),IF($BI$1=TRUE,INDEX(Sheet2!$H$2:'Sheet2'!$H$45,MATCH(BA48,Sheet2!$G$2:'Sheet2'!$G$45,0)),0)))+IF($BE$1=TRUE,2,0)</f>
        <v>32</v>
      </c>
      <c r="AC48" s="49">
        <f t="shared" si="14"/>
        <v>35.5</v>
      </c>
      <c r="AD48" s="49">
        <f t="shared" si="15"/>
        <v>38.5</v>
      </c>
      <c r="AE48" s="51">
        <f t="shared" si="16"/>
        <v>41.5</v>
      </c>
      <c r="AF48" s="49">
        <f>BB48+IF($F48="범선",IF($BG$1=TRUE,INDEX(Sheet2!$H$2:'Sheet2'!$H$45,MATCH(BB48,Sheet2!$G$2:'Sheet2'!$G$45,0),0)),IF($BH$1=TRUE,INDEX(Sheet2!$I$2:'Sheet2'!$I$45,MATCH(BB48,Sheet2!$G$2:'Sheet2'!$G$45,0)),IF($BI$1=TRUE,INDEX(Sheet2!$H$2:'Sheet2'!$H$45,MATCH(BB48,Sheet2!$G$2:'Sheet2'!$G$45,0)),0)))+IF($BE$1=TRUE,2,0)</f>
        <v>36</v>
      </c>
      <c r="AG48" s="49">
        <f t="shared" si="17"/>
        <v>39.5</v>
      </c>
      <c r="AH48" s="49">
        <f t="shared" si="18"/>
        <v>42.5</v>
      </c>
      <c r="AI48" s="51">
        <f t="shared" si="19"/>
        <v>45.5</v>
      </c>
      <c r="AJ48" s="95"/>
      <c r="AK48" s="97">
        <v>330</v>
      </c>
      <c r="AL48" s="97">
        <v>220</v>
      </c>
      <c r="AM48" s="97">
        <v>16</v>
      </c>
      <c r="AN48" s="83">
        <v>15</v>
      </c>
      <c r="AO48" s="83">
        <v>29</v>
      </c>
      <c r="AP48">
        <v>77</v>
      </c>
      <c r="AQ48">
        <v>34</v>
      </c>
      <c r="AR48">
        <v>48</v>
      </c>
      <c r="AS48" s="5">
        <v>275</v>
      </c>
      <c r="AT48" s="5">
        <v>3</v>
      </c>
      <c r="AU48" s="5">
        <f t="shared" si="28"/>
        <v>400</v>
      </c>
      <c r="AV48" s="5">
        <f t="shared" si="21"/>
        <v>300</v>
      </c>
      <c r="AW48" s="5">
        <f t="shared" si="22"/>
        <v>500</v>
      </c>
      <c r="AX48" s="5">
        <f t="shared" si="23"/>
        <v>8</v>
      </c>
      <c r="AY48" s="5">
        <f t="shared" si="24"/>
        <v>10</v>
      </c>
      <c r="AZ48" s="5">
        <f t="shared" si="25"/>
        <v>13</v>
      </c>
      <c r="BA48" s="5">
        <f t="shared" si="26"/>
        <v>17</v>
      </c>
      <c r="BB48" s="5">
        <f t="shared" si="27"/>
        <v>20</v>
      </c>
    </row>
    <row r="49" spans="1:54" s="5" customFormat="1" hidden="1">
      <c r="A49" s="333"/>
      <c r="B49" s="344"/>
      <c r="C49" s="190" t="s">
        <v>87</v>
      </c>
      <c r="D49" s="43" t="s">
        <v>25</v>
      </c>
      <c r="E49" s="43" t="s">
        <v>0</v>
      </c>
      <c r="F49" s="44" t="s">
        <v>18</v>
      </c>
      <c r="G49" s="45" t="s">
        <v>10</v>
      </c>
      <c r="H49" s="280">
        <f>ROUNDDOWN(AK49*1.05,0)+INDEX(Sheet2!$B$2:'Sheet2'!$B$5,MATCH(G49,Sheet2!$A$2:'Sheet2'!$A$5,0),0)+34*AT49-ROUNDUP(IF($BC$1=TRUE,AV49,AW49)/10,0)+A49</f>
        <v>487</v>
      </c>
      <c r="I49" s="290">
        <f>ROUNDDOWN(AL49*1.05,0)+INDEX(Sheet2!$B$2:'Sheet2'!$B$5,MATCH(G49,Sheet2!$A$2:'Sheet2'!$A$5,0),0)+34*AT49-ROUNDUP(IF($BC$1=TRUE,AV49,AW49)/10,0)+A49</f>
        <v>613</v>
      </c>
      <c r="J49" s="46">
        <f t="shared" si="0"/>
        <v>1100</v>
      </c>
      <c r="K49" s="171">
        <f>AW49-ROUNDDOWN(AR49/2,0)-ROUNDDOWN(MAX(AQ49*1.2,AP49*0.5),0)+INDEX(Sheet2!$C$2:'Sheet2'!$C$5,MATCH(G49,Sheet2!$A$2:'Sheet2'!$A$5,0),0)</f>
        <v>1141</v>
      </c>
      <c r="L49" s="42">
        <f t="shared" si="1"/>
        <v>633</v>
      </c>
      <c r="M49" s="191">
        <f t="shared" si="29"/>
        <v>10</v>
      </c>
      <c r="N49" s="191">
        <f t="shared" si="30"/>
        <v>22</v>
      </c>
      <c r="O49" s="140">
        <f t="shared" si="4"/>
        <v>2074</v>
      </c>
      <c r="P49" s="47">
        <f>AX49+IF($F49="범선",IF($BG$1=TRUE,INDEX(Sheet2!$H$2:'Sheet2'!$H$45,MATCH(AX49,Sheet2!$G$2:'Sheet2'!$G$45,0),0)),IF($BH$1=TRUE,INDEX(Sheet2!$I$2:'Sheet2'!$I$45,MATCH(AX49,Sheet2!$G$2:'Sheet2'!$G$45,0)),IF($BI$1=TRUE,INDEX(Sheet2!$H$2:'Sheet2'!$H$45,MATCH(AX49,Sheet2!$G$2:'Sheet2'!$G$45,0)),0)))+IF($BE$1=TRUE,2,0)</f>
        <v>14.5</v>
      </c>
      <c r="Q49" s="43">
        <f t="shared" si="5"/>
        <v>17.5</v>
      </c>
      <c r="R49" s="43">
        <f t="shared" si="6"/>
        <v>20.5</v>
      </c>
      <c r="S49" s="45">
        <f t="shared" si="7"/>
        <v>23.5</v>
      </c>
      <c r="T49" s="43">
        <f>AY49+IF($F49="범선",IF($BG$1=TRUE,INDEX(Sheet2!$H$2:'Sheet2'!$H$45,MATCH(AY49,Sheet2!$G$2:'Sheet2'!$G$45,0),0)),IF($BH$1=TRUE,INDEX(Sheet2!$I$2:'Sheet2'!$I$45,MATCH(AY49,Sheet2!$G$2:'Sheet2'!$G$45,0)),IF($BI$1=TRUE,INDEX(Sheet2!$H$2:'Sheet2'!$H$45,MATCH(AY49,Sheet2!$G$2:'Sheet2'!$G$45,0)),0)))+IF($BE$1=TRUE,2,0)</f>
        <v>16</v>
      </c>
      <c r="U49" s="43">
        <f t="shared" si="8"/>
        <v>19.5</v>
      </c>
      <c r="V49" s="43">
        <f t="shared" si="9"/>
        <v>22.5</v>
      </c>
      <c r="W49" s="45">
        <f t="shared" si="10"/>
        <v>25.5</v>
      </c>
      <c r="X49" s="43">
        <f>AZ49+IF($F49="범선",IF($BG$1=TRUE,INDEX(Sheet2!$H$2:'Sheet2'!$H$45,MATCH(AZ49,Sheet2!$G$2:'Sheet2'!$G$45,0),0)),IF($BH$1=TRUE,INDEX(Sheet2!$I$2:'Sheet2'!$I$45,MATCH(AZ49,Sheet2!$G$2:'Sheet2'!$G$45,0)),IF($BI$1=TRUE,INDEX(Sheet2!$H$2:'Sheet2'!$H$45,MATCH(AZ49,Sheet2!$G$2:'Sheet2'!$G$45,0)),0)))+IF($BE$1=TRUE,2,0)</f>
        <v>21</v>
      </c>
      <c r="Y49" s="43">
        <f t="shared" si="11"/>
        <v>24.5</v>
      </c>
      <c r="Z49" s="43">
        <f t="shared" si="12"/>
        <v>27.5</v>
      </c>
      <c r="AA49" s="45">
        <f t="shared" si="13"/>
        <v>30.5</v>
      </c>
      <c r="AB49" s="43">
        <f>BA49+IF($F49="범선",IF($BG$1=TRUE,INDEX(Sheet2!$H$2:'Sheet2'!$H$45,MATCH(BA49,Sheet2!$G$2:'Sheet2'!$G$45,0),0)),IF($BH$1=TRUE,INDEX(Sheet2!$I$2:'Sheet2'!$I$45,MATCH(BA49,Sheet2!$G$2:'Sheet2'!$G$45,0)),IF($BI$1=TRUE,INDEX(Sheet2!$H$2:'Sheet2'!$H$45,MATCH(BA49,Sheet2!$G$2:'Sheet2'!$G$45,0)),0)))+IF($BE$1=TRUE,2,0)</f>
        <v>25</v>
      </c>
      <c r="AC49" s="43">
        <f t="shared" si="14"/>
        <v>28.5</v>
      </c>
      <c r="AD49" s="43">
        <f t="shared" si="15"/>
        <v>31.5</v>
      </c>
      <c r="AE49" s="45">
        <f t="shared" si="16"/>
        <v>34.5</v>
      </c>
      <c r="AF49" s="43">
        <f>BB49+IF($F49="범선",IF($BG$1=TRUE,INDEX(Sheet2!$H$2:'Sheet2'!$H$45,MATCH(BB49,Sheet2!$G$2:'Sheet2'!$G$45,0),0)),IF($BH$1=TRUE,INDEX(Sheet2!$I$2:'Sheet2'!$I$45,MATCH(BB49,Sheet2!$G$2:'Sheet2'!$G$45,0)),IF($BI$1=TRUE,INDEX(Sheet2!$H$2:'Sheet2'!$H$45,MATCH(BB49,Sheet2!$G$2:'Sheet2'!$G$45,0)),0)))+IF($BE$1=TRUE,2,0)</f>
        <v>30.5</v>
      </c>
      <c r="AG49" s="43">
        <f t="shared" si="17"/>
        <v>34</v>
      </c>
      <c r="AH49" s="43">
        <f t="shared" si="18"/>
        <v>37</v>
      </c>
      <c r="AI49" s="45">
        <f t="shared" si="19"/>
        <v>40</v>
      </c>
      <c r="AJ49" s="95"/>
      <c r="AK49" s="97">
        <v>235</v>
      </c>
      <c r="AL49" s="97">
        <v>355</v>
      </c>
      <c r="AM49" s="97">
        <v>7</v>
      </c>
      <c r="AN49" s="83">
        <v>10</v>
      </c>
      <c r="AO49" s="83">
        <v>22</v>
      </c>
      <c r="AP49" s="5">
        <v>75</v>
      </c>
      <c r="AQ49" s="5">
        <v>35</v>
      </c>
      <c r="AR49" s="5">
        <v>22</v>
      </c>
      <c r="AS49" s="5">
        <v>818</v>
      </c>
      <c r="AT49" s="5">
        <v>5</v>
      </c>
      <c r="AU49" s="5">
        <f t="shared" si="28"/>
        <v>915</v>
      </c>
      <c r="AV49" s="5">
        <f t="shared" si="21"/>
        <v>686</v>
      </c>
      <c r="AW49" s="5">
        <f t="shared" si="22"/>
        <v>1143</v>
      </c>
      <c r="AX49" s="5">
        <f t="shared" si="23"/>
        <v>4</v>
      </c>
      <c r="AY49" s="5">
        <f t="shared" si="24"/>
        <v>5</v>
      </c>
      <c r="AZ49" s="5">
        <f t="shared" si="25"/>
        <v>9</v>
      </c>
      <c r="BA49" s="5">
        <f t="shared" si="26"/>
        <v>12</v>
      </c>
      <c r="BB49" s="5">
        <f t="shared" si="27"/>
        <v>16</v>
      </c>
    </row>
    <row r="50" spans="1:54" s="5" customFormat="1" hidden="1">
      <c r="A50" s="382"/>
      <c r="B50" s="378" t="s">
        <v>40</v>
      </c>
      <c r="C50" s="277" t="s">
        <v>87</v>
      </c>
      <c r="D50" s="112" t="s">
        <v>1</v>
      </c>
      <c r="E50" s="112" t="s">
        <v>0</v>
      </c>
      <c r="F50" s="279" t="s">
        <v>18</v>
      </c>
      <c r="G50" s="113" t="s">
        <v>10</v>
      </c>
      <c r="H50" s="288">
        <f>ROUNDDOWN(AK50*1.05,0)+INDEX(Sheet2!$B$2:'Sheet2'!$B$5,MATCH(G50,Sheet2!$A$2:'Sheet2'!$A$5,0),0)+34*AT50-ROUNDUP(IF($BC$1=TRUE,AV50,AW50)/10,0)+A50</f>
        <v>487</v>
      </c>
      <c r="I50" s="316">
        <f>ROUNDDOWN(AL50*1.05,0)+INDEX(Sheet2!$B$2:'Sheet2'!$B$5,MATCH(G50,Sheet2!$A$2:'Sheet2'!$A$5,0),0)+34*AT50-ROUNDUP(IF($BC$1=TRUE,AV50,AW50)/10,0)+A50</f>
        <v>613</v>
      </c>
      <c r="J50" s="300">
        <f t="shared" si="0"/>
        <v>1100</v>
      </c>
      <c r="K50" s="137">
        <f>AW50-ROUNDDOWN(AR50/2,0)-ROUNDDOWN(MAX(AQ50*1.2,AP50*0.5),0)+INDEX(Sheet2!$C$2:'Sheet2'!$C$5,MATCH(G50,Sheet2!$A$2:'Sheet2'!$A$5,0),0)</f>
        <v>1138</v>
      </c>
      <c r="L50" s="301">
        <f t="shared" si="1"/>
        <v>630</v>
      </c>
      <c r="M50" s="117">
        <f t="shared" si="29"/>
        <v>10</v>
      </c>
      <c r="N50" s="117">
        <f t="shared" si="30"/>
        <v>24</v>
      </c>
      <c r="O50" s="303">
        <f t="shared" si="4"/>
        <v>2074</v>
      </c>
      <c r="P50" s="114">
        <f>AX50+IF($F50="범선",IF($BG$1=TRUE,INDEX(Sheet2!$H$2:'Sheet2'!$H$45,MATCH(AX50,Sheet2!$G$2:'Sheet2'!$G$45,0),0)),IF($BH$1=TRUE,INDEX(Sheet2!$I$2:'Sheet2'!$I$45,MATCH(AX50,Sheet2!$G$2:'Sheet2'!$G$45,0)),IF($BI$1=TRUE,INDEX(Sheet2!$H$2:'Sheet2'!$H$45,MATCH(AX50,Sheet2!$G$2:'Sheet2'!$G$45,0)),0)))+IF($BE$1=TRUE,2,0)</f>
        <v>14.5</v>
      </c>
      <c r="Q50" s="112">
        <f t="shared" si="5"/>
        <v>17.5</v>
      </c>
      <c r="R50" s="112">
        <f t="shared" si="6"/>
        <v>20.5</v>
      </c>
      <c r="S50" s="113">
        <f t="shared" si="7"/>
        <v>23.5</v>
      </c>
      <c r="T50" s="112">
        <f>AY50+IF($F50="범선",IF($BG$1=TRUE,INDEX(Sheet2!$H$2:'Sheet2'!$H$45,MATCH(AY50,Sheet2!$G$2:'Sheet2'!$G$45,0),0)),IF($BH$1=TRUE,INDEX(Sheet2!$I$2:'Sheet2'!$I$45,MATCH(AY50,Sheet2!$G$2:'Sheet2'!$G$45,0)),IF($BI$1=TRUE,INDEX(Sheet2!$H$2:'Sheet2'!$H$45,MATCH(AY50,Sheet2!$G$2:'Sheet2'!$G$45,0)),0)))+IF($BE$1=TRUE,2,0)</f>
        <v>17</v>
      </c>
      <c r="U50" s="112">
        <f t="shared" si="8"/>
        <v>20.5</v>
      </c>
      <c r="V50" s="112">
        <f t="shared" si="9"/>
        <v>23.5</v>
      </c>
      <c r="W50" s="113">
        <f t="shared" si="10"/>
        <v>26.5</v>
      </c>
      <c r="X50" s="112">
        <f>AZ50+IF($F50="범선",IF($BG$1=TRUE,INDEX(Sheet2!$H$2:'Sheet2'!$H$45,MATCH(AZ50,Sheet2!$G$2:'Sheet2'!$G$45,0),0)),IF($BH$1=TRUE,INDEX(Sheet2!$I$2:'Sheet2'!$I$45,MATCH(AZ50,Sheet2!$G$2:'Sheet2'!$G$45,0)),IF($BI$1=TRUE,INDEX(Sheet2!$H$2:'Sheet2'!$H$45,MATCH(AZ50,Sheet2!$G$2:'Sheet2'!$G$45,0)),0)))+IF($BE$1=TRUE,2,0)</f>
        <v>21</v>
      </c>
      <c r="Y50" s="112">
        <f t="shared" si="11"/>
        <v>24.5</v>
      </c>
      <c r="Z50" s="112">
        <f t="shared" si="12"/>
        <v>27.5</v>
      </c>
      <c r="AA50" s="113">
        <f t="shared" si="13"/>
        <v>30.5</v>
      </c>
      <c r="AB50" s="112">
        <f>BA50+IF($F50="범선",IF($BG$1=TRUE,INDEX(Sheet2!$H$2:'Sheet2'!$H$45,MATCH(BA50,Sheet2!$G$2:'Sheet2'!$G$45,0),0)),IF($BH$1=TRUE,INDEX(Sheet2!$I$2:'Sheet2'!$I$45,MATCH(BA50,Sheet2!$G$2:'Sheet2'!$G$45,0)),IF($BI$1=TRUE,INDEX(Sheet2!$H$2:'Sheet2'!$H$45,MATCH(BA50,Sheet2!$G$2:'Sheet2'!$G$45,0)),0)))+IF($BE$1=TRUE,2,0)</f>
        <v>26.5</v>
      </c>
      <c r="AC50" s="112">
        <f t="shared" si="14"/>
        <v>30</v>
      </c>
      <c r="AD50" s="112">
        <f t="shared" si="15"/>
        <v>33</v>
      </c>
      <c r="AE50" s="113">
        <f t="shared" si="16"/>
        <v>36</v>
      </c>
      <c r="AF50" s="112">
        <f>BB50+IF($F50="범선",IF($BG$1=TRUE,INDEX(Sheet2!$H$2:'Sheet2'!$H$45,MATCH(BB50,Sheet2!$G$2:'Sheet2'!$G$45,0),0)),IF($BH$1=TRUE,INDEX(Sheet2!$I$2:'Sheet2'!$I$45,MATCH(BB50,Sheet2!$G$2:'Sheet2'!$G$45,0)),IF($BI$1=TRUE,INDEX(Sheet2!$H$2:'Sheet2'!$H$45,MATCH(BB50,Sheet2!$G$2:'Sheet2'!$G$45,0)),0)))+IF($BE$1=TRUE,2,0)</f>
        <v>30.5</v>
      </c>
      <c r="AG50" s="112">
        <f t="shared" si="17"/>
        <v>34</v>
      </c>
      <c r="AH50" s="112">
        <f t="shared" si="18"/>
        <v>37</v>
      </c>
      <c r="AI50" s="113">
        <f t="shared" si="19"/>
        <v>40</v>
      </c>
      <c r="AJ50" s="115"/>
      <c r="AK50" s="116">
        <v>235</v>
      </c>
      <c r="AL50" s="116">
        <v>355</v>
      </c>
      <c r="AM50" s="116">
        <v>7</v>
      </c>
      <c r="AN50" s="117">
        <v>10</v>
      </c>
      <c r="AO50" s="117">
        <v>24</v>
      </c>
      <c r="AP50" s="118">
        <v>90</v>
      </c>
      <c r="AQ50" s="118">
        <v>35</v>
      </c>
      <c r="AR50" s="118">
        <v>22</v>
      </c>
      <c r="AS50" s="118">
        <v>803</v>
      </c>
      <c r="AT50" s="118">
        <v>5</v>
      </c>
      <c r="AU50" s="118">
        <f t="shared" si="28"/>
        <v>915</v>
      </c>
      <c r="AV50" s="118">
        <f t="shared" si="21"/>
        <v>686</v>
      </c>
      <c r="AW50" s="118">
        <f t="shared" si="22"/>
        <v>1143</v>
      </c>
      <c r="AX50" s="118">
        <f t="shared" si="23"/>
        <v>4</v>
      </c>
      <c r="AY50" s="118">
        <f t="shared" si="24"/>
        <v>6</v>
      </c>
      <c r="AZ50" s="118">
        <f t="shared" si="25"/>
        <v>9</v>
      </c>
      <c r="BA50" s="118">
        <f t="shared" si="26"/>
        <v>13</v>
      </c>
      <c r="BB50" s="118">
        <f t="shared" si="27"/>
        <v>16</v>
      </c>
    </row>
    <row r="51" spans="1:54" s="5" customFormat="1" hidden="1">
      <c r="A51" s="363">
        <v>20</v>
      </c>
      <c r="B51" s="537"/>
      <c r="C51" s="541" t="s">
        <v>296</v>
      </c>
      <c r="D51" s="55" t="s">
        <v>299</v>
      </c>
      <c r="E51" s="55" t="s">
        <v>41</v>
      </c>
      <c r="F51" s="220" t="s">
        <v>267</v>
      </c>
      <c r="G51" s="85" t="s">
        <v>12</v>
      </c>
      <c r="H51" s="226">
        <f>ROUNDDOWN(AK51*1.05,0)+INDEX(Sheet2!$B$2:'Sheet2'!$B$5,MATCH(G51,Sheet2!$A$2:'Sheet2'!$A$5,0),0)+34*AT51-ROUNDUP(IF($BC$1=TRUE,AV51,AW51)/10,0)+A51</f>
        <v>506</v>
      </c>
      <c r="I51" s="229">
        <f>ROUNDDOWN(AL51*1.05,0)+INDEX(Sheet2!$B$2:'Sheet2'!$B$5,MATCH(G51,Sheet2!$A$2:'Sheet2'!$A$5,0),0)+34*AT51-ROUNDUP(IF($BC$1=TRUE,AV51,AW51)/10,0)+A51</f>
        <v>556</v>
      </c>
      <c r="J51" s="86">
        <f t="shared" si="0"/>
        <v>1062</v>
      </c>
      <c r="K51" s="592">
        <f>AW51-ROUNDDOWN(AR51/2,0)-ROUNDDOWN(MAX(AQ51*1.2,AP51*0.5),0)+INDEX(Sheet2!$C$2:'Sheet2'!$C$5,MATCH(G51,Sheet2!$A$2:'Sheet2'!$A$5,0),0)</f>
        <v>966</v>
      </c>
      <c r="L51" s="84">
        <f t="shared" si="1"/>
        <v>492</v>
      </c>
      <c r="M51" s="78">
        <f t="shared" si="29"/>
        <v>15</v>
      </c>
      <c r="N51" s="78">
        <f t="shared" si="30"/>
        <v>56</v>
      </c>
      <c r="O51" s="625">
        <f t="shared" si="4"/>
        <v>2074</v>
      </c>
      <c r="P51" s="175">
        <f>AX51+IF($F51="범선",IF($BG$1=TRUE,INDEX(Sheet2!$H$2:'Sheet2'!$H$45,MATCH(AX51,Sheet2!$G$2:'Sheet2'!$G$45,0),0)),IF($BH$1=TRUE,INDEX(Sheet2!$I$2:'Sheet2'!$I$45,MATCH(AX51,Sheet2!$G$2:'Sheet2'!$G$45,0)),IF($BI$1=TRUE,INDEX(Sheet2!$H$2:'Sheet2'!$H$45,MATCH(AX51,Sheet2!$G$2:'Sheet2'!$G$45,0)),0)))+IF($BE$1=TRUE,2,0)</f>
        <v>45</v>
      </c>
      <c r="Q51" s="176">
        <f t="shared" si="5"/>
        <v>48</v>
      </c>
      <c r="R51" s="176">
        <f t="shared" si="6"/>
        <v>51</v>
      </c>
      <c r="S51" s="177">
        <f t="shared" si="7"/>
        <v>54</v>
      </c>
      <c r="T51" s="176">
        <f>AY51+IF($F51="범선",IF($BG$1=TRUE,INDEX(Sheet2!$H$2:'Sheet2'!$H$45,MATCH(AY51,Sheet2!$G$2:'Sheet2'!$G$45,0),0)),IF($BH$1=TRUE,INDEX(Sheet2!$I$2:'Sheet2'!$I$45,MATCH(AY51,Sheet2!$G$2:'Sheet2'!$G$45,0)),IF($BI$1=TRUE,INDEX(Sheet2!$H$2:'Sheet2'!$H$45,MATCH(AY51,Sheet2!$G$2:'Sheet2'!$G$45,0)),0)))+IF($BE$1=TRUE,2,0)</f>
        <v>47</v>
      </c>
      <c r="U51" s="176">
        <f t="shared" si="8"/>
        <v>50.5</v>
      </c>
      <c r="V51" s="176">
        <f t="shared" si="9"/>
        <v>53.5</v>
      </c>
      <c r="W51" s="177">
        <f t="shared" si="10"/>
        <v>56.5</v>
      </c>
      <c r="X51" s="176">
        <f>AZ51+IF($F51="범선",IF($BG$1=TRUE,INDEX(Sheet2!$H$2:'Sheet2'!$H$45,MATCH(AZ51,Sheet2!$G$2:'Sheet2'!$G$45,0),0)),IF($BH$1=TRUE,INDEX(Sheet2!$I$2:'Sheet2'!$I$45,MATCH(AZ51,Sheet2!$G$2:'Sheet2'!$G$45,0)),IF($BI$1=TRUE,INDEX(Sheet2!$H$2:'Sheet2'!$H$45,MATCH(AZ51,Sheet2!$G$2:'Sheet2'!$G$45,0)),0)))+IF($BE$1=TRUE,2,0)</f>
        <v>55</v>
      </c>
      <c r="Y51" s="176">
        <f t="shared" si="11"/>
        <v>58.5</v>
      </c>
      <c r="Z51" s="176">
        <f t="shared" si="12"/>
        <v>61.5</v>
      </c>
      <c r="AA51" s="177">
        <f t="shared" si="13"/>
        <v>64.5</v>
      </c>
      <c r="AB51" s="176">
        <f>BA51+IF($F51="범선",IF($BG$1=TRUE,INDEX(Sheet2!$H$2:'Sheet2'!$H$45,MATCH(BA51,Sheet2!$G$2:'Sheet2'!$G$45,0),0)),IF($BH$1=TRUE,INDEX(Sheet2!$I$2:'Sheet2'!$I$45,MATCH(BA51,Sheet2!$G$2:'Sheet2'!$G$45,0)),IF($BI$1=TRUE,INDEX(Sheet2!$H$2:'Sheet2'!$H$45,MATCH(BA51,Sheet2!$G$2:'Sheet2'!$G$45,0)),0)))+IF($BE$1=TRUE,2,0)</f>
        <v>61</v>
      </c>
      <c r="AC51" s="176">
        <f t="shared" si="14"/>
        <v>64.5</v>
      </c>
      <c r="AD51" s="176">
        <f t="shared" si="15"/>
        <v>67.5</v>
      </c>
      <c r="AE51" s="177">
        <f t="shared" si="16"/>
        <v>70.5</v>
      </c>
      <c r="AF51" s="176">
        <f>BB51+IF($F51="범선",IF($BG$1=TRUE,INDEX(Sheet2!$H$2:'Sheet2'!$H$45,MATCH(BB51,Sheet2!$G$2:'Sheet2'!$G$45,0),0)),IF($BH$1=TRUE,INDEX(Sheet2!$I$2:'Sheet2'!$I$45,MATCH(BB51,Sheet2!$G$2:'Sheet2'!$G$45,0)),IF($BI$1=TRUE,INDEX(Sheet2!$H$2:'Sheet2'!$H$45,MATCH(BB51,Sheet2!$G$2:'Sheet2'!$G$45,0)),0)))+IF($BE$1=TRUE,2,0)</f>
        <v>69</v>
      </c>
      <c r="AG51" s="176">
        <f t="shared" si="17"/>
        <v>72.5</v>
      </c>
      <c r="AH51" s="176">
        <f t="shared" si="18"/>
        <v>75.5</v>
      </c>
      <c r="AI51" s="177">
        <f t="shared" si="19"/>
        <v>78.5</v>
      </c>
      <c r="AJ51" s="95"/>
      <c r="AK51" s="96">
        <v>294</v>
      </c>
      <c r="AL51" s="96">
        <v>341</v>
      </c>
      <c r="AM51" s="96">
        <v>16</v>
      </c>
      <c r="AN51" s="83">
        <v>15</v>
      </c>
      <c r="AO51" s="83">
        <v>56</v>
      </c>
      <c r="AP51" s="13">
        <v>160</v>
      </c>
      <c r="AQ51" s="13">
        <v>75</v>
      </c>
      <c r="AR51" s="13">
        <v>110</v>
      </c>
      <c r="AS51" s="13">
        <v>580</v>
      </c>
      <c r="AT51" s="13">
        <v>3</v>
      </c>
      <c r="AU51" s="5">
        <f t="shared" si="28"/>
        <v>850</v>
      </c>
      <c r="AV51" s="5">
        <f t="shared" si="21"/>
        <v>637</v>
      </c>
      <c r="AW51" s="5">
        <f t="shared" si="22"/>
        <v>1062</v>
      </c>
      <c r="AX51" s="5">
        <f t="shared" si="23"/>
        <v>11</v>
      </c>
      <c r="AY51" s="5">
        <f t="shared" si="24"/>
        <v>12</v>
      </c>
      <c r="AZ51" s="5">
        <f t="shared" si="25"/>
        <v>16</v>
      </c>
      <c r="BA51" s="5">
        <f t="shared" si="26"/>
        <v>19</v>
      </c>
      <c r="BB51" s="5">
        <f t="shared" si="27"/>
        <v>23</v>
      </c>
    </row>
    <row r="52" spans="1:54" s="5" customFormat="1">
      <c r="A52" s="366"/>
      <c r="B52" s="166"/>
      <c r="C52" s="159" t="s">
        <v>209</v>
      </c>
      <c r="D52" s="160" t="s">
        <v>25</v>
      </c>
      <c r="E52" s="160" t="s">
        <v>0</v>
      </c>
      <c r="F52" s="160" t="s">
        <v>18</v>
      </c>
      <c r="G52" s="162" t="s">
        <v>8</v>
      </c>
      <c r="H52" s="287">
        <f>ROUNDDOWN(AK52*1.05,0)+INDEX(Sheet2!$B$2:'Sheet2'!$B$5,MATCH(G52,Sheet2!$A$2:'Sheet2'!$A$5,0),0)+34*AT52-ROUNDUP(IF($BC$1=TRUE,AV52,AW52)/10,0)+A52</f>
        <v>549</v>
      </c>
      <c r="I52" s="298">
        <f>ROUNDDOWN(AL52*1.05,0)+INDEX(Sheet2!$B$2:'Sheet2'!$B$5,MATCH(G52,Sheet2!$A$2:'Sheet2'!$A$5,0),0)+34*AT52-ROUNDUP(IF($BC$1=TRUE,AV52,AW52)/10,0)+A52</f>
        <v>549</v>
      </c>
      <c r="J52" s="163">
        <f t="shared" si="0"/>
        <v>1098</v>
      </c>
      <c r="K52" s="134">
        <f>AW52-ROUNDDOWN(AR52/2,0)-ROUNDDOWN(MAX(AQ52*1.2,AP52*0.5),0)+INDEX(Sheet2!$C$2:'Sheet2'!$C$5,MATCH(G52,Sheet2!$A$2:'Sheet2'!$A$5,0),0)</f>
        <v>597</v>
      </c>
      <c r="L52" s="164">
        <f t="shared" si="1"/>
        <v>298</v>
      </c>
      <c r="M52" s="100">
        <f t="shared" si="29"/>
        <v>15</v>
      </c>
      <c r="N52" s="100">
        <f t="shared" si="30"/>
        <v>41</v>
      </c>
      <c r="O52" s="165">
        <f t="shared" si="4"/>
        <v>2196</v>
      </c>
      <c r="P52" s="31">
        <f>AX52+IF($F52="범선",IF($BG$1=TRUE,INDEX(Sheet2!$H$2:'Sheet2'!$H$45,MATCH(AX52,Sheet2!$G$2:'Sheet2'!$G$45,0),0)),IF($BH$1=TRUE,INDEX(Sheet2!$I$2:'Sheet2'!$I$45,MATCH(AX52,Sheet2!$G$2:'Sheet2'!$G$45,0)),IF($BI$1=TRUE,INDEX(Sheet2!$H$2:'Sheet2'!$H$45,MATCH(AX52,Sheet2!$G$2:'Sheet2'!$G$45,0)),0)))+IF($BE$1=TRUE,2,0)</f>
        <v>24</v>
      </c>
      <c r="Q52" s="26">
        <f t="shared" si="5"/>
        <v>27</v>
      </c>
      <c r="R52" s="26">
        <f t="shared" si="6"/>
        <v>30</v>
      </c>
      <c r="S52" s="28">
        <f t="shared" si="7"/>
        <v>33</v>
      </c>
      <c r="T52" s="26">
        <f>AY52+IF($F52="범선",IF($BG$1=TRUE,INDEX(Sheet2!$H$2:'Sheet2'!$H$45,MATCH(AY52,Sheet2!$G$2:'Sheet2'!$G$45,0),0)),IF($BH$1=TRUE,INDEX(Sheet2!$I$2:'Sheet2'!$I$45,MATCH(AY52,Sheet2!$G$2:'Sheet2'!$G$45,0)),IF($BI$1=TRUE,INDEX(Sheet2!$H$2:'Sheet2'!$H$45,MATCH(AY52,Sheet2!$G$2:'Sheet2'!$G$45,0)),0)))+IF($BE$1=TRUE,2,0)</f>
        <v>25</v>
      </c>
      <c r="U52" s="26">
        <f t="shared" si="8"/>
        <v>28.5</v>
      </c>
      <c r="V52" s="26">
        <f t="shared" si="9"/>
        <v>31.5</v>
      </c>
      <c r="W52" s="28">
        <f t="shared" si="10"/>
        <v>34.5</v>
      </c>
      <c r="X52" s="26">
        <f>AZ52+IF($F52="범선",IF($BG$1=TRUE,INDEX(Sheet2!$H$2:'Sheet2'!$H$45,MATCH(AZ52,Sheet2!$G$2:'Sheet2'!$G$45,0),0)),IF($BH$1=TRUE,INDEX(Sheet2!$I$2:'Sheet2'!$I$45,MATCH(AZ52,Sheet2!$G$2:'Sheet2'!$G$45,0)),IF($BI$1=TRUE,INDEX(Sheet2!$H$2:'Sheet2'!$H$45,MATCH(AZ52,Sheet2!$G$2:'Sheet2'!$G$45,0)),0)))+IF($BE$1=TRUE,2,0)</f>
        <v>30.5</v>
      </c>
      <c r="Y52" s="26">
        <f t="shared" si="11"/>
        <v>34</v>
      </c>
      <c r="Z52" s="26">
        <f t="shared" si="12"/>
        <v>37</v>
      </c>
      <c r="AA52" s="28">
        <f t="shared" si="13"/>
        <v>40</v>
      </c>
      <c r="AB52" s="26">
        <f>BA52+IF($F52="범선",IF($BG$1=TRUE,INDEX(Sheet2!$H$2:'Sheet2'!$H$45,MATCH(BA52,Sheet2!$G$2:'Sheet2'!$G$45,0),0)),IF($BH$1=TRUE,INDEX(Sheet2!$I$2:'Sheet2'!$I$45,MATCH(BA52,Sheet2!$G$2:'Sheet2'!$G$45,0)),IF($BI$1=TRUE,INDEX(Sheet2!$H$2:'Sheet2'!$H$45,MATCH(BA52,Sheet2!$G$2:'Sheet2'!$G$45,0)),0)))+IF($BE$1=TRUE,2,0)</f>
        <v>34.5</v>
      </c>
      <c r="AC52" s="26">
        <f t="shared" si="14"/>
        <v>38</v>
      </c>
      <c r="AD52" s="26">
        <f t="shared" si="15"/>
        <v>41</v>
      </c>
      <c r="AE52" s="28">
        <f t="shared" si="16"/>
        <v>44</v>
      </c>
      <c r="AF52" s="26">
        <f>BB52+IF($F52="범선",IF($BG$1=TRUE,INDEX(Sheet2!$H$2:'Sheet2'!$H$45,MATCH(BB52,Sheet2!$G$2:'Sheet2'!$G$45,0),0)),IF($BH$1=TRUE,INDEX(Sheet2!$I$2:'Sheet2'!$I$45,MATCH(BB52,Sheet2!$G$2:'Sheet2'!$G$45,0)),IF($BI$1=TRUE,INDEX(Sheet2!$H$2:'Sheet2'!$H$45,MATCH(BB52,Sheet2!$G$2:'Sheet2'!$G$45,0)),0)))+IF($BE$1=TRUE,2,0)</f>
        <v>40</v>
      </c>
      <c r="AG52" s="26">
        <f t="shared" si="17"/>
        <v>43.5</v>
      </c>
      <c r="AH52" s="26">
        <f t="shared" si="18"/>
        <v>46.5</v>
      </c>
      <c r="AI52" s="28">
        <f t="shared" si="19"/>
        <v>49.5</v>
      </c>
      <c r="AJ52" s="95"/>
      <c r="AK52" s="96">
        <v>310</v>
      </c>
      <c r="AL52" s="96">
        <v>310</v>
      </c>
      <c r="AM52" s="96">
        <v>16</v>
      </c>
      <c r="AN52" s="83">
        <v>15</v>
      </c>
      <c r="AO52" s="83">
        <v>41</v>
      </c>
      <c r="AP52" s="13">
        <v>80</v>
      </c>
      <c r="AQ52" s="13">
        <v>27</v>
      </c>
      <c r="AR52" s="13">
        <v>74</v>
      </c>
      <c r="AS52" s="13">
        <v>346</v>
      </c>
      <c r="AT52" s="13">
        <v>3</v>
      </c>
      <c r="AU52" s="5">
        <f t="shared" si="28"/>
        <v>500</v>
      </c>
      <c r="AV52" s="5">
        <f t="shared" si="21"/>
        <v>375</v>
      </c>
      <c r="AW52" s="5">
        <f t="shared" si="22"/>
        <v>625</v>
      </c>
      <c r="AX52" s="5">
        <f t="shared" si="23"/>
        <v>11</v>
      </c>
      <c r="AY52" s="5">
        <f t="shared" si="24"/>
        <v>12</v>
      </c>
      <c r="AZ52" s="5">
        <f t="shared" si="25"/>
        <v>16</v>
      </c>
      <c r="BA52" s="5">
        <f t="shared" si="26"/>
        <v>19</v>
      </c>
      <c r="BB52" s="5">
        <f t="shared" si="27"/>
        <v>23</v>
      </c>
    </row>
    <row r="53" spans="1:54" s="5" customFormat="1">
      <c r="A53" s="366"/>
      <c r="B53" s="166" t="s">
        <v>45</v>
      </c>
      <c r="C53" s="159" t="s">
        <v>209</v>
      </c>
      <c r="D53" s="160" t="s">
        <v>25</v>
      </c>
      <c r="E53" s="160" t="s">
        <v>0</v>
      </c>
      <c r="F53" s="160" t="s">
        <v>18</v>
      </c>
      <c r="G53" s="162" t="s">
        <v>8</v>
      </c>
      <c r="H53" s="287">
        <f>ROUNDDOWN(AK53*1.05,0)+INDEX(Sheet2!$B$2:'Sheet2'!$B$5,MATCH(G53,Sheet2!$A$2:'Sheet2'!$A$5,0),0)+34*AT53-ROUNDUP(IF($BC$1=TRUE,AV53,AW53)/10,0)+A53</f>
        <v>549</v>
      </c>
      <c r="I53" s="298">
        <f>ROUNDDOWN(AL53*1.05,0)+INDEX(Sheet2!$B$2:'Sheet2'!$B$5,MATCH(G53,Sheet2!$A$2:'Sheet2'!$A$5,0),0)+34*AT53-ROUNDUP(IF($BC$1=TRUE,AV53,AW53)/10,0)+A53</f>
        <v>549</v>
      </c>
      <c r="J53" s="163">
        <f t="shared" si="0"/>
        <v>1098</v>
      </c>
      <c r="K53" s="134">
        <f>AW53-ROUNDDOWN(AR53/2,0)-ROUNDDOWN(MAX(AQ53*1.2,AP53*0.5),0)+INDEX(Sheet2!$C$2:'Sheet2'!$C$5,MATCH(G53,Sheet2!$A$2:'Sheet2'!$A$5,0),0)</f>
        <v>584</v>
      </c>
      <c r="L53" s="164">
        <f t="shared" si="1"/>
        <v>285</v>
      </c>
      <c r="M53" s="100">
        <f t="shared" si="29"/>
        <v>15</v>
      </c>
      <c r="N53" s="100">
        <f t="shared" si="30"/>
        <v>47</v>
      </c>
      <c r="O53" s="165">
        <f t="shared" si="4"/>
        <v>2196</v>
      </c>
      <c r="P53" s="31">
        <f>AX53+IF($F53="범선",IF($BG$1=TRUE,INDEX(Sheet2!$H$2:'Sheet2'!$H$45,MATCH(AX53,Sheet2!$G$2:'Sheet2'!$G$45,0),0)),IF($BH$1=TRUE,INDEX(Sheet2!$I$2:'Sheet2'!$I$45,MATCH(AX53,Sheet2!$G$2:'Sheet2'!$G$45,0)),IF($BI$1=TRUE,INDEX(Sheet2!$H$2:'Sheet2'!$H$45,MATCH(AX53,Sheet2!$G$2:'Sheet2'!$G$45,0)),0)))+IF($BE$1=TRUE,2,0)</f>
        <v>25</v>
      </c>
      <c r="Q53" s="26">
        <f t="shared" si="5"/>
        <v>28</v>
      </c>
      <c r="R53" s="26">
        <f t="shared" si="6"/>
        <v>31</v>
      </c>
      <c r="S53" s="28">
        <f t="shared" si="7"/>
        <v>34</v>
      </c>
      <c r="T53" s="26">
        <f>AY53+IF($F53="범선",IF($BG$1=TRUE,INDEX(Sheet2!$H$2:'Sheet2'!$H$45,MATCH(AY53,Sheet2!$G$2:'Sheet2'!$G$45,0),0)),IF($BH$1=TRUE,INDEX(Sheet2!$I$2:'Sheet2'!$I$45,MATCH(AY53,Sheet2!$G$2:'Sheet2'!$G$45,0)),IF($BI$1=TRUE,INDEX(Sheet2!$H$2:'Sheet2'!$H$45,MATCH(AY53,Sheet2!$G$2:'Sheet2'!$G$45,0)),0)))+IF($BE$1=TRUE,2,0)</f>
        <v>26.5</v>
      </c>
      <c r="U53" s="26">
        <f t="shared" si="8"/>
        <v>30</v>
      </c>
      <c r="V53" s="26">
        <f t="shared" si="9"/>
        <v>33</v>
      </c>
      <c r="W53" s="28">
        <f t="shared" si="10"/>
        <v>36</v>
      </c>
      <c r="X53" s="26">
        <f>AZ53+IF($F53="범선",IF($BG$1=TRUE,INDEX(Sheet2!$H$2:'Sheet2'!$H$45,MATCH(AZ53,Sheet2!$G$2:'Sheet2'!$G$45,0),0)),IF($BH$1=TRUE,INDEX(Sheet2!$I$2:'Sheet2'!$I$45,MATCH(AZ53,Sheet2!$G$2:'Sheet2'!$G$45,0)),IF($BI$1=TRUE,INDEX(Sheet2!$H$2:'Sheet2'!$H$45,MATCH(AZ53,Sheet2!$G$2:'Sheet2'!$G$45,0)),0)))+IF($BE$1=TRUE,2,0)</f>
        <v>32</v>
      </c>
      <c r="Y53" s="26">
        <f t="shared" si="11"/>
        <v>35.5</v>
      </c>
      <c r="Z53" s="26">
        <f t="shared" si="12"/>
        <v>38.5</v>
      </c>
      <c r="AA53" s="28">
        <f t="shared" si="13"/>
        <v>41.5</v>
      </c>
      <c r="AB53" s="26">
        <f>BA53+IF($F53="범선",IF($BG$1=TRUE,INDEX(Sheet2!$H$2:'Sheet2'!$H$45,MATCH(BA53,Sheet2!$G$2:'Sheet2'!$G$45,0),0)),IF($BH$1=TRUE,INDEX(Sheet2!$I$2:'Sheet2'!$I$45,MATCH(BA53,Sheet2!$G$2:'Sheet2'!$G$45,0)),IF($BI$1=TRUE,INDEX(Sheet2!$H$2:'Sheet2'!$H$45,MATCH(BA53,Sheet2!$G$2:'Sheet2'!$G$45,0)),0)))+IF($BE$1=TRUE,2,0)</f>
        <v>36</v>
      </c>
      <c r="AC53" s="26">
        <f t="shared" si="14"/>
        <v>39.5</v>
      </c>
      <c r="AD53" s="26">
        <f t="shared" si="15"/>
        <v>42.5</v>
      </c>
      <c r="AE53" s="28">
        <f t="shared" si="16"/>
        <v>45.5</v>
      </c>
      <c r="AF53" s="26">
        <f>BB53+IF($F53="범선",IF($BG$1=TRUE,INDEX(Sheet2!$H$2:'Sheet2'!$H$45,MATCH(BB53,Sheet2!$G$2:'Sheet2'!$G$45,0),0)),IF($BH$1=TRUE,INDEX(Sheet2!$I$2:'Sheet2'!$I$45,MATCH(BB53,Sheet2!$G$2:'Sheet2'!$G$45,0)),IF($BI$1=TRUE,INDEX(Sheet2!$H$2:'Sheet2'!$H$45,MATCH(BB53,Sheet2!$G$2:'Sheet2'!$G$45,0)),0)))+IF($BE$1=TRUE,2,0)</f>
        <v>41</v>
      </c>
      <c r="AG53" s="26">
        <f t="shared" si="17"/>
        <v>44.5</v>
      </c>
      <c r="AH53" s="26">
        <f t="shared" si="18"/>
        <v>47.5</v>
      </c>
      <c r="AI53" s="28">
        <f t="shared" si="19"/>
        <v>50.5</v>
      </c>
      <c r="AJ53" s="95"/>
      <c r="AK53" s="96">
        <v>310</v>
      </c>
      <c r="AL53" s="96">
        <v>310</v>
      </c>
      <c r="AM53" s="96">
        <v>16</v>
      </c>
      <c r="AN53" s="83">
        <v>15</v>
      </c>
      <c r="AO53" s="83">
        <v>47</v>
      </c>
      <c r="AP53" s="13">
        <v>100</v>
      </c>
      <c r="AQ53" s="13">
        <v>27</v>
      </c>
      <c r="AR53" s="13">
        <v>80</v>
      </c>
      <c r="AS53" s="13">
        <v>320</v>
      </c>
      <c r="AT53" s="13">
        <v>3</v>
      </c>
      <c r="AU53" s="5">
        <f t="shared" si="28"/>
        <v>500</v>
      </c>
      <c r="AV53" s="5">
        <f t="shared" si="21"/>
        <v>375</v>
      </c>
      <c r="AW53" s="5">
        <f t="shared" si="22"/>
        <v>625</v>
      </c>
      <c r="AX53" s="5">
        <f t="shared" si="23"/>
        <v>12</v>
      </c>
      <c r="AY53" s="5">
        <f t="shared" si="24"/>
        <v>13</v>
      </c>
      <c r="AZ53" s="5">
        <f t="shared" si="25"/>
        <v>17</v>
      </c>
      <c r="BA53" s="5">
        <f t="shared" si="26"/>
        <v>20</v>
      </c>
      <c r="BB53" s="5">
        <f t="shared" si="27"/>
        <v>24</v>
      </c>
    </row>
    <row r="54" spans="1:54" s="5" customFormat="1">
      <c r="A54" s="366"/>
      <c r="B54" s="166" t="s">
        <v>112</v>
      </c>
      <c r="C54" s="159" t="s">
        <v>47</v>
      </c>
      <c r="D54" s="160" t="s">
        <v>1</v>
      </c>
      <c r="E54" s="160" t="s">
        <v>0</v>
      </c>
      <c r="F54" s="161" t="s">
        <v>18</v>
      </c>
      <c r="G54" s="162" t="s">
        <v>8</v>
      </c>
      <c r="H54" s="287">
        <f>ROUNDDOWN(AK54*1.05,0)+INDEX(Sheet2!$B$2:'Sheet2'!$B$5,MATCH(G54,Sheet2!$A$2:'Sheet2'!$A$5,0),0)+34*AT54-ROUNDUP(IF($BC$1=TRUE,AV54,AW54)/10,0)+A54</f>
        <v>519</v>
      </c>
      <c r="I54" s="298">
        <f>ROUNDDOWN(AL54*1.05,0)+INDEX(Sheet2!$B$2:'Sheet2'!$B$5,MATCH(G54,Sheet2!$A$2:'Sheet2'!$A$5,0),0)+34*AT54-ROUNDUP(IF($BC$1=TRUE,AV54,AW54)/10,0)+A54</f>
        <v>629</v>
      </c>
      <c r="J54" s="163">
        <f t="shared" si="0"/>
        <v>1148</v>
      </c>
      <c r="K54" s="134">
        <f>AW54-ROUNDDOWN(AR54/2,0)-ROUNDDOWN(MAX(AQ54*1.2,AP54*0.5),0)+INDEX(Sheet2!$C$2:'Sheet2'!$C$5,MATCH(G54,Sheet2!$A$2:'Sheet2'!$A$5,0),0)</f>
        <v>995</v>
      </c>
      <c r="L54" s="164">
        <f t="shared" si="1"/>
        <v>551</v>
      </c>
      <c r="M54" s="100">
        <f t="shared" si="29"/>
        <v>10</v>
      </c>
      <c r="N54" s="100">
        <f t="shared" si="30"/>
        <v>22</v>
      </c>
      <c r="O54" s="165">
        <f t="shared" si="4"/>
        <v>2186</v>
      </c>
      <c r="P54" s="31">
        <f>AX54+IF($F54="범선",IF($BG$1=TRUE,INDEX(Sheet2!$H$2:'Sheet2'!$H$45,MATCH(AX54,Sheet2!$G$2:'Sheet2'!$G$45,0),0)),IF($BH$1=TRUE,INDEX(Sheet2!$I$2:'Sheet2'!$I$45,MATCH(AX54,Sheet2!$G$2:'Sheet2'!$G$45,0)),IF($BI$1=TRUE,INDEX(Sheet2!$H$2:'Sheet2'!$H$45,MATCH(AX54,Sheet2!$G$2:'Sheet2'!$G$45,0)),0)))+IF($BE$1=TRUE,2,0)</f>
        <v>16</v>
      </c>
      <c r="Q54" s="26">
        <f t="shared" si="5"/>
        <v>19</v>
      </c>
      <c r="R54" s="26">
        <f t="shared" si="6"/>
        <v>22</v>
      </c>
      <c r="S54" s="28">
        <f t="shared" si="7"/>
        <v>25</v>
      </c>
      <c r="T54" s="26">
        <f>AY54+IF($F54="범선",IF($BG$1=TRUE,INDEX(Sheet2!$H$2:'Sheet2'!$H$45,MATCH(AY54,Sheet2!$G$2:'Sheet2'!$G$45,0),0)),IF($BH$1=TRUE,INDEX(Sheet2!$I$2:'Sheet2'!$I$45,MATCH(AY54,Sheet2!$G$2:'Sheet2'!$G$45,0)),IF($BI$1=TRUE,INDEX(Sheet2!$H$2:'Sheet2'!$H$45,MATCH(AY54,Sheet2!$G$2:'Sheet2'!$G$45,0)),0)))+IF($BE$1=TRUE,2,0)</f>
        <v>17</v>
      </c>
      <c r="U54" s="26">
        <f t="shared" si="8"/>
        <v>20.5</v>
      </c>
      <c r="V54" s="26">
        <f t="shared" si="9"/>
        <v>23.5</v>
      </c>
      <c r="W54" s="28">
        <f t="shared" si="10"/>
        <v>26.5</v>
      </c>
      <c r="X54" s="26">
        <f>AZ54+IF($F54="범선",IF($BG$1=TRUE,INDEX(Sheet2!$H$2:'Sheet2'!$H$45,MATCH(AZ54,Sheet2!$G$2:'Sheet2'!$G$45,0),0)),IF($BH$1=TRUE,INDEX(Sheet2!$I$2:'Sheet2'!$I$45,MATCH(AZ54,Sheet2!$G$2:'Sheet2'!$G$45,0)),IF($BI$1=TRUE,INDEX(Sheet2!$H$2:'Sheet2'!$H$45,MATCH(AZ54,Sheet2!$G$2:'Sheet2'!$G$45,0)),0)))+IF($BE$1=TRUE,2,0)</f>
        <v>22.5</v>
      </c>
      <c r="Y54" s="26">
        <f t="shared" si="11"/>
        <v>26</v>
      </c>
      <c r="Z54" s="26">
        <f t="shared" si="12"/>
        <v>29</v>
      </c>
      <c r="AA54" s="28">
        <f t="shared" si="13"/>
        <v>32</v>
      </c>
      <c r="AB54" s="26">
        <f>BA54+IF($F54="범선",IF($BG$1=TRUE,INDEX(Sheet2!$H$2:'Sheet2'!$H$45,MATCH(BA54,Sheet2!$G$2:'Sheet2'!$G$45,0),0)),IF($BH$1=TRUE,INDEX(Sheet2!$I$2:'Sheet2'!$I$45,MATCH(BA54,Sheet2!$G$2:'Sheet2'!$G$45,0)),IF($BI$1=TRUE,INDEX(Sheet2!$H$2:'Sheet2'!$H$45,MATCH(BA54,Sheet2!$G$2:'Sheet2'!$G$45,0)),0)))+IF($BE$1=TRUE,2,0)</f>
        <v>26.5</v>
      </c>
      <c r="AC54" s="26">
        <f t="shared" si="14"/>
        <v>30</v>
      </c>
      <c r="AD54" s="26">
        <f t="shared" si="15"/>
        <v>33</v>
      </c>
      <c r="AE54" s="28">
        <f t="shared" si="16"/>
        <v>36</v>
      </c>
      <c r="AF54" s="26">
        <f>BB54+IF($F54="범선",IF($BG$1=TRUE,INDEX(Sheet2!$H$2:'Sheet2'!$H$45,MATCH(BB54,Sheet2!$G$2:'Sheet2'!$G$45,0),0)),IF($BH$1=TRUE,INDEX(Sheet2!$I$2:'Sheet2'!$I$45,MATCH(BB54,Sheet2!$G$2:'Sheet2'!$G$45,0)),IF($BI$1=TRUE,INDEX(Sheet2!$H$2:'Sheet2'!$H$45,MATCH(BB54,Sheet2!$G$2:'Sheet2'!$G$45,0)),0)))+IF($BE$1=TRUE,2,0)</f>
        <v>32</v>
      </c>
      <c r="AG54" s="26">
        <f t="shared" si="17"/>
        <v>35.5</v>
      </c>
      <c r="AH54" s="26">
        <f t="shared" si="18"/>
        <v>38.5</v>
      </c>
      <c r="AI54" s="28">
        <f t="shared" si="19"/>
        <v>41.5</v>
      </c>
      <c r="AJ54" s="95"/>
      <c r="AK54" s="97">
        <v>270</v>
      </c>
      <c r="AL54" s="97">
        <v>375</v>
      </c>
      <c r="AM54" s="97">
        <v>8</v>
      </c>
      <c r="AN54" s="83">
        <v>10</v>
      </c>
      <c r="AO54" s="83">
        <v>22</v>
      </c>
      <c r="AP54" s="5">
        <v>66</v>
      </c>
      <c r="AQ54" s="5">
        <v>28</v>
      </c>
      <c r="AR54" s="5">
        <v>16</v>
      </c>
      <c r="AS54" s="5">
        <v>708</v>
      </c>
      <c r="AT54" s="5">
        <v>4</v>
      </c>
      <c r="AU54" s="5">
        <f t="shared" si="28"/>
        <v>790</v>
      </c>
      <c r="AV54" s="5">
        <f t="shared" si="21"/>
        <v>592</v>
      </c>
      <c r="AW54" s="5">
        <f t="shared" si="22"/>
        <v>987</v>
      </c>
      <c r="AX54" s="5">
        <f t="shared" si="23"/>
        <v>5</v>
      </c>
      <c r="AY54" s="5">
        <f t="shared" si="24"/>
        <v>6</v>
      </c>
      <c r="AZ54" s="5">
        <f t="shared" si="25"/>
        <v>10</v>
      </c>
      <c r="BA54" s="5">
        <f t="shared" si="26"/>
        <v>13</v>
      </c>
      <c r="BB54" s="5">
        <f t="shared" si="27"/>
        <v>17</v>
      </c>
    </row>
    <row r="55" spans="1:54" s="5" customFormat="1" hidden="1">
      <c r="A55" s="506">
        <v>20</v>
      </c>
      <c r="B55" s="509"/>
      <c r="C55" s="192" t="s">
        <v>90</v>
      </c>
      <c r="D55" s="193" t="s">
        <v>25</v>
      </c>
      <c r="E55" s="193" t="s">
        <v>0</v>
      </c>
      <c r="F55" s="222" t="s">
        <v>18</v>
      </c>
      <c r="G55" s="194" t="s">
        <v>10</v>
      </c>
      <c r="H55" s="308">
        <f>ROUNDDOWN(AK55*1.05,0)+INDEX(Sheet2!$B$2:'Sheet2'!$B$5,MATCH(G55,Sheet2!$A$2:'Sheet2'!$A$5,0),0)+34*AT55-ROUNDUP(IF($BC$1=TRUE,AV55,AW55)/10,0)+A55</f>
        <v>520</v>
      </c>
      <c r="I55" s="311">
        <f>ROUNDDOWN(AL55*1.05,0)+INDEX(Sheet2!$B$2:'Sheet2'!$B$5,MATCH(G55,Sheet2!$A$2:'Sheet2'!$A$5,0),0)+34*AT55-ROUNDUP(IF($BC$1=TRUE,AV55,AW55)/10,0)+A55</f>
        <v>509</v>
      </c>
      <c r="J55" s="195">
        <f t="shared" si="0"/>
        <v>1029</v>
      </c>
      <c r="K55" s="196">
        <f>AW55-ROUNDDOWN(AR55/2,0)-ROUNDDOWN(MAX(AQ55*1.2,AP55*0.5),0)+INDEX(Sheet2!$C$2:'Sheet2'!$C$5,MATCH(G55,Sheet2!$A$2:'Sheet2'!$A$5,0),0)</f>
        <v>1366</v>
      </c>
      <c r="L55" s="197">
        <f t="shared" si="1"/>
        <v>765</v>
      </c>
      <c r="M55" s="198">
        <f t="shared" si="29"/>
        <v>13</v>
      </c>
      <c r="N55" s="198">
        <f t="shared" si="30"/>
        <v>40</v>
      </c>
      <c r="O55" s="199">
        <f t="shared" si="4"/>
        <v>2069</v>
      </c>
      <c r="P55" s="200">
        <f>AX55+IF($F55="범선",IF($BG$1=TRUE,INDEX(Sheet2!$H$2:'Sheet2'!$H$45,MATCH(AX55,Sheet2!$G$2:'Sheet2'!$G$45,0),0)),IF($BH$1=TRUE,INDEX(Sheet2!$I$2:'Sheet2'!$I$45,MATCH(AX55,Sheet2!$G$2:'Sheet2'!$G$45,0)),IF($BI$1=TRUE,INDEX(Sheet2!$H$2:'Sheet2'!$H$45,MATCH(AX55,Sheet2!$G$2:'Sheet2'!$G$45,0)),0)))+IF($BE$1=TRUE,2,0)</f>
        <v>17</v>
      </c>
      <c r="Q55" s="193">
        <f t="shared" si="5"/>
        <v>20</v>
      </c>
      <c r="R55" s="193">
        <f t="shared" si="6"/>
        <v>23</v>
      </c>
      <c r="S55" s="194">
        <f t="shared" si="7"/>
        <v>26</v>
      </c>
      <c r="T55" s="193">
        <f>AY55+IF($F55="범선",IF($BG$1=TRUE,INDEX(Sheet2!$H$2:'Sheet2'!$H$45,MATCH(AY55,Sheet2!$G$2:'Sheet2'!$G$45,0),0)),IF($BH$1=TRUE,INDEX(Sheet2!$I$2:'Sheet2'!$I$45,MATCH(AY55,Sheet2!$G$2:'Sheet2'!$G$45,0)),IF($BI$1=TRUE,INDEX(Sheet2!$H$2:'Sheet2'!$H$45,MATCH(AY55,Sheet2!$G$2:'Sheet2'!$G$45,0)),0)))+IF($BE$1=TRUE,2,0)</f>
        <v>18.5</v>
      </c>
      <c r="U55" s="193">
        <f t="shared" si="8"/>
        <v>22</v>
      </c>
      <c r="V55" s="193">
        <f t="shared" si="9"/>
        <v>25</v>
      </c>
      <c r="W55" s="194">
        <f t="shared" si="10"/>
        <v>28</v>
      </c>
      <c r="X55" s="193">
        <f>AZ55+IF($F55="범선",IF($BG$1=TRUE,INDEX(Sheet2!$H$2:'Sheet2'!$H$45,MATCH(AZ55,Sheet2!$G$2:'Sheet2'!$G$45,0),0)),IF($BH$1=TRUE,INDEX(Sheet2!$I$2:'Sheet2'!$I$45,MATCH(AZ55,Sheet2!$G$2:'Sheet2'!$G$45,0)),IF($BI$1=TRUE,INDEX(Sheet2!$H$2:'Sheet2'!$H$45,MATCH(AZ55,Sheet2!$G$2:'Sheet2'!$G$45,0)),0)))+IF($BE$1=TRUE,2,0)</f>
        <v>22.5</v>
      </c>
      <c r="Y55" s="193">
        <f t="shared" si="11"/>
        <v>26</v>
      </c>
      <c r="Z55" s="193">
        <f t="shared" si="12"/>
        <v>29</v>
      </c>
      <c r="AA55" s="194">
        <f t="shared" si="13"/>
        <v>32</v>
      </c>
      <c r="AB55" s="193">
        <f>BA55+IF($F55="범선",IF($BG$1=TRUE,INDEX(Sheet2!$H$2:'Sheet2'!$H$45,MATCH(BA55,Sheet2!$G$2:'Sheet2'!$G$45,0),0)),IF($BH$1=TRUE,INDEX(Sheet2!$I$2:'Sheet2'!$I$45,MATCH(BA55,Sheet2!$G$2:'Sheet2'!$G$45,0)),IF($BI$1=TRUE,INDEX(Sheet2!$H$2:'Sheet2'!$H$45,MATCH(BA55,Sheet2!$G$2:'Sheet2'!$G$45,0)),0)))+IF($BE$1=TRUE,2,0)</f>
        <v>28</v>
      </c>
      <c r="AC55" s="193">
        <f t="shared" si="14"/>
        <v>31.5</v>
      </c>
      <c r="AD55" s="193">
        <f t="shared" si="15"/>
        <v>34.5</v>
      </c>
      <c r="AE55" s="194">
        <f t="shared" si="16"/>
        <v>37.5</v>
      </c>
      <c r="AF55" s="193">
        <f>BB55+IF($F55="범선",IF($BG$1=TRUE,INDEX(Sheet2!$H$2:'Sheet2'!$H$45,MATCH(BB55,Sheet2!$G$2:'Sheet2'!$G$45,0),0)),IF($BH$1=TRUE,INDEX(Sheet2!$I$2:'Sheet2'!$I$45,MATCH(BB55,Sheet2!$G$2:'Sheet2'!$G$45,0)),IF($BI$1=TRUE,INDEX(Sheet2!$H$2:'Sheet2'!$H$45,MATCH(BB55,Sheet2!$G$2:'Sheet2'!$G$45,0)),0)))+IF($BE$1=TRUE,2,0)</f>
        <v>33</v>
      </c>
      <c r="AG55" s="193">
        <f t="shared" si="17"/>
        <v>36.5</v>
      </c>
      <c r="AH55" s="193">
        <f t="shared" si="18"/>
        <v>39.5</v>
      </c>
      <c r="AI55" s="194">
        <f t="shared" si="19"/>
        <v>42.5</v>
      </c>
      <c r="AJ55" s="107"/>
      <c r="AK55" s="108">
        <v>260</v>
      </c>
      <c r="AL55" s="108">
        <v>250</v>
      </c>
      <c r="AM55" s="108">
        <v>10</v>
      </c>
      <c r="AN55" s="109">
        <v>13</v>
      </c>
      <c r="AO55" s="109">
        <v>40</v>
      </c>
      <c r="AP55" s="110">
        <v>75</v>
      </c>
      <c r="AQ55" s="110">
        <v>38</v>
      </c>
      <c r="AR55" s="110">
        <v>30</v>
      </c>
      <c r="AS55" s="110">
        <v>995</v>
      </c>
      <c r="AT55" s="110">
        <v>5</v>
      </c>
      <c r="AU55" s="110">
        <f t="shared" si="28"/>
        <v>1100</v>
      </c>
      <c r="AV55" s="110">
        <f t="shared" si="21"/>
        <v>825</v>
      </c>
      <c r="AW55" s="110">
        <f t="shared" si="22"/>
        <v>1375</v>
      </c>
      <c r="AX55" s="110">
        <f t="shared" si="23"/>
        <v>6</v>
      </c>
      <c r="AY55" s="110">
        <f t="shared" si="24"/>
        <v>7</v>
      </c>
      <c r="AZ55" s="110">
        <f t="shared" si="25"/>
        <v>10</v>
      </c>
      <c r="BA55" s="110">
        <f t="shared" si="26"/>
        <v>14</v>
      </c>
      <c r="BB55" s="110">
        <f t="shared" si="27"/>
        <v>18</v>
      </c>
    </row>
    <row r="56" spans="1:54" s="5" customFormat="1">
      <c r="A56" s="333"/>
      <c r="B56" s="344" t="s">
        <v>263</v>
      </c>
      <c r="C56" s="190" t="s">
        <v>524</v>
      </c>
      <c r="D56" s="43" t="s">
        <v>1</v>
      </c>
      <c r="E56" s="43" t="s">
        <v>0</v>
      </c>
      <c r="F56" s="44" t="s">
        <v>18</v>
      </c>
      <c r="G56" s="45" t="s">
        <v>8</v>
      </c>
      <c r="H56" s="318">
        <f>ROUNDDOWN(AK56*1.05,0)+INDEX(Sheet2!$B$2:'Sheet2'!$B$5,MATCH(G56,Sheet2!$A$2:'Sheet2'!$A$5,0),0)+34*AT56-ROUNDUP(IF($BC$1=TRUE,AV56,AW56)/10,0)+A56</f>
        <v>547</v>
      </c>
      <c r="I56" s="319">
        <f>ROUNDDOWN(AL56*1.05,0)+INDEX(Sheet2!$B$2:'Sheet2'!$B$5,MATCH(G56,Sheet2!$A$2:'Sheet2'!$A$5,0),0)+34*AT56-ROUNDUP(IF($BC$1=TRUE,AV56,AW56)/10,0)+A56</f>
        <v>534</v>
      </c>
      <c r="J56" s="23">
        <f t="shared" si="0"/>
        <v>1081</v>
      </c>
      <c r="K56" s="423">
        <f>AW56-ROUNDDOWN(AR56/2,0)-ROUNDDOWN(MAX(AQ56*1.2,AP56*0.5),0)+INDEX(Sheet2!$C$2:'Sheet2'!$C$5,MATCH(G56,Sheet2!$A$2:'Sheet2'!$A$5,0),0)</f>
        <v>694</v>
      </c>
      <c r="L56" s="42">
        <f t="shared" si="1"/>
        <v>350</v>
      </c>
      <c r="M56" s="191">
        <f t="shared" si="29"/>
        <v>14</v>
      </c>
      <c r="N56" s="191">
        <f t="shared" si="30"/>
        <v>40</v>
      </c>
      <c r="O56" s="140">
        <f t="shared" si="4"/>
        <v>2175</v>
      </c>
      <c r="P56" s="47">
        <f>AX56+IF($F56="범선",IF($BG$1=TRUE,INDEX(Sheet2!$H$2:'Sheet2'!$H$45,MATCH(AX56,Sheet2!$G$2:'Sheet2'!$G$45,0),0)),IF($BH$1=TRUE,INDEX(Sheet2!$I$2:'Sheet2'!$I$45,MATCH(AX56,Sheet2!$G$2:'Sheet2'!$G$45,0)),IF($BI$1=TRUE,INDEX(Sheet2!$H$2:'Sheet2'!$H$45,MATCH(AX56,Sheet2!$G$2:'Sheet2'!$G$45,0)),0)))+IF($BE$1=TRUE,2,0)</f>
        <v>22.5</v>
      </c>
      <c r="Q56" s="43">
        <f t="shared" si="5"/>
        <v>25.5</v>
      </c>
      <c r="R56" s="43">
        <f t="shared" si="6"/>
        <v>28.5</v>
      </c>
      <c r="S56" s="45">
        <f t="shared" si="7"/>
        <v>31.5</v>
      </c>
      <c r="T56" s="43">
        <f>AY56+IF($F56="범선",IF($BG$1=TRUE,INDEX(Sheet2!$H$2:'Sheet2'!$H$45,MATCH(AY56,Sheet2!$G$2:'Sheet2'!$G$45,0),0)),IF($BH$1=TRUE,INDEX(Sheet2!$I$2:'Sheet2'!$I$45,MATCH(AY56,Sheet2!$G$2:'Sheet2'!$G$45,0)),IF($BI$1=TRUE,INDEX(Sheet2!$H$2:'Sheet2'!$H$45,MATCH(AY56,Sheet2!$G$2:'Sheet2'!$G$45,0)),0)))+IF($BE$1=TRUE,2,0)</f>
        <v>24</v>
      </c>
      <c r="U56" s="43">
        <f t="shared" si="8"/>
        <v>27.5</v>
      </c>
      <c r="V56" s="43">
        <f t="shared" si="9"/>
        <v>30.5</v>
      </c>
      <c r="W56" s="45">
        <f t="shared" si="10"/>
        <v>33.5</v>
      </c>
      <c r="X56" s="43">
        <f>AZ56+IF($F56="범선",IF($BG$1=TRUE,INDEX(Sheet2!$H$2:'Sheet2'!$H$45,MATCH(AZ56,Sheet2!$G$2:'Sheet2'!$G$45,0),0)),IF($BH$1=TRUE,INDEX(Sheet2!$I$2:'Sheet2'!$I$45,MATCH(AZ56,Sheet2!$G$2:'Sheet2'!$G$45,0)),IF($BI$1=TRUE,INDEX(Sheet2!$H$2:'Sheet2'!$H$45,MATCH(AZ56,Sheet2!$G$2:'Sheet2'!$G$45,0)),0)))+IF($BE$1=TRUE,2,0)</f>
        <v>28</v>
      </c>
      <c r="Y56" s="43">
        <f t="shared" si="11"/>
        <v>31.5</v>
      </c>
      <c r="Z56" s="43">
        <f t="shared" si="12"/>
        <v>34.5</v>
      </c>
      <c r="AA56" s="45">
        <f t="shared" si="13"/>
        <v>37.5</v>
      </c>
      <c r="AB56" s="43">
        <f>BA56+IF($F56="범선",IF($BG$1=TRUE,INDEX(Sheet2!$H$2:'Sheet2'!$H$45,MATCH(BA56,Sheet2!$G$2:'Sheet2'!$G$45,0),0)),IF($BH$1=TRUE,INDEX(Sheet2!$I$2:'Sheet2'!$I$45,MATCH(BA56,Sheet2!$G$2:'Sheet2'!$G$45,0)),IF($BI$1=TRUE,INDEX(Sheet2!$H$2:'Sheet2'!$H$45,MATCH(BA56,Sheet2!$G$2:'Sheet2'!$G$45,0)),0)))+IF($BE$1=TRUE,2,0)</f>
        <v>33</v>
      </c>
      <c r="AC56" s="43">
        <f t="shared" si="14"/>
        <v>36.5</v>
      </c>
      <c r="AD56" s="43">
        <f t="shared" si="15"/>
        <v>39.5</v>
      </c>
      <c r="AE56" s="45">
        <f t="shared" si="16"/>
        <v>42.5</v>
      </c>
      <c r="AF56" s="43">
        <f>BB56+IF($F56="범선",IF($BG$1=TRUE,INDEX(Sheet2!$H$2:'Sheet2'!$H$45,MATCH(BB56,Sheet2!$G$2:'Sheet2'!$G$45,0),0)),IF($BH$1=TRUE,INDEX(Sheet2!$I$2:'Sheet2'!$I$45,MATCH(BB56,Sheet2!$G$2:'Sheet2'!$G$45,0)),IF($BI$1=TRUE,INDEX(Sheet2!$H$2:'Sheet2'!$H$45,MATCH(BB56,Sheet2!$G$2:'Sheet2'!$G$45,0)),0)))+IF($BE$1=TRUE,2,0)</f>
        <v>38.5</v>
      </c>
      <c r="AG56" s="43">
        <f t="shared" si="17"/>
        <v>42</v>
      </c>
      <c r="AH56" s="43">
        <f t="shared" si="18"/>
        <v>45</v>
      </c>
      <c r="AI56" s="45">
        <f t="shared" si="19"/>
        <v>48</v>
      </c>
      <c r="AJ56" s="95"/>
      <c r="AK56" s="97">
        <f>285/95*105</f>
        <v>315</v>
      </c>
      <c r="AL56" s="97">
        <f>274/95*105</f>
        <v>302.84210526315792</v>
      </c>
      <c r="AM56" s="97">
        <v>15</v>
      </c>
      <c r="AN56" s="83">
        <v>14</v>
      </c>
      <c r="AO56" s="83">
        <v>40</v>
      </c>
      <c r="AP56" s="5">
        <v>90</v>
      </c>
      <c r="AQ56" s="5">
        <v>45</v>
      </c>
      <c r="AR56" s="5">
        <v>76</v>
      </c>
      <c r="AS56" s="5">
        <v>424</v>
      </c>
      <c r="AT56" s="5">
        <v>3</v>
      </c>
      <c r="AU56" s="5">
        <f t="shared" si="28"/>
        <v>590</v>
      </c>
      <c r="AV56" s="5">
        <f t="shared" si="21"/>
        <v>442</v>
      </c>
      <c r="AW56" s="5">
        <f t="shared" si="22"/>
        <v>737</v>
      </c>
      <c r="AX56" s="5">
        <f t="shared" si="23"/>
        <v>10</v>
      </c>
      <c r="AY56" s="5">
        <f t="shared" si="24"/>
        <v>11</v>
      </c>
      <c r="AZ56" s="5">
        <f t="shared" si="25"/>
        <v>14</v>
      </c>
      <c r="BA56" s="5">
        <f t="shared" si="26"/>
        <v>18</v>
      </c>
      <c r="BB56" s="5">
        <f t="shared" si="27"/>
        <v>22</v>
      </c>
    </row>
    <row r="57" spans="1:54" s="5" customFormat="1">
      <c r="A57" s="366"/>
      <c r="B57" s="166" t="s">
        <v>100</v>
      </c>
      <c r="C57" s="159" t="s">
        <v>133</v>
      </c>
      <c r="D57" s="160" t="s">
        <v>1</v>
      </c>
      <c r="E57" s="160" t="s">
        <v>0</v>
      </c>
      <c r="F57" s="161" t="s">
        <v>18</v>
      </c>
      <c r="G57" s="162" t="s">
        <v>8</v>
      </c>
      <c r="H57" s="287">
        <f>ROUNDDOWN(AK57*1.05,0)+INDEX(Sheet2!$B$2:'Sheet2'!$B$5,MATCH(G57,Sheet2!$A$2:'Sheet2'!$A$5,0),0)+34*AT57-ROUNDUP(IF($BC$1=TRUE,AV57,AW57)/10,0)+A57</f>
        <v>521</v>
      </c>
      <c r="I57" s="298">
        <f>ROUNDDOWN(AL57*1.05,0)+INDEX(Sheet2!$B$2:'Sheet2'!$B$5,MATCH(G57,Sheet2!$A$2:'Sheet2'!$A$5,0),0)+34*AT57-ROUNDUP(IF($BC$1=TRUE,AV57,AW57)/10,0)+A57</f>
        <v>605</v>
      </c>
      <c r="J57" s="163">
        <f t="shared" si="0"/>
        <v>1126</v>
      </c>
      <c r="K57" s="134">
        <f>AW57-ROUNDDOWN(AR57/2,0)-ROUNDDOWN(MAX(AQ57*1.2,AP57*0.5),0)+INDEX(Sheet2!$C$2:'Sheet2'!$C$5,MATCH(G57,Sheet2!$A$2:'Sheet2'!$A$5,0),0)</f>
        <v>914</v>
      </c>
      <c r="L57" s="164">
        <f t="shared" si="1"/>
        <v>500</v>
      </c>
      <c r="M57" s="100">
        <f t="shared" si="29"/>
        <v>12</v>
      </c>
      <c r="N57" s="100">
        <f t="shared" si="30"/>
        <v>18</v>
      </c>
      <c r="O57" s="165">
        <f t="shared" si="4"/>
        <v>2168</v>
      </c>
      <c r="P57" s="31">
        <f>AX57+IF($F57="범선",IF($BG$1=TRUE,INDEX(Sheet2!$H$2:'Sheet2'!$H$45,MATCH(AX57,Sheet2!$G$2:'Sheet2'!$G$45,0),0)),IF($BH$1=TRUE,INDEX(Sheet2!$I$2:'Sheet2'!$I$45,MATCH(AX57,Sheet2!$G$2:'Sheet2'!$G$45,0)),IF($BI$1=TRUE,INDEX(Sheet2!$H$2:'Sheet2'!$H$45,MATCH(AX57,Sheet2!$G$2:'Sheet2'!$G$45,0)),0)))+IF($BE$1=TRUE,2,0)</f>
        <v>14.5</v>
      </c>
      <c r="Q57" s="26">
        <f t="shared" si="5"/>
        <v>17.5</v>
      </c>
      <c r="R57" s="26">
        <f t="shared" si="6"/>
        <v>20.5</v>
      </c>
      <c r="S57" s="28">
        <f t="shared" si="7"/>
        <v>23.5</v>
      </c>
      <c r="T57" s="26">
        <f>AY57+IF($F57="범선",IF($BG$1=TRUE,INDEX(Sheet2!$H$2:'Sheet2'!$H$45,MATCH(AY57,Sheet2!$G$2:'Sheet2'!$G$45,0),0)),IF($BH$1=TRUE,INDEX(Sheet2!$I$2:'Sheet2'!$I$45,MATCH(AY57,Sheet2!$G$2:'Sheet2'!$G$45,0)),IF($BI$1=TRUE,INDEX(Sheet2!$H$2:'Sheet2'!$H$45,MATCH(AY57,Sheet2!$G$2:'Sheet2'!$G$45,0)),0)))+IF($BE$1=TRUE,2,0)</f>
        <v>16</v>
      </c>
      <c r="U57" s="26">
        <f t="shared" si="8"/>
        <v>19.5</v>
      </c>
      <c r="V57" s="26">
        <f t="shared" si="9"/>
        <v>22.5</v>
      </c>
      <c r="W57" s="28">
        <f t="shared" si="10"/>
        <v>25.5</v>
      </c>
      <c r="X57" s="26">
        <f>AZ57+IF($F57="범선",IF($BG$1=TRUE,INDEX(Sheet2!$H$2:'Sheet2'!$H$45,MATCH(AZ57,Sheet2!$G$2:'Sheet2'!$G$45,0),0)),IF($BH$1=TRUE,INDEX(Sheet2!$I$2:'Sheet2'!$I$45,MATCH(AZ57,Sheet2!$G$2:'Sheet2'!$G$45,0)),IF($BI$1=TRUE,INDEX(Sheet2!$H$2:'Sheet2'!$H$45,MATCH(AZ57,Sheet2!$G$2:'Sheet2'!$G$45,0)),0)))+IF($BE$1=TRUE,2,0)</f>
        <v>21</v>
      </c>
      <c r="Y57" s="26">
        <f t="shared" si="11"/>
        <v>24.5</v>
      </c>
      <c r="Z57" s="26">
        <f t="shared" si="12"/>
        <v>27.5</v>
      </c>
      <c r="AA57" s="28">
        <f t="shared" si="13"/>
        <v>30.5</v>
      </c>
      <c r="AB57" s="26">
        <f>BA57+IF($F57="범선",IF($BG$1=TRUE,INDEX(Sheet2!$H$2:'Sheet2'!$H$45,MATCH(BA57,Sheet2!$G$2:'Sheet2'!$G$45,0),0)),IF($BH$1=TRUE,INDEX(Sheet2!$I$2:'Sheet2'!$I$45,MATCH(BA57,Sheet2!$G$2:'Sheet2'!$G$45,0)),IF($BI$1=TRUE,INDEX(Sheet2!$H$2:'Sheet2'!$H$45,MATCH(BA57,Sheet2!$G$2:'Sheet2'!$G$45,0)),0)))+IF($BE$1=TRUE,2,0)</f>
        <v>26.5</v>
      </c>
      <c r="AC57" s="26">
        <f t="shared" si="14"/>
        <v>30</v>
      </c>
      <c r="AD57" s="26">
        <f t="shared" si="15"/>
        <v>33</v>
      </c>
      <c r="AE57" s="28">
        <f t="shared" si="16"/>
        <v>36</v>
      </c>
      <c r="AF57" s="26">
        <f>BB57+IF($F57="범선",IF($BG$1=TRUE,INDEX(Sheet2!$H$2:'Sheet2'!$H$45,MATCH(BB57,Sheet2!$G$2:'Sheet2'!$G$45,0),0)),IF($BH$1=TRUE,INDEX(Sheet2!$I$2:'Sheet2'!$I$45,MATCH(BB57,Sheet2!$G$2:'Sheet2'!$G$45,0)),IF($BI$1=TRUE,INDEX(Sheet2!$H$2:'Sheet2'!$H$45,MATCH(BB57,Sheet2!$G$2:'Sheet2'!$G$45,0)),0)))+IF($BE$1=TRUE,2,0)</f>
        <v>30.5</v>
      </c>
      <c r="AG57" s="26">
        <f t="shared" si="17"/>
        <v>34</v>
      </c>
      <c r="AH57" s="26">
        <f t="shared" si="18"/>
        <v>37</v>
      </c>
      <c r="AI57" s="28">
        <f t="shared" si="19"/>
        <v>40</v>
      </c>
      <c r="AJ57" s="95"/>
      <c r="AK57" s="97">
        <v>235</v>
      </c>
      <c r="AL57" s="97">
        <v>315</v>
      </c>
      <c r="AM57" s="97">
        <v>11</v>
      </c>
      <c r="AN57" s="83">
        <v>12</v>
      </c>
      <c r="AO57" s="83">
        <v>18</v>
      </c>
      <c r="AP57" s="5">
        <v>56</v>
      </c>
      <c r="AQ57" s="5">
        <v>30</v>
      </c>
      <c r="AR57" s="5">
        <v>22</v>
      </c>
      <c r="AS57" s="5">
        <v>652</v>
      </c>
      <c r="AT57" s="5">
        <v>5</v>
      </c>
      <c r="AU57" s="5">
        <f t="shared" si="28"/>
        <v>730</v>
      </c>
      <c r="AV57" s="5">
        <f t="shared" si="21"/>
        <v>547</v>
      </c>
      <c r="AW57" s="5">
        <f t="shared" si="22"/>
        <v>912</v>
      </c>
      <c r="AX57" s="5">
        <f t="shared" si="23"/>
        <v>4</v>
      </c>
      <c r="AY57" s="5">
        <f t="shared" si="24"/>
        <v>5</v>
      </c>
      <c r="AZ57" s="5">
        <f t="shared" si="25"/>
        <v>9</v>
      </c>
      <c r="BA57" s="5">
        <f t="shared" si="26"/>
        <v>13</v>
      </c>
      <c r="BB57" s="5">
        <f t="shared" si="27"/>
        <v>16</v>
      </c>
    </row>
    <row r="58" spans="1:54" s="5" customFormat="1">
      <c r="A58" s="366"/>
      <c r="B58" s="166" t="s">
        <v>99</v>
      </c>
      <c r="C58" s="159" t="s">
        <v>133</v>
      </c>
      <c r="D58" s="160" t="s">
        <v>1</v>
      </c>
      <c r="E58" s="160" t="s">
        <v>41</v>
      </c>
      <c r="F58" s="161" t="s">
        <v>18</v>
      </c>
      <c r="G58" s="162" t="s">
        <v>8</v>
      </c>
      <c r="H58" s="287">
        <f>ROUNDDOWN(AK58*1.05,0)+INDEX(Sheet2!$B$2:'Sheet2'!$B$5,MATCH(G58,Sheet2!$A$2:'Sheet2'!$A$5,0),0)+34*AT58-ROUNDUP(IF($BC$1=TRUE,AV58,AW58)/10,0)+A58</f>
        <v>521</v>
      </c>
      <c r="I58" s="298">
        <f>ROUNDDOWN(AL58*1.05,0)+INDEX(Sheet2!$B$2:'Sheet2'!$B$5,MATCH(G58,Sheet2!$A$2:'Sheet2'!$A$5,0),0)+34*AT58-ROUNDUP(IF($BC$1=TRUE,AV58,AW58)/10,0)+A58</f>
        <v>605</v>
      </c>
      <c r="J58" s="163">
        <f t="shared" si="0"/>
        <v>1126</v>
      </c>
      <c r="K58" s="134">
        <f>AW58-ROUNDDOWN(AR58/2,0)-ROUNDDOWN(MAX(AQ58*1.2,AP58*0.5),0)+INDEX(Sheet2!$C$2:'Sheet2'!$C$5,MATCH(G58,Sheet2!$A$2:'Sheet2'!$A$5,0),0)</f>
        <v>914</v>
      </c>
      <c r="L58" s="164">
        <f t="shared" si="1"/>
        <v>500</v>
      </c>
      <c r="M58" s="100">
        <f t="shared" si="29"/>
        <v>10</v>
      </c>
      <c r="N58" s="100">
        <f t="shared" si="30"/>
        <v>18</v>
      </c>
      <c r="O58" s="165">
        <f t="shared" si="4"/>
        <v>2168</v>
      </c>
      <c r="P58" s="31">
        <f>AX58+IF($F58="범선",IF($BG$1=TRUE,INDEX(Sheet2!$H$2:'Sheet2'!$H$45,MATCH(AX58,Sheet2!$G$2:'Sheet2'!$G$45,0),0)),IF($BH$1=TRUE,INDEX(Sheet2!$I$2:'Sheet2'!$I$45,MATCH(AX58,Sheet2!$G$2:'Sheet2'!$G$45,0)),IF($BI$1=TRUE,INDEX(Sheet2!$H$2:'Sheet2'!$H$45,MATCH(AX58,Sheet2!$G$2:'Sheet2'!$G$45,0)),0)))+IF($BE$1=TRUE,2,0)</f>
        <v>14.5</v>
      </c>
      <c r="Q58" s="26">
        <f t="shared" si="5"/>
        <v>17.5</v>
      </c>
      <c r="R58" s="26">
        <f t="shared" si="6"/>
        <v>20.5</v>
      </c>
      <c r="S58" s="28">
        <f t="shared" si="7"/>
        <v>23.5</v>
      </c>
      <c r="T58" s="26">
        <f>AY58+IF($F58="범선",IF($BG$1=TRUE,INDEX(Sheet2!$H$2:'Sheet2'!$H$45,MATCH(AY58,Sheet2!$G$2:'Sheet2'!$G$45,0),0)),IF($BH$1=TRUE,INDEX(Sheet2!$I$2:'Sheet2'!$I$45,MATCH(AY58,Sheet2!$G$2:'Sheet2'!$G$45,0)),IF($BI$1=TRUE,INDEX(Sheet2!$H$2:'Sheet2'!$H$45,MATCH(AY58,Sheet2!$G$2:'Sheet2'!$G$45,0)),0)))+IF($BE$1=TRUE,2,0)</f>
        <v>16</v>
      </c>
      <c r="U58" s="26">
        <f t="shared" si="8"/>
        <v>19.5</v>
      </c>
      <c r="V58" s="26">
        <f t="shared" si="9"/>
        <v>22.5</v>
      </c>
      <c r="W58" s="28">
        <f t="shared" si="10"/>
        <v>25.5</v>
      </c>
      <c r="X58" s="26">
        <f>AZ58+IF($F58="범선",IF($BG$1=TRUE,INDEX(Sheet2!$H$2:'Sheet2'!$H$45,MATCH(AZ58,Sheet2!$G$2:'Sheet2'!$G$45,0),0)),IF($BH$1=TRUE,INDEX(Sheet2!$I$2:'Sheet2'!$I$45,MATCH(AZ58,Sheet2!$G$2:'Sheet2'!$G$45,0)),IF($BI$1=TRUE,INDEX(Sheet2!$H$2:'Sheet2'!$H$45,MATCH(AZ58,Sheet2!$G$2:'Sheet2'!$G$45,0)),0)))+IF($BE$1=TRUE,2,0)</f>
        <v>21</v>
      </c>
      <c r="Y58" s="26">
        <f t="shared" si="11"/>
        <v>24.5</v>
      </c>
      <c r="Z58" s="26">
        <f t="shared" si="12"/>
        <v>27.5</v>
      </c>
      <c r="AA58" s="28">
        <f t="shared" si="13"/>
        <v>30.5</v>
      </c>
      <c r="AB58" s="26">
        <f>BA58+IF($F58="범선",IF($BG$1=TRUE,INDEX(Sheet2!$H$2:'Sheet2'!$H$45,MATCH(BA58,Sheet2!$G$2:'Sheet2'!$G$45,0),0)),IF($BH$1=TRUE,INDEX(Sheet2!$I$2:'Sheet2'!$I$45,MATCH(BA58,Sheet2!$G$2:'Sheet2'!$G$45,0)),IF($BI$1=TRUE,INDEX(Sheet2!$H$2:'Sheet2'!$H$45,MATCH(BA58,Sheet2!$G$2:'Sheet2'!$G$45,0)),0)))+IF($BE$1=TRUE,2,0)</f>
        <v>26.5</v>
      </c>
      <c r="AC58" s="26">
        <f t="shared" si="14"/>
        <v>30</v>
      </c>
      <c r="AD58" s="26">
        <f t="shared" si="15"/>
        <v>33</v>
      </c>
      <c r="AE58" s="28">
        <f t="shared" si="16"/>
        <v>36</v>
      </c>
      <c r="AF58" s="26">
        <f>BB58+IF($F58="범선",IF($BG$1=TRUE,INDEX(Sheet2!$H$2:'Sheet2'!$H$45,MATCH(BB58,Sheet2!$G$2:'Sheet2'!$G$45,0),0)),IF($BH$1=TRUE,INDEX(Sheet2!$I$2:'Sheet2'!$I$45,MATCH(BB58,Sheet2!$G$2:'Sheet2'!$G$45,0)),IF($BI$1=TRUE,INDEX(Sheet2!$H$2:'Sheet2'!$H$45,MATCH(BB58,Sheet2!$G$2:'Sheet2'!$G$45,0)),0)))+IF($BE$1=TRUE,2,0)</f>
        <v>30.5</v>
      </c>
      <c r="AG58" s="26">
        <f t="shared" si="17"/>
        <v>34</v>
      </c>
      <c r="AH58" s="26">
        <f t="shared" si="18"/>
        <v>37</v>
      </c>
      <c r="AI58" s="28">
        <f t="shared" si="19"/>
        <v>40</v>
      </c>
      <c r="AJ58" s="95"/>
      <c r="AK58" s="97">
        <v>235</v>
      </c>
      <c r="AL58" s="97">
        <v>315</v>
      </c>
      <c r="AM58" s="97">
        <v>10</v>
      </c>
      <c r="AN58" s="83">
        <v>10</v>
      </c>
      <c r="AO58" s="83">
        <v>18</v>
      </c>
      <c r="AP58" s="5">
        <v>56</v>
      </c>
      <c r="AQ58" s="5">
        <v>30</v>
      </c>
      <c r="AR58" s="5">
        <v>22</v>
      </c>
      <c r="AS58" s="5">
        <v>652</v>
      </c>
      <c r="AT58" s="5">
        <v>5</v>
      </c>
      <c r="AU58" s="5">
        <f t="shared" si="28"/>
        <v>730</v>
      </c>
      <c r="AV58" s="5">
        <f t="shared" si="21"/>
        <v>547</v>
      </c>
      <c r="AW58" s="5">
        <f t="shared" si="22"/>
        <v>912</v>
      </c>
      <c r="AX58" s="5">
        <f t="shared" si="23"/>
        <v>4</v>
      </c>
      <c r="AY58" s="5">
        <f t="shared" si="24"/>
        <v>5</v>
      </c>
      <c r="AZ58" s="5">
        <f t="shared" si="25"/>
        <v>9</v>
      </c>
      <c r="BA58" s="5">
        <f t="shared" si="26"/>
        <v>13</v>
      </c>
      <c r="BB58" s="5">
        <f t="shared" si="27"/>
        <v>16</v>
      </c>
    </row>
    <row r="59" spans="1:54" s="5" customFormat="1">
      <c r="A59" s="366"/>
      <c r="B59" s="166"/>
      <c r="C59" s="159" t="s">
        <v>133</v>
      </c>
      <c r="D59" s="160" t="s">
        <v>25</v>
      </c>
      <c r="E59" s="160" t="s">
        <v>0</v>
      </c>
      <c r="F59" s="161" t="s">
        <v>18</v>
      </c>
      <c r="G59" s="162" t="s">
        <v>8</v>
      </c>
      <c r="H59" s="287">
        <f>ROUNDDOWN(AK59*1.05,0)+INDEX(Sheet2!$B$2:'Sheet2'!$B$5,MATCH(G59,Sheet2!$A$2:'Sheet2'!$A$5,0),0)+34*AT59-ROUNDUP(IF($BC$1=TRUE,AV59,AW59)/10,0)+A59</f>
        <v>521</v>
      </c>
      <c r="I59" s="298">
        <f>ROUNDDOWN(AL59*1.05,0)+INDEX(Sheet2!$B$2:'Sheet2'!$B$5,MATCH(G59,Sheet2!$A$2:'Sheet2'!$A$5,0),0)+34*AT59-ROUNDUP(IF($BC$1=TRUE,AV59,AW59)/10,0)+A59</f>
        <v>605</v>
      </c>
      <c r="J59" s="163">
        <f t="shared" si="0"/>
        <v>1126</v>
      </c>
      <c r="K59" s="134">
        <f>AW59-ROUNDDOWN(AR59/2,0)-ROUNDDOWN(MAX(AQ59*1.2,AP59*0.5),0)+INDEX(Sheet2!$C$2:'Sheet2'!$C$5,MATCH(G59,Sheet2!$A$2:'Sheet2'!$A$5,0),0)</f>
        <v>914</v>
      </c>
      <c r="L59" s="164">
        <f t="shared" si="1"/>
        <v>500</v>
      </c>
      <c r="M59" s="100">
        <f t="shared" si="29"/>
        <v>10</v>
      </c>
      <c r="N59" s="100">
        <f t="shared" si="30"/>
        <v>18</v>
      </c>
      <c r="O59" s="165">
        <f t="shared" si="4"/>
        <v>2168</v>
      </c>
      <c r="P59" s="31">
        <f>AX59+IF($F59="범선",IF($BG$1=TRUE,INDEX(Sheet2!$H$2:'Sheet2'!$H$45,MATCH(AX59,Sheet2!$G$2:'Sheet2'!$G$45,0),0)),IF($BH$1=TRUE,INDEX(Sheet2!$I$2:'Sheet2'!$I$45,MATCH(AX59,Sheet2!$G$2:'Sheet2'!$G$45,0)),IF($BI$1=TRUE,INDEX(Sheet2!$H$2:'Sheet2'!$H$45,MATCH(AX59,Sheet2!$G$2:'Sheet2'!$G$45,0)),0)))+IF($BE$1=TRUE,2,0)</f>
        <v>14.5</v>
      </c>
      <c r="Q59" s="26">
        <f t="shared" si="5"/>
        <v>17.5</v>
      </c>
      <c r="R59" s="26">
        <f t="shared" si="6"/>
        <v>20.5</v>
      </c>
      <c r="S59" s="28">
        <f t="shared" si="7"/>
        <v>23.5</v>
      </c>
      <c r="T59" s="26">
        <f>AY59+IF($F59="범선",IF($BG$1=TRUE,INDEX(Sheet2!$H$2:'Sheet2'!$H$45,MATCH(AY59,Sheet2!$G$2:'Sheet2'!$G$45,0),0)),IF($BH$1=TRUE,INDEX(Sheet2!$I$2:'Sheet2'!$I$45,MATCH(AY59,Sheet2!$G$2:'Sheet2'!$G$45,0)),IF($BI$1=TRUE,INDEX(Sheet2!$H$2:'Sheet2'!$H$45,MATCH(AY59,Sheet2!$G$2:'Sheet2'!$G$45,0)),0)))+IF($BE$1=TRUE,2,0)</f>
        <v>16</v>
      </c>
      <c r="U59" s="26">
        <f t="shared" si="8"/>
        <v>19.5</v>
      </c>
      <c r="V59" s="26">
        <f t="shared" si="9"/>
        <v>22.5</v>
      </c>
      <c r="W59" s="28">
        <f t="shared" si="10"/>
        <v>25.5</v>
      </c>
      <c r="X59" s="26">
        <f>AZ59+IF($F59="범선",IF($BG$1=TRUE,INDEX(Sheet2!$H$2:'Sheet2'!$H$45,MATCH(AZ59,Sheet2!$G$2:'Sheet2'!$G$45,0),0)),IF($BH$1=TRUE,INDEX(Sheet2!$I$2:'Sheet2'!$I$45,MATCH(AZ59,Sheet2!$G$2:'Sheet2'!$G$45,0)),IF($BI$1=TRUE,INDEX(Sheet2!$H$2:'Sheet2'!$H$45,MATCH(AZ59,Sheet2!$G$2:'Sheet2'!$G$45,0)),0)))+IF($BE$1=TRUE,2,0)</f>
        <v>21</v>
      </c>
      <c r="Y59" s="26">
        <f t="shared" si="11"/>
        <v>24.5</v>
      </c>
      <c r="Z59" s="26">
        <f t="shared" si="12"/>
        <v>27.5</v>
      </c>
      <c r="AA59" s="28">
        <f t="shared" si="13"/>
        <v>30.5</v>
      </c>
      <c r="AB59" s="26">
        <f>BA59+IF($F59="범선",IF($BG$1=TRUE,INDEX(Sheet2!$H$2:'Sheet2'!$H$45,MATCH(BA59,Sheet2!$G$2:'Sheet2'!$G$45,0),0)),IF($BH$1=TRUE,INDEX(Sheet2!$I$2:'Sheet2'!$I$45,MATCH(BA59,Sheet2!$G$2:'Sheet2'!$G$45,0)),IF($BI$1=TRUE,INDEX(Sheet2!$H$2:'Sheet2'!$H$45,MATCH(BA59,Sheet2!$G$2:'Sheet2'!$G$45,0)),0)))+IF($BE$1=TRUE,2,0)</f>
        <v>26.5</v>
      </c>
      <c r="AC59" s="26">
        <f t="shared" si="14"/>
        <v>30</v>
      </c>
      <c r="AD59" s="26">
        <f t="shared" si="15"/>
        <v>33</v>
      </c>
      <c r="AE59" s="28">
        <f t="shared" si="16"/>
        <v>36</v>
      </c>
      <c r="AF59" s="26">
        <f>BB59+IF($F59="범선",IF($BG$1=TRUE,INDEX(Sheet2!$H$2:'Sheet2'!$H$45,MATCH(BB59,Sheet2!$G$2:'Sheet2'!$G$45,0),0)),IF($BH$1=TRUE,INDEX(Sheet2!$I$2:'Sheet2'!$I$45,MATCH(BB59,Sheet2!$G$2:'Sheet2'!$G$45,0)),IF($BI$1=TRUE,INDEX(Sheet2!$H$2:'Sheet2'!$H$45,MATCH(BB59,Sheet2!$G$2:'Sheet2'!$G$45,0)),0)))+IF($BE$1=TRUE,2,0)</f>
        <v>30.5</v>
      </c>
      <c r="AG59" s="26">
        <f t="shared" si="17"/>
        <v>34</v>
      </c>
      <c r="AH59" s="26">
        <f t="shared" si="18"/>
        <v>37</v>
      </c>
      <c r="AI59" s="28">
        <f t="shared" si="19"/>
        <v>40</v>
      </c>
      <c r="AJ59" s="95"/>
      <c r="AK59" s="97">
        <v>235</v>
      </c>
      <c r="AL59" s="97">
        <v>315</v>
      </c>
      <c r="AM59" s="97">
        <v>9</v>
      </c>
      <c r="AN59" s="83">
        <v>10</v>
      </c>
      <c r="AO59" s="83">
        <v>18</v>
      </c>
      <c r="AP59" s="5">
        <v>56</v>
      </c>
      <c r="AQ59" s="5">
        <v>30</v>
      </c>
      <c r="AR59" s="5">
        <v>22</v>
      </c>
      <c r="AS59" s="5">
        <v>652</v>
      </c>
      <c r="AT59" s="5">
        <v>5</v>
      </c>
      <c r="AU59" s="5">
        <f t="shared" si="28"/>
        <v>730</v>
      </c>
      <c r="AV59" s="5">
        <f t="shared" si="21"/>
        <v>547</v>
      </c>
      <c r="AW59" s="5">
        <f t="shared" si="22"/>
        <v>912</v>
      </c>
      <c r="AX59" s="5">
        <f t="shared" si="23"/>
        <v>4</v>
      </c>
      <c r="AY59" s="5">
        <f t="shared" si="24"/>
        <v>5</v>
      </c>
      <c r="AZ59" s="5">
        <f t="shared" si="25"/>
        <v>9</v>
      </c>
      <c r="BA59" s="5">
        <f t="shared" si="26"/>
        <v>13</v>
      </c>
      <c r="BB59" s="5">
        <f t="shared" si="27"/>
        <v>16</v>
      </c>
    </row>
    <row r="60" spans="1:54" s="5" customFormat="1" hidden="1">
      <c r="A60" s="380"/>
      <c r="B60" s="276"/>
      <c r="C60" s="120" t="s">
        <v>253</v>
      </c>
      <c r="D60" s="102" t="s">
        <v>25</v>
      </c>
      <c r="E60" s="102" t="s">
        <v>41</v>
      </c>
      <c r="F60" s="111" t="s">
        <v>18</v>
      </c>
      <c r="G60" s="103" t="s">
        <v>10</v>
      </c>
      <c r="H60" s="289">
        <f>ROUNDDOWN(AK60*1.05,0)+INDEX(Sheet2!$B$2:'Sheet2'!$B$5,MATCH(G60,Sheet2!$A$2:'Sheet2'!$A$5,0),0)+34*AT60-ROUNDUP(IF($BC$1=TRUE,AV60,AW60)/10,0)+A60</f>
        <v>481</v>
      </c>
      <c r="I60" s="299">
        <f>ROUNDDOWN(AL60*1.05,0)+INDEX(Sheet2!$B$2:'Sheet2'!$B$5,MATCH(G60,Sheet2!$A$2:'Sheet2'!$A$5,0),0)+34*AT60-ROUNDUP(IF($BC$1=TRUE,AV60,AW60)/10,0)+A60</f>
        <v>607</v>
      </c>
      <c r="J60" s="104">
        <f t="shared" si="0"/>
        <v>1088</v>
      </c>
      <c r="K60" s="135">
        <f>AW60-ROUNDDOWN(AR60/2,0)-ROUNDDOWN(MAX(AQ60*1.2,AP60*0.5),0)+INDEX(Sheet2!$C$2:'Sheet2'!$C$5,MATCH(G60,Sheet2!$A$2:'Sheet2'!$A$5,0),0)</f>
        <v>1236</v>
      </c>
      <c r="L60" s="101">
        <f t="shared" si="1"/>
        <v>685</v>
      </c>
      <c r="M60" s="109">
        <f t="shared" si="29"/>
        <v>10</v>
      </c>
      <c r="N60" s="109">
        <f t="shared" si="30"/>
        <v>22</v>
      </c>
      <c r="O60" s="105">
        <f t="shared" si="4"/>
        <v>2050</v>
      </c>
      <c r="P60" s="106">
        <f>AX60+IF($F60="범선",IF($BG$1=TRUE,INDEX(Sheet2!$H$2:'Sheet2'!$H$45,MATCH(AX60,Sheet2!$G$2:'Sheet2'!$G$45,0),0)),IF($BH$1=TRUE,INDEX(Sheet2!$I$2:'Sheet2'!$I$45,MATCH(AX60,Sheet2!$G$2:'Sheet2'!$G$45,0)),IF($BI$1=TRUE,INDEX(Sheet2!$H$2:'Sheet2'!$H$45,MATCH(AX60,Sheet2!$G$2:'Sheet2'!$G$45,0)),0)))+IF($BE$1=TRUE,2,0)</f>
        <v>13</v>
      </c>
      <c r="Q60" s="102">
        <f t="shared" si="5"/>
        <v>16</v>
      </c>
      <c r="R60" s="102">
        <f t="shared" si="6"/>
        <v>19</v>
      </c>
      <c r="S60" s="103">
        <f t="shared" si="7"/>
        <v>22</v>
      </c>
      <c r="T60" s="102">
        <f>AY60+IF($F60="범선",IF($BG$1=TRUE,INDEX(Sheet2!$H$2:'Sheet2'!$H$45,MATCH(AY60,Sheet2!$G$2:'Sheet2'!$G$45,0),0)),IF($BH$1=TRUE,INDEX(Sheet2!$I$2:'Sheet2'!$I$45,MATCH(AY60,Sheet2!$G$2:'Sheet2'!$G$45,0)),IF($BI$1=TRUE,INDEX(Sheet2!$H$2:'Sheet2'!$H$45,MATCH(AY60,Sheet2!$G$2:'Sheet2'!$G$45,0)),0)))+IF($BE$1=TRUE,2,0)</f>
        <v>14.5</v>
      </c>
      <c r="U60" s="102">
        <f t="shared" si="8"/>
        <v>18</v>
      </c>
      <c r="V60" s="102">
        <f t="shared" si="9"/>
        <v>21</v>
      </c>
      <c r="W60" s="103">
        <f t="shared" si="10"/>
        <v>24</v>
      </c>
      <c r="X60" s="102">
        <f>AZ60+IF($F60="범선",IF($BG$1=TRUE,INDEX(Sheet2!$H$2:'Sheet2'!$H$45,MATCH(AZ60,Sheet2!$G$2:'Sheet2'!$G$45,0),0)),IF($BH$1=TRUE,INDEX(Sheet2!$I$2:'Sheet2'!$I$45,MATCH(AZ60,Sheet2!$G$2:'Sheet2'!$G$45,0)),IF($BI$1=TRUE,INDEX(Sheet2!$H$2:'Sheet2'!$H$45,MATCH(AZ60,Sheet2!$G$2:'Sheet2'!$G$45,0)),0)))+IF($BE$1=TRUE,2,0)</f>
        <v>20</v>
      </c>
      <c r="Y60" s="102">
        <f t="shared" si="11"/>
        <v>23.5</v>
      </c>
      <c r="Z60" s="102">
        <f t="shared" si="12"/>
        <v>26.5</v>
      </c>
      <c r="AA60" s="103">
        <f t="shared" si="13"/>
        <v>29.5</v>
      </c>
      <c r="AB60" s="102">
        <f>BA60+IF($F60="범선",IF($BG$1=TRUE,INDEX(Sheet2!$H$2:'Sheet2'!$H$45,MATCH(BA60,Sheet2!$G$2:'Sheet2'!$G$45,0),0)),IF($BH$1=TRUE,INDEX(Sheet2!$I$2:'Sheet2'!$I$45,MATCH(BA60,Sheet2!$G$2:'Sheet2'!$G$45,0)),IF($BI$1=TRUE,INDEX(Sheet2!$H$2:'Sheet2'!$H$45,MATCH(BA60,Sheet2!$G$2:'Sheet2'!$G$45,0)),0)))+IF($BE$1=TRUE,2,0)</f>
        <v>24</v>
      </c>
      <c r="AC60" s="102">
        <f t="shared" si="14"/>
        <v>27.5</v>
      </c>
      <c r="AD60" s="102">
        <f t="shared" si="15"/>
        <v>30.5</v>
      </c>
      <c r="AE60" s="103">
        <f t="shared" si="16"/>
        <v>33.5</v>
      </c>
      <c r="AF60" s="102">
        <f>BB60+IF($F60="범선",IF($BG$1=TRUE,INDEX(Sheet2!$H$2:'Sheet2'!$H$45,MATCH(BB60,Sheet2!$G$2:'Sheet2'!$G$45,0),0)),IF($BH$1=TRUE,INDEX(Sheet2!$I$2:'Sheet2'!$I$45,MATCH(BB60,Sheet2!$G$2:'Sheet2'!$G$45,0)),IF($BI$1=TRUE,INDEX(Sheet2!$H$2:'Sheet2'!$H$45,MATCH(BB60,Sheet2!$G$2:'Sheet2'!$G$45,0)),0)))+IF($BE$1=TRUE,2,0)</f>
        <v>29</v>
      </c>
      <c r="AG60" s="102">
        <f t="shared" si="17"/>
        <v>32.5</v>
      </c>
      <c r="AH60" s="102">
        <f t="shared" si="18"/>
        <v>35.5</v>
      </c>
      <c r="AI60" s="103">
        <f t="shared" si="19"/>
        <v>38.5</v>
      </c>
      <c r="AJ60" s="107"/>
      <c r="AK60" s="108">
        <v>235</v>
      </c>
      <c r="AL60" s="108">
        <v>355</v>
      </c>
      <c r="AM60" s="108">
        <v>7</v>
      </c>
      <c r="AN60" s="109">
        <v>10</v>
      </c>
      <c r="AO60" s="109">
        <v>22</v>
      </c>
      <c r="AP60" s="110">
        <v>75</v>
      </c>
      <c r="AQ60" s="110">
        <v>45</v>
      </c>
      <c r="AR60" s="110">
        <v>22</v>
      </c>
      <c r="AS60" s="110">
        <v>903</v>
      </c>
      <c r="AT60" s="110">
        <v>5</v>
      </c>
      <c r="AU60" s="110">
        <f t="shared" si="28"/>
        <v>1000</v>
      </c>
      <c r="AV60" s="110">
        <f t="shared" si="21"/>
        <v>750</v>
      </c>
      <c r="AW60" s="110">
        <f t="shared" si="22"/>
        <v>1250</v>
      </c>
      <c r="AX60" s="110">
        <f t="shared" si="23"/>
        <v>3</v>
      </c>
      <c r="AY60" s="110">
        <f t="shared" si="24"/>
        <v>4</v>
      </c>
      <c r="AZ60" s="110">
        <f t="shared" si="25"/>
        <v>8</v>
      </c>
      <c r="BA60" s="110">
        <f t="shared" si="26"/>
        <v>11</v>
      </c>
      <c r="BB60" s="110">
        <f t="shared" si="27"/>
        <v>15</v>
      </c>
    </row>
    <row r="61" spans="1:54" s="5" customFormat="1">
      <c r="A61" s="1144">
        <v>20</v>
      </c>
      <c r="B61" s="1146"/>
      <c r="C61" s="1221" t="s">
        <v>537</v>
      </c>
      <c r="D61" s="1151" t="s">
        <v>2</v>
      </c>
      <c r="E61" s="1129" t="s">
        <v>0</v>
      </c>
      <c r="F61" s="1151" t="s">
        <v>18</v>
      </c>
      <c r="G61" s="1155" t="s">
        <v>12</v>
      </c>
      <c r="H61" s="1158">
        <f>ROUNDDOWN(AK61*1.05,0)+INDEX(Sheet2!$B$2:'Sheet2'!$B$5,MATCH(G61,Sheet2!$A$2:'Sheet2'!$A$5,0),0)+34*AT61-ROUNDUP(IF($BC$1=TRUE,AV61,AW61)/10,0)+A61</f>
        <v>557</v>
      </c>
      <c r="I61" s="1161">
        <f>ROUNDDOWN(AL61*1.05,0)+INDEX(Sheet2!$B$2:'Sheet2'!$B$5,MATCH(G61,Sheet2!$A$2:'Sheet2'!$A$5,0),0)+34*AT61-ROUNDUP(IF($BC$1=TRUE,AV61,AW61)/10,0)+A61</f>
        <v>480</v>
      </c>
      <c r="J61" s="1164">
        <f t="shared" si="0"/>
        <v>1037</v>
      </c>
      <c r="K61" s="1222">
        <f>AW61-ROUNDDOWN(AR61/2,0)-ROUNDDOWN(MAX(AQ61*1.2,AP61*0.5),0)+INDEX(Sheet2!$C$2:'Sheet2'!$C$5,MATCH(G61,Sheet2!$A$2:'Sheet2'!$A$5,0),0)</f>
        <v>999</v>
      </c>
      <c r="L61" s="1149">
        <f t="shared" si="1"/>
        <v>500</v>
      </c>
      <c r="M61" s="1172">
        <f t="shared" si="29"/>
        <v>15</v>
      </c>
      <c r="N61" s="1172">
        <f t="shared" si="30"/>
        <v>58</v>
      </c>
      <c r="O61" s="1223">
        <f t="shared" si="4"/>
        <v>2151</v>
      </c>
      <c r="P61" s="31">
        <f>AX61+IF($F61="범선",IF($BG$1=TRUE,INDEX(Sheet2!$H$2:'Sheet2'!$H$45,MATCH(AX61,Sheet2!$G$2:'Sheet2'!$G$45,0),0)),IF($BH$1=TRUE,INDEX(Sheet2!$I$2:'Sheet2'!$I$45,MATCH(AX61,Sheet2!$G$2:'Sheet2'!$G$45,0)),IF($BI$1=TRUE,INDEX(Sheet2!$H$2:'Sheet2'!$H$45,MATCH(AX61,Sheet2!$G$2:'Sheet2'!$G$45,0)),0)))+IF($BE$1=TRUE,2,0)</f>
        <v>24</v>
      </c>
      <c r="Q61" s="26">
        <f t="shared" si="5"/>
        <v>27</v>
      </c>
      <c r="R61" s="26">
        <f t="shared" si="6"/>
        <v>30</v>
      </c>
      <c r="S61" s="28">
        <f t="shared" si="7"/>
        <v>33</v>
      </c>
      <c r="T61" s="26">
        <f>AY61+IF($F61="범선",IF($BG$1=TRUE,INDEX(Sheet2!$H$2:'Sheet2'!$H$45,MATCH(AY61,Sheet2!$G$2:'Sheet2'!$G$45,0),0)),IF($BH$1=TRUE,INDEX(Sheet2!$I$2:'Sheet2'!$I$45,MATCH(AY61,Sheet2!$G$2:'Sheet2'!$G$45,0)),IF($BI$1=TRUE,INDEX(Sheet2!$H$2:'Sheet2'!$H$45,MATCH(AY61,Sheet2!$G$2:'Sheet2'!$G$45,0)),0)))+IF($BE$1=TRUE,2,0)</f>
        <v>25</v>
      </c>
      <c r="U61" s="26">
        <f t="shared" si="8"/>
        <v>28.5</v>
      </c>
      <c r="V61" s="26">
        <f t="shared" si="9"/>
        <v>31.5</v>
      </c>
      <c r="W61" s="28">
        <f t="shared" si="10"/>
        <v>34.5</v>
      </c>
      <c r="X61" s="26">
        <f>AZ61+IF($F61="범선",IF($BG$1=TRUE,INDEX(Sheet2!$H$2:'Sheet2'!$H$45,MATCH(AZ61,Sheet2!$G$2:'Sheet2'!$G$45,0),0)),IF($BH$1=TRUE,INDEX(Sheet2!$I$2:'Sheet2'!$I$45,MATCH(AZ61,Sheet2!$G$2:'Sheet2'!$G$45,0)),IF($BI$1=TRUE,INDEX(Sheet2!$H$2:'Sheet2'!$H$45,MATCH(AZ61,Sheet2!$G$2:'Sheet2'!$G$45,0)),0)))+IF($BE$1=TRUE,2,0)</f>
        <v>30.5</v>
      </c>
      <c r="Y61" s="26">
        <f t="shared" si="11"/>
        <v>34</v>
      </c>
      <c r="Z61" s="26">
        <f t="shared" si="12"/>
        <v>37</v>
      </c>
      <c r="AA61" s="28">
        <f t="shared" si="13"/>
        <v>40</v>
      </c>
      <c r="AB61" s="26">
        <f>BA61+IF($F61="범선",IF($BG$1=TRUE,INDEX(Sheet2!$H$2:'Sheet2'!$H$45,MATCH(BA61,Sheet2!$G$2:'Sheet2'!$G$45,0),0)),IF($BH$1=TRUE,INDEX(Sheet2!$I$2:'Sheet2'!$I$45,MATCH(BA61,Sheet2!$G$2:'Sheet2'!$G$45,0)),IF($BI$1=TRUE,INDEX(Sheet2!$H$2:'Sheet2'!$H$45,MATCH(BA61,Sheet2!$G$2:'Sheet2'!$G$45,0)),0)))+IF($BE$1=TRUE,2,0)</f>
        <v>36</v>
      </c>
      <c r="AC61" s="26">
        <f t="shared" si="14"/>
        <v>39.5</v>
      </c>
      <c r="AD61" s="26">
        <f t="shared" si="15"/>
        <v>42.5</v>
      </c>
      <c r="AE61" s="28">
        <f t="shared" si="16"/>
        <v>45.5</v>
      </c>
      <c r="AF61" s="26">
        <f>BB61+IF($F61="범선",IF($BG$1=TRUE,INDEX(Sheet2!$H$2:'Sheet2'!$H$45,MATCH(BB61,Sheet2!$G$2:'Sheet2'!$G$45,0),0)),IF($BH$1=TRUE,INDEX(Sheet2!$I$2:'Sheet2'!$I$45,MATCH(BB61,Sheet2!$G$2:'Sheet2'!$G$45,0)),IF($BI$1=TRUE,INDEX(Sheet2!$H$2:'Sheet2'!$H$45,MATCH(BB61,Sheet2!$G$2:'Sheet2'!$G$45,0)),0)))+IF($BE$1=TRUE,2,0)</f>
        <v>40</v>
      </c>
      <c r="AG61" s="26">
        <f t="shared" si="17"/>
        <v>43.5</v>
      </c>
      <c r="AH61" s="26">
        <f t="shared" si="18"/>
        <v>46.5</v>
      </c>
      <c r="AI61" s="28">
        <f t="shared" si="19"/>
        <v>49.5</v>
      </c>
      <c r="AJ61" s="95"/>
      <c r="AK61" s="96">
        <f>330/100*105</f>
        <v>346.5</v>
      </c>
      <c r="AL61" s="96">
        <f>260/100*105</f>
        <v>273</v>
      </c>
      <c r="AM61" s="96">
        <v>17</v>
      </c>
      <c r="AN61" s="83">
        <v>15</v>
      </c>
      <c r="AO61" s="83">
        <v>58</v>
      </c>
      <c r="AP61" s="13">
        <v>200</v>
      </c>
      <c r="AQ61" s="13">
        <v>100</v>
      </c>
      <c r="AR61" s="13">
        <v>110</v>
      </c>
      <c r="AS61" s="13">
        <v>590</v>
      </c>
      <c r="AT61" s="13">
        <v>3</v>
      </c>
      <c r="AU61" s="13">
        <f t="shared" si="28"/>
        <v>900</v>
      </c>
      <c r="AV61" s="13">
        <f t="shared" si="21"/>
        <v>675</v>
      </c>
      <c r="AW61" s="13">
        <f t="shared" si="22"/>
        <v>1125</v>
      </c>
      <c r="AX61" s="5">
        <f t="shared" si="23"/>
        <v>11</v>
      </c>
      <c r="AY61" s="5">
        <f t="shared" si="24"/>
        <v>12</v>
      </c>
      <c r="AZ61" s="5">
        <f t="shared" si="25"/>
        <v>16</v>
      </c>
      <c r="BA61" s="5">
        <f t="shared" si="26"/>
        <v>20</v>
      </c>
      <c r="BB61" s="5">
        <f t="shared" si="27"/>
        <v>23</v>
      </c>
    </row>
    <row r="62" spans="1:54" s="5" customFormat="1">
      <c r="A62" s="818"/>
      <c r="B62" s="821"/>
      <c r="C62" s="720" t="s">
        <v>257</v>
      </c>
      <c r="D62" s="553" t="s">
        <v>25</v>
      </c>
      <c r="E62" s="553" t="s">
        <v>41</v>
      </c>
      <c r="F62" s="1258" t="s">
        <v>18</v>
      </c>
      <c r="G62" s="563" t="s">
        <v>8</v>
      </c>
      <c r="H62" s="571">
        <f>ROUNDDOWN(AK62*1.05,0)+INDEX(Sheet2!$B$2:'Sheet2'!$B$5,MATCH(G62,Sheet2!$A$2:'Sheet2'!$A$5,0),0)+34*AT62-ROUNDUP(IF($BC$1=TRUE,AV62,AW62)/10,0)+A62</f>
        <v>505</v>
      </c>
      <c r="I62" s="579">
        <f>ROUNDDOWN(AL62*1.05,0)+INDEX(Sheet2!$B$2:'Sheet2'!$B$5,MATCH(G62,Sheet2!$A$2:'Sheet2'!$A$5,0),0)+34*AT62-ROUNDUP(IF($BC$1=TRUE,AV62,AW62)/10,0)+A62</f>
        <v>626</v>
      </c>
      <c r="J62" s="586">
        <f t="shared" si="0"/>
        <v>1131</v>
      </c>
      <c r="K62" s="196">
        <f>AW62-ROUNDDOWN(AR62/2,0)-ROUNDDOWN(MAX(AQ62*1.2,AP62*0.5),0)+INDEX(Sheet2!$C$2:'Sheet2'!$C$5,MATCH(G62,Sheet2!$A$2:'Sheet2'!$A$5,0),0)</f>
        <v>885</v>
      </c>
      <c r="L62" s="545">
        <f t="shared" si="1"/>
        <v>486</v>
      </c>
      <c r="M62" s="622">
        <f t="shared" si="29"/>
        <v>12</v>
      </c>
      <c r="N62" s="622">
        <f t="shared" si="30"/>
        <v>22</v>
      </c>
      <c r="O62" s="790">
        <f t="shared" si="4"/>
        <v>2141</v>
      </c>
      <c r="P62" s="53">
        <f>AX62+IF($F62="범선",IF($BG$1=TRUE,INDEX(Sheet2!$H$2:'Sheet2'!$H$45,MATCH(AX62,Sheet2!$G$2:'Sheet2'!$G$45,0),0)),IF($BH$1=TRUE,INDEX(Sheet2!$I$2:'Sheet2'!$I$45,MATCH(AX62,Sheet2!$G$2:'Sheet2'!$G$45,0)),IF($BI$1=TRUE,INDEX(Sheet2!$H$2:'Sheet2'!$H$45,MATCH(AX62,Sheet2!$G$2:'Sheet2'!$G$45,0)),0)))+IF($BE$1=TRUE,2,0)</f>
        <v>16</v>
      </c>
      <c r="Q62" s="49">
        <f t="shared" si="5"/>
        <v>19</v>
      </c>
      <c r="R62" s="49">
        <f t="shared" si="6"/>
        <v>22</v>
      </c>
      <c r="S62" s="51">
        <f t="shared" si="7"/>
        <v>25</v>
      </c>
      <c r="T62" s="49">
        <f>AY62+IF($F62="범선",IF($BG$1=TRUE,INDEX(Sheet2!$H$2:'Sheet2'!$H$45,MATCH(AY62,Sheet2!$G$2:'Sheet2'!$G$45,0),0)),IF($BH$1=TRUE,INDEX(Sheet2!$I$2:'Sheet2'!$I$45,MATCH(AY62,Sheet2!$G$2:'Sheet2'!$G$45,0)),IF($BI$1=TRUE,INDEX(Sheet2!$H$2:'Sheet2'!$H$45,MATCH(AY62,Sheet2!$G$2:'Sheet2'!$G$45,0)),0)))+IF($BE$1=TRUE,2,0)</f>
        <v>17</v>
      </c>
      <c r="U62" s="49">
        <f t="shared" si="8"/>
        <v>20.5</v>
      </c>
      <c r="V62" s="49">
        <f t="shared" si="9"/>
        <v>23.5</v>
      </c>
      <c r="W62" s="51">
        <f t="shared" si="10"/>
        <v>26.5</v>
      </c>
      <c r="X62" s="49">
        <f>AZ62+IF($F62="범선",IF($BG$1=TRUE,INDEX(Sheet2!$H$2:'Sheet2'!$H$45,MATCH(AZ62,Sheet2!$G$2:'Sheet2'!$G$45,0),0)),IF($BH$1=TRUE,INDEX(Sheet2!$I$2:'Sheet2'!$I$45,MATCH(AZ62,Sheet2!$G$2:'Sheet2'!$G$45,0)),IF($BI$1=TRUE,INDEX(Sheet2!$H$2:'Sheet2'!$H$45,MATCH(AZ62,Sheet2!$G$2:'Sheet2'!$G$45,0)),0)))+IF($BE$1=TRUE,2,0)</f>
        <v>22.5</v>
      </c>
      <c r="Y62" s="49">
        <f t="shared" si="11"/>
        <v>26</v>
      </c>
      <c r="Z62" s="49">
        <f t="shared" si="12"/>
        <v>29</v>
      </c>
      <c r="AA62" s="51">
        <f t="shared" si="13"/>
        <v>32</v>
      </c>
      <c r="AB62" s="49">
        <f>BA62+IF($F62="범선",IF($BG$1=TRUE,INDEX(Sheet2!$H$2:'Sheet2'!$H$45,MATCH(BA62,Sheet2!$G$2:'Sheet2'!$G$45,0),0)),IF($BH$1=TRUE,INDEX(Sheet2!$I$2:'Sheet2'!$I$45,MATCH(BA62,Sheet2!$G$2:'Sheet2'!$G$45,0)),IF($BI$1=TRUE,INDEX(Sheet2!$H$2:'Sheet2'!$H$45,MATCH(BA62,Sheet2!$G$2:'Sheet2'!$G$45,0)),0)))+IF($BE$1=TRUE,2,0)</f>
        <v>26.5</v>
      </c>
      <c r="AC62" s="49">
        <f t="shared" si="14"/>
        <v>30</v>
      </c>
      <c r="AD62" s="49">
        <f t="shared" si="15"/>
        <v>33</v>
      </c>
      <c r="AE62" s="51">
        <f t="shared" si="16"/>
        <v>36</v>
      </c>
      <c r="AF62" s="49">
        <f>BB62+IF($F62="범선",IF($BG$1=TRUE,INDEX(Sheet2!$H$2:'Sheet2'!$H$45,MATCH(BB62,Sheet2!$G$2:'Sheet2'!$G$45,0),0)),IF($BH$1=TRUE,INDEX(Sheet2!$I$2:'Sheet2'!$I$45,MATCH(BB62,Sheet2!$G$2:'Sheet2'!$G$45,0)),IF($BI$1=TRUE,INDEX(Sheet2!$H$2:'Sheet2'!$H$45,MATCH(BB62,Sheet2!$G$2:'Sheet2'!$G$45,0)),0)))+IF($BE$1=TRUE,2,0)</f>
        <v>32</v>
      </c>
      <c r="AG62" s="49">
        <f t="shared" si="17"/>
        <v>35.5</v>
      </c>
      <c r="AH62" s="49">
        <f t="shared" si="18"/>
        <v>38.5</v>
      </c>
      <c r="AI62" s="51">
        <f t="shared" si="19"/>
        <v>41.5</v>
      </c>
      <c r="AJ62" s="95"/>
      <c r="AK62" s="97">
        <v>250</v>
      </c>
      <c r="AL62" s="97">
        <v>365</v>
      </c>
      <c r="AM62" s="97">
        <v>13</v>
      </c>
      <c r="AN62" s="83">
        <v>12</v>
      </c>
      <c r="AO62" s="83">
        <v>22</v>
      </c>
      <c r="AP62" s="5">
        <v>60</v>
      </c>
      <c r="AQ62" s="5">
        <v>26</v>
      </c>
      <c r="AR62" s="5">
        <v>16</v>
      </c>
      <c r="AS62" s="5">
        <v>624</v>
      </c>
      <c r="AT62" s="5">
        <v>4</v>
      </c>
      <c r="AU62" s="5">
        <f t="shared" si="28"/>
        <v>700</v>
      </c>
      <c r="AV62" s="5">
        <f t="shared" si="21"/>
        <v>525</v>
      </c>
      <c r="AW62" s="5">
        <f t="shared" si="22"/>
        <v>875</v>
      </c>
      <c r="AX62" s="5">
        <f t="shared" si="23"/>
        <v>5</v>
      </c>
      <c r="AY62" s="5">
        <f t="shared" si="24"/>
        <v>6</v>
      </c>
      <c r="AZ62" s="5">
        <f t="shared" si="25"/>
        <v>10</v>
      </c>
      <c r="BA62" s="5">
        <f t="shared" si="26"/>
        <v>13</v>
      </c>
      <c r="BB62" s="5">
        <f t="shared" si="27"/>
        <v>17</v>
      </c>
    </row>
    <row r="63" spans="1:54" s="5" customFormat="1">
      <c r="A63" s="1284"/>
      <c r="B63" s="1288" t="s">
        <v>46</v>
      </c>
      <c r="C63" s="1292" t="s">
        <v>518</v>
      </c>
      <c r="D63" s="1296" t="s">
        <v>208</v>
      </c>
      <c r="E63" s="1296" t="s">
        <v>0</v>
      </c>
      <c r="F63" s="1300" t="s">
        <v>18</v>
      </c>
      <c r="G63" s="1304" t="s">
        <v>12</v>
      </c>
      <c r="H63" s="1125">
        <f>ROUNDDOWN(AK63*1.05,0)+INDEX(Sheet2!$B$2:'Sheet2'!$B$5,MATCH(G63,Sheet2!$A$2:'Sheet2'!$A$5,0),0)+34*AT63-ROUNDUP(IF($BC$1=TRUE,AV63,AW63)/10,0)+A63</f>
        <v>556</v>
      </c>
      <c r="I63" s="1126">
        <f>ROUNDDOWN(AL63*1.05,0)+INDEX(Sheet2!$B$2:'Sheet2'!$B$5,MATCH(G63,Sheet2!$A$2:'Sheet2'!$A$5,0),0)+34*AT63-ROUNDUP(IF($BC$1=TRUE,AV63,AW63)/10,0)+A63</f>
        <v>472</v>
      </c>
      <c r="J63" s="1127">
        <f t="shared" si="0"/>
        <v>1028</v>
      </c>
      <c r="K63" s="1317">
        <f>AW63-ROUNDDOWN(AR63/2,0)-ROUNDDOWN(MAX(AQ63*1.2,AP63*0.5),0)+INDEX(Sheet2!$C$2:'Sheet2'!$C$5,MATCH(G63,Sheet2!$A$2:'Sheet2'!$A$5,0),0)</f>
        <v>870</v>
      </c>
      <c r="L63" s="1320">
        <f t="shared" si="1"/>
        <v>424</v>
      </c>
      <c r="M63" s="1324">
        <f t="shared" si="29"/>
        <v>14</v>
      </c>
      <c r="N63" s="1324">
        <f t="shared" si="30"/>
        <v>57</v>
      </c>
      <c r="O63" s="1329">
        <f t="shared" si="4"/>
        <v>2140</v>
      </c>
      <c r="P63" s="47">
        <f>AX63+IF($F63="범선",IF($BG$1=TRUE,INDEX(Sheet2!$H$2:'Sheet2'!$H$45,MATCH(AX63,Sheet2!$G$2:'Sheet2'!$G$45,0),0)),IF($BH$1=TRUE,INDEX(Sheet2!$I$2:'Sheet2'!$I$45,MATCH(AX63,Sheet2!$G$2:'Sheet2'!$G$45,0)),IF($BI$1=TRUE,INDEX(Sheet2!$H$2:'Sheet2'!$H$45,MATCH(AX63,Sheet2!$G$2:'Sheet2'!$G$45,0)),0)))+IF($BE$1=TRUE,2,0)</f>
        <v>25</v>
      </c>
      <c r="Q63" s="43">
        <f t="shared" si="5"/>
        <v>28</v>
      </c>
      <c r="R63" s="43">
        <f t="shared" si="6"/>
        <v>31</v>
      </c>
      <c r="S63" s="45">
        <f t="shared" si="7"/>
        <v>34</v>
      </c>
      <c r="T63" s="43">
        <f>AY63+IF($F63="범선",IF($BG$1=TRUE,INDEX(Sheet2!$H$2:'Sheet2'!$H$45,MATCH(AY63,Sheet2!$G$2:'Sheet2'!$G$45,0),0)),IF($BH$1=TRUE,INDEX(Sheet2!$I$2:'Sheet2'!$I$45,MATCH(AY63,Sheet2!$G$2:'Sheet2'!$G$45,0)),IF($BI$1=TRUE,INDEX(Sheet2!$H$2:'Sheet2'!$H$45,MATCH(AY63,Sheet2!$G$2:'Sheet2'!$G$45,0)),0)))+IF($BE$1=TRUE,2,0)</f>
        <v>26.5</v>
      </c>
      <c r="U63" s="43">
        <f t="shared" si="8"/>
        <v>30</v>
      </c>
      <c r="V63" s="43">
        <f t="shared" si="9"/>
        <v>33</v>
      </c>
      <c r="W63" s="45">
        <f t="shared" si="10"/>
        <v>36</v>
      </c>
      <c r="X63" s="43">
        <f>AZ63+IF($F63="범선",IF($BG$1=TRUE,INDEX(Sheet2!$H$2:'Sheet2'!$H$45,MATCH(AZ63,Sheet2!$G$2:'Sheet2'!$G$45,0),0)),IF($BH$1=TRUE,INDEX(Sheet2!$I$2:'Sheet2'!$I$45,MATCH(AZ63,Sheet2!$G$2:'Sheet2'!$G$45,0)),IF($BI$1=TRUE,INDEX(Sheet2!$H$2:'Sheet2'!$H$45,MATCH(AZ63,Sheet2!$G$2:'Sheet2'!$G$45,0)),0)))+IF($BE$1=TRUE,2,0)</f>
        <v>32</v>
      </c>
      <c r="Y63" s="43">
        <f t="shared" si="11"/>
        <v>35.5</v>
      </c>
      <c r="Z63" s="43">
        <f t="shared" si="12"/>
        <v>38.5</v>
      </c>
      <c r="AA63" s="45">
        <f t="shared" si="13"/>
        <v>41.5</v>
      </c>
      <c r="AB63" s="43">
        <f>BA63+IF($F63="범선",IF($BG$1=TRUE,INDEX(Sheet2!$H$2:'Sheet2'!$H$45,MATCH(BA63,Sheet2!$G$2:'Sheet2'!$G$45,0),0)),IF($BH$1=TRUE,INDEX(Sheet2!$I$2:'Sheet2'!$I$45,MATCH(BA63,Sheet2!$G$2:'Sheet2'!$G$45,0)),IF($BI$1=TRUE,INDEX(Sheet2!$H$2:'Sheet2'!$H$45,MATCH(BA63,Sheet2!$G$2:'Sheet2'!$G$45,0)),0)))+IF($BE$1=TRUE,2,0)</f>
        <v>36</v>
      </c>
      <c r="AC63" s="43">
        <f t="shared" si="14"/>
        <v>39.5</v>
      </c>
      <c r="AD63" s="43">
        <f t="shared" si="15"/>
        <v>42.5</v>
      </c>
      <c r="AE63" s="45">
        <f t="shared" si="16"/>
        <v>45.5</v>
      </c>
      <c r="AF63" s="43">
        <f>BB63+IF($F63="범선",IF($BG$1=TRUE,INDEX(Sheet2!$H$2:'Sheet2'!$H$45,MATCH(BB63,Sheet2!$G$2:'Sheet2'!$G$45,0),0)),IF($BH$1=TRUE,INDEX(Sheet2!$I$2:'Sheet2'!$I$45,MATCH(BB63,Sheet2!$G$2:'Sheet2'!$G$45,0)),IF($BI$1=TRUE,INDEX(Sheet2!$H$2:'Sheet2'!$H$45,MATCH(BB63,Sheet2!$G$2:'Sheet2'!$G$45,0)),0)))+IF($BE$1=TRUE,2,0)</f>
        <v>41</v>
      </c>
      <c r="AG63" s="43">
        <f t="shared" si="17"/>
        <v>44.5</v>
      </c>
      <c r="AH63" s="43">
        <f t="shared" si="18"/>
        <v>47.5</v>
      </c>
      <c r="AI63" s="45">
        <f t="shared" si="19"/>
        <v>50.5</v>
      </c>
      <c r="AJ63" s="95"/>
      <c r="AK63" s="97">
        <v>357</v>
      </c>
      <c r="AL63" s="97">
        <v>277</v>
      </c>
      <c r="AM63" s="97">
        <v>17</v>
      </c>
      <c r="AN63" s="83">
        <v>14</v>
      </c>
      <c r="AO63" s="83">
        <v>57</v>
      </c>
      <c r="AP63" s="13">
        <v>235</v>
      </c>
      <c r="AQ63" s="13">
        <v>90</v>
      </c>
      <c r="AR63" s="13">
        <v>110</v>
      </c>
      <c r="AS63" s="13">
        <v>450</v>
      </c>
      <c r="AT63" s="13">
        <v>3</v>
      </c>
      <c r="AU63" s="5">
        <f t="shared" si="28"/>
        <v>795</v>
      </c>
      <c r="AV63" s="5">
        <f t="shared" si="21"/>
        <v>596</v>
      </c>
      <c r="AW63" s="5">
        <f t="shared" si="22"/>
        <v>993</v>
      </c>
      <c r="AX63" s="5">
        <f t="shared" si="23"/>
        <v>12</v>
      </c>
      <c r="AY63" s="5">
        <f t="shared" si="24"/>
        <v>13</v>
      </c>
      <c r="AZ63" s="5">
        <f t="shared" si="25"/>
        <v>17</v>
      </c>
      <c r="BA63" s="5">
        <f t="shared" si="26"/>
        <v>20</v>
      </c>
      <c r="BB63" s="5">
        <f t="shared" si="27"/>
        <v>24</v>
      </c>
    </row>
    <row r="64" spans="1:54" s="5" customFormat="1" hidden="1">
      <c r="A64" s="334">
        <v>20</v>
      </c>
      <c r="B64" s="89" t="s">
        <v>217</v>
      </c>
      <c r="C64" s="119" t="s">
        <v>222</v>
      </c>
      <c r="D64" s="26" t="s">
        <v>1</v>
      </c>
      <c r="E64" s="26" t="s">
        <v>0</v>
      </c>
      <c r="F64" s="26" t="s">
        <v>18</v>
      </c>
      <c r="G64" s="28" t="s">
        <v>10</v>
      </c>
      <c r="H64" s="91">
        <f>ROUNDDOWN(AK64*1.05,0)+INDEX(Sheet2!$B$2:'Sheet2'!$B$5,MATCH(G64,Sheet2!$A$2:'Sheet2'!$A$5,0),0)+34*AT64-ROUNDUP(IF($BC$1=TRUE,AV64,AW64)/10,0)+A64</f>
        <v>482</v>
      </c>
      <c r="I64" s="231">
        <f>ROUNDDOWN(AL64*1.05,0)+INDEX(Sheet2!$B$2:'Sheet2'!$B$5,MATCH(G64,Sheet2!$A$2:'Sheet2'!$A$5,0),0)+34*AT64-ROUNDUP(IF($BC$1=TRUE,AV64,AW64)/10,0)+A64</f>
        <v>589</v>
      </c>
      <c r="J64" s="30">
        <f t="shared" si="0"/>
        <v>1071</v>
      </c>
      <c r="K64" s="450">
        <f>AW64-ROUNDDOWN(AR64/2,0)-ROUNDDOWN(MAX(AQ64*1.2,AP64*0.5),0)+INDEX(Sheet2!$C$2:'Sheet2'!$C$5,MATCH(G64,Sheet2!$A$2:'Sheet2'!$A$5,0),0)</f>
        <v>1391</v>
      </c>
      <c r="L64" s="25">
        <f t="shared" si="1"/>
        <v>790</v>
      </c>
      <c r="M64" s="100">
        <f t="shared" si="29"/>
        <v>15</v>
      </c>
      <c r="N64" s="100">
        <f t="shared" si="30"/>
        <v>17</v>
      </c>
      <c r="O64" s="453">
        <f t="shared" si="4"/>
        <v>2035</v>
      </c>
      <c r="P64" s="31">
        <f>AX64+IF($F64="범선",IF($BG$1=TRUE,INDEX(Sheet2!$H$2:'Sheet2'!$H$45,MATCH(AX64,Sheet2!$G$2:'Sheet2'!$G$45,0),0)),IF($BH$1=TRUE,INDEX(Sheet2!$I$2:'Sheet2'!$I$45,MATCH(AX64,Sheet2!$G$2:'Sheet2'!$G$45,0)),IF($BI$1=TRUE,INDEX(Sheet2!$H$2:'Sheet2'!$H$45,MATCH(AX64,Sheet2!$G$2:'Sheet2'!$G$45,0)),0)))+IF($BE$1=TRUE,2,0)</f>
        <v>10.5</v>
      </c>
      <c r="Q64" s="26">
        <f t="shared" si="5"/>
        <v>13.5</v>
      </c>
      <c r="R64" s="26">
        <f t="shared" si="6"/>
        <v>16.5</v>
      </c>
      <c r="S64" s="28">
        <f t="shared" si="7"/>
        <v>19.5</v>
      </c>
      <c r="T64" s="26">
        <f>AY64+IF($F64="범선",IF($BG$1=TRUE,INDEX(Sheet2!$H$2:'Sheet2'!$H$45,MATCH(AY64,Sheet2!$G$2:'Sheet2'!$G$45,0),0)),IF($BH$1=TRUE,INDEX(Sheet2!$I$2:'Sheet2'!$I$45,MATCH(AY64,Sheet2!$G$2:'Sheet2'!$G$45,0)),IF($BI$1=TRUE,INDEX(Sheet2!$H$2:'Sheet2'!$H$45,MATCH(AY64,Sheet2!$G$2:'Sheet2'!$G$45,0)),0)))+IF($BE$1=TRUE,2,0)</f>
        <v>12</v>
      </c>
      <c r="U64" s="26">
        <f t="shared" si="8"/>
        <v>15.5</v>
      </c>
      <c r="V64" s="26">
        <f t="shared" si="9"/>
        <v>18.5</v>
      </c>
      <c r="W64" s="28">
        <f t="shared" si="10"/>
        <v>21.5</v>
      </c>
      <c r="X64" s="26">
        <f>AZ64+IF($F64="범선",IF($BG$1=TRUE,INDEX(Sheet2!$H$2:'Sheet2'!$H$45,MATCH(AZ64,Sheet2!$G$2:'Sheet2'!$G$45,0),0)),IF($BH$1=TRUE,INDEX(Sheet2!$I$2:'Sheet2'!$I$45,MATCH(AZ64,Sheet2!$G$2:'Sheet2'!$G$45,0)),IF($BI$1=TRUE,INDEX(Sheet2!$H$2:'Sheet2'!$H$45,MATCH(AZ64,Sheet2!$G$2:'Sheet2'!$G$45,0)),0)))+IF($BE$1=TRUE,2,0)</f>
        <v>17</v>
      </c>
      <c r="Y64" s="26">
        <f t="shared" si="11"/>
        <v>20.5</v>
      </c>
      <c r="Z64" s="26">
        <f t="shared" si="12"/>
        <v>23.5</v>
      </c>
      <c r="AA64" s="28">
        <f t="shared" si="13"/>
        <v>26.5</v>
      </c>
      <c r="AB64" s="26">
        <f>BA64+IF($F64="범선",IF($BG$1=TRUE,INDEX(Sheet2!$H$2:'Sheet2'!$H$45,MATCH(BA64,Sheet2!$G$2:'Sheet2'!$G$45,0),0)),IF($BH$1=TRUE,INDEX(Sheet2!$I$2:'Sheet2'!$I$45,MATCH(BA64,Sheet2!$G$2:'Sheet2'!$G$45,0)),IF($BI$1=TRUE,INDEX(Sheet2!$H$2:'Sheet2'!$H$45,MATCH(BA64,Sheet2!$G$2:'Sheet2'!$G$45,0)),0)))+IF($BE$1=TRUE,2,0)</f>
        <v>21</v>
      </c>
      <c r="AC64" s="26">
        <f t="shared" si="14"/>
        <v>24.5</v>
      </c>
      <c r="AD64" s="26">
        <f t="shared" si="15"/>
        <v>27.5</v>
      </c>
      <c r="AE64" s="28">
        <f t="shared" si="16"/>
        <v>30.5</v>
      </c>
      <c r="AF64" s="26">
        <f>BB64+IF($F64="범선",IF($BG$1=TRUE,INDEX(Sheet2!$H$2:'Sheet2'!$H$45,MATCH(BB64,Sheet2!$G$2:'Sheet2'!$G$45,0),0)),IF($BH$1=TRUE,INDEX(Sheet2!$I$2:'Sheet2'!$I$45,MATCH(BB64,Sheet2!$G$2:'Sheet2'!$G$45,0)),IF($BI$1=TRUE,INDEX(Sheet2!$H$2:'Sheet2'!$H$45,MATCH(BB64,Sheet2!$G$2:'Sheet2'!$G$45,0)),0)))+IF($BE$1=TRUE,2,0)</f>
        <v>26.5</v>
      </c>
      <c r="AG64" s="26">
        <f t="shared" si="17"/>
        <v>30</v>
      </c>
      <c r="AH64" s="26">
        <f t="shared" si="18"/>
        <v>33</v>
      </c>
      <c r="AI64" s="28">
        <f t="shared" si="19"/>
        <v>36</v>
      </c>
      <c r="AJ64" s="95"/>
      <c r="AK64" s="96">
        <v>289</v>
      </c>
      <c r="AL64" s="96">
        <v>391</v>
      </c>
      <c r="AM64" s="96">
        <v>13</v>
      </c>
      <c r="AN64" s="79">
        <v>15</v>
      </c>
      <c r="AO64" s="79">
        <v>17</v>
      </c>
      <c r="AP64" s="13">
        <v>50</v>
      </c>
      <c r="AQ64" s="13">
        <v>20</v>
      </c>
      <c r="AR64" s="13">
        <v>20</v>
      </c>
      <c r="AS64" s="13">
        <v>1030</v>
      </c>
      <c r="AT64" s="13">
        <v>3</v>
      </c>
      <c r="AU64" s="5">
        <f t="shared" si="28"/>
        <v>1100</v>
      </c>
      <c r="AV64" s="5">
        <f t="shared" si="21"/>
        <v>825</v>
      </c>
      <c r="AW64" s="5">
        <f t="shared" si="22"/>
        <v>1375</v>
      </c>
      <c r="AX64" s="5">
        <f t="shared" si="23"/>
        <v>1</v>
      </c>
      <c r="AY64" s="5">
        <f t="shared" si="24"/>
        <v>2</v>
      </c>
      <c r="AZ64" s="5">
        <f t="shared" si="25"/>
        <v>6</v>
      </c>
      <c r="BA64" s="5">
        <f t="shared" si="26"/>
        <v>9</v>
      </c>
      <c r="BB64" s="5">
        <f t="shared" si="27"/>
        <v>13</v>
      </c>
    </row>
    <row r="65" spans="1:54" s="5" customFormat="1">
      <c r="A65" s="366"/>
      <c r="B65" s="166" t="s">
        <v>28</v>
      </c>
      <c r="C65" s="159" t="s">
        <v>209</v>
      </c>
      <c r="D65" s="160" t="s">
        <v>208</v>
      </c>
      <c r="E65" s="160" t="s">
        <v>0</v>
      </c>
      <c r="F65" s="160" t="s">
        <v>18</v>
      </c>
      <c r="G65" s="162" t="s">
        <v>8</v>
      </c>
      <c r="H65" s="287">
        <f>ROUNDDOWN(AK65*1.05,0)+INDEX(Sheet2!$B$2:'Sheet2'!$B$5,MATCH(G65,Sheet2!$A$2:'Sheet2'!$A$5,0),0)+34*AT65-ROUNDUP(IF($BC$1=TRUE,AV65,AW65)/10,0)+A65</f>
        <v>534</v>
      </c>
      <c r="I65" s="298">
        <f>ROUNDDOWN(AL65*1.05,0)+INDEX(Sheet2!$B$2:'Sheet2'!$B$5,MATCH(G65,Sheet2!$A$2:'Sheet2'!$A$5,0),0)+34*AT65-ROUNDUP(IF($BC$1=TRUE,AV65,AW65)/10,0)+A65</f>
        <v>534</v>
      </c>
      <c r="J65" s="163">
        <f t="shared" si="0"/>
        <v>1068</v>
      </c>
      <c r="K65" s="134">
        <f>AW65-ROUNDDOWN(AR65/2,0)-ROUNDDOWN(MAX(AQ65*1.2,AP65*0.5),0)+INDEX(Sheet2!$C$2:'Sheet2'!$C$5,MATCH(G65,Sheet2!$A$2:'Sheet2'!$A$5,0),0)</f>
        <v>847</v>
      </c>
      <c r="L65" s="164">
        <f t="shared" si="1"/>
        <v>448</v>
      </c>
      <c r="M65" s="100">
        <f t="shared" si="29"/>
        <v>15</v>
      </c>
      <c r="N65" s="100">
        <f t="shared" si="30"/>
        <v>41</v>
      </c>
      <c r="O65" s="165">
        <f t="shared" si="4"/>
        <v>2136</v>
      </c>
      <c r="P65" s="31">
        <f>AX65+IF($F65="범선",IF($BG$1=TRUE,INDEX(Sheet2!$H$2:'Sheet2'!$H$45,MATCH(AX65,Sheet2!$G$2:'Sheet2'!$G$45,0),0)),IF($BH$1=TRUE,INDEX(Sheet2!$I$2:'Sheet2'!$I$45,MATCH(AX65,Sheet2!$G$2:'Sheet2'!$G$45,0)),IF($BI$1=TRUE,INDEX(Sheet2!$H$2:'Sheet2'!$H$45,MATCH(AX65,Sheet2!$G$2:'Sheet2'!$G$45,0)),0)))+IF($BE$1=TRUE,2,0)</f>
        <v>21</v>
      </c>
      <c r="Q65" s="26">
        <f t="shared" si="5"/>
        <v>24</v>
      </c>
      <c r="R65" s="26">
        <f t="shared" si="6"/>
        <v>27</v>
      </c>
      <c r="S65" s="28">
        <f t="shared" si="7"/>
        <v>30</v>
      </c>
      <c r="T65" s="26">
        <f>AY65+IF($F65="범선",IF($BG$1=TRUE,INDEX(Sheet2!$H$2:'Sheet2'!$H$45,MATCH(AY65,Sheet2!$G$2:'Sheet2'!$G$45,0),0)),IF($BH$1=TRUE,INDEX(Sheet2!$I$2:'Sheet2'!$I$45,MATCH(AY65,Sheet2!$G$2:'Sheet2'!$G$45,0)),IF($BI$1=TRUE,INDEX(Sheet2!$H$2:'Sheet2'!$H$45,MATCH(AY65,Sheet2!$G$2:'Sheet2'!$G$45,0)),0)))+IF($BE$1=TRUE,2,0)</f>
        <v>22.5</v>
      </c>
      <c r="U65" s="26">
        <f t="shared" si="8"/>
        <v>26</v>
      </c>
      <c r="V65" s="26">
        <f t="shared" si="9"/>
        <v>29</v>
      </c>
      <c r="W65" s="28">
        <f t="shared" si="10"/>
        <v>32</v>
      </c>
      <c r="X65" s="26">
        <f>AZ65+IF($F65="범선",IF($BG$1=TRUE,INDEX(Sheet2!$H$2:'Sheet2'!$H$45,MATCH(AZ65,Sheet2!$G$2:'Sheet2'!$G$45,0),0)),IF($BH$1=TRUE,INDEX(Sheet2!$I$2:'Sheet2'!$I$45,MATCH(AZ65,Sheet2!$G$2:'Sheet2'!$G$45,0)),IF($BI$1=TRUE,INDEX(Sheet2!$H$2:'Sheet2'!$H$45,MATCH(AZ65,Sheet2!$G$2:'Sheet2'!$G$45,0)),0)))+IF($BE$1=TRUE,2,0)</f>
        <v>28</v>
      </c>
      <c r="Y65" s="26">
        <f t="shared" si="11"/>
        <v>31.5</v>
      </c>
      <c r="Z65" s="26">
        <f t="shared" si="12"/>
        <v>34.5</v>
      </c>
      <c r="AA65" s="28">
        <f t="shared" si="13"/>
        <v>37.5</v>
      </c>
      <c r="AB65" s="26">
        <f>BA65+IF($F65="범선",IF($BG$1=TRUE,INDEX(Sheet2!$H$2:'Sheet2'!$H$45,MATCH(BA65,Sheet2!$G$2:'Sheet2'!$G$45,0),0)),IF($BH$1=TRUE,INDEX(Sheet2!$I$2:'Sheet2'!$I$45,MATCH(BA65,Sheet2!$G$2:'Sheet2'!$G$45,0)),IF($BI$1=TRUE,INDEX(Sheet2!$H$2:'Sheet2'!$H$45,MATCH(BA65,Sheet2!$G$2:'Sheet2'!$G$45,0)),0)))+IF($BE$1=TRUE,2,0)</f>
        <v>32</v>
      </c>
      <c r="AC65" s="26">
        <f t="shared" si="14"/>
        <v>35.5</v>
      </c>
      <c r="AD65" s="26">
        <f t="shared" si="15"/>
        <v>38.5</v>
      </c>
      <c r="AE65" s="28">
        <f t="shared" si="16"/>
        <v>41.5</v>
      </c>
      <c r="AF65" s="26">
        <f>BB65+IF($F65="범선",IF($BG$1=TRUE,INDEX(Sheet2!$H$2:'Sheet2'!$H$45,MATCH(BB65,Sheet2!$G$2:'Sheet2'!$G$45,0),0)),IF($BH$1=TRUE,INDEX(Sheet2!$I$2:'Sheet2'!$I$45,MATCH(BB65,Sheet2!$G$2:'Sheet2'!$G$45,0)),IF($BI$1=TRUE,INDEX(Sheet2!$H$2:'Sheet2'!$H$45,MATCH(BB65,Sheet2!$G$2:'Sheet2'!$G$45,0)),0)))+IF($BE$1=TRUE,2,0)</f>
        <v>37</v>
      </c>
      <c r="AG65" s="26">
        <f t="shared" si="17"/>
        <v>40.5</v>
      </c>
      <c r="AH65" s="26">
        <f t="shared" si="18"/>
        <v>43.5</v>
      </c>
      <c r="AI65" s="28">
        <f t="shared" si="19"/>
        <v>46.5</v>
      </c>
      <c r="AJ65" s="95"/>
      <c r="AK65" s="96">
        <v>310</v>
      </c>
      <c r="AL65" s="96">
        <v>310</v>
      </c>
      <c r="AM65" s="96">
        <v>16</v>
      </c>
      <c r="AN65" s="83">
        <v>15</v>
      </c>
      <c r="AO65" s="83">
        <v>41</v>
      </c>
      <c r="AP65" s="13">
        <v>80</v>
      </c>
      <c r="AQ65" s="13">
        <v>27</v>
      </c>
      <c r="AR65" s="13">
        <v>74</v>
      </c>
      <c r="AS65" s="13">
        <v>546</v>
      </c>
      <c r="AT65" s="13">
        <v>3</v>
      </c>
      <c r="AU65" s="5">
        <f t="shared" si="28"/>
        <v>700</v>
      </c>
      <c r="AV65" s="5">
        <f t="shared" si="21"/>
        <v>525</v>
      </c>
      <c r="AW65" s="5">
        <f t="shared" si="22"/>
        <v>875</v>
      </c>
      <c r="AX65" s="5">
        <f t="shared" si="23"/>
        <v>9</v>
      </c>
      <c r="AY65" s="5">
        <f t="shared" si="24"/>
        <v>10</v>
      </c>
      <c r="AZ65" s="5">
        <f t="shared" si="25"/>
        <v>14</v>
      </c>
      <c r="BA65" s="5">
        <f t="shared" si="26"/>
        <v>17</v>
      </c>
      <c r="BB65" s="5">
        <f t="shared" si="27"/>
        <v>21</v>
      </c>
    </row>
    <row r="66" spans="1:54" s="5" customFormat="1" hidden="1">
      <c r="A66" s="385"/>
      <c r="B66" s="538" t="s">
        <v>3</v>
      </c>
      <c r="C66" s="544" t="s">
        <v>218</v>
      </c>
      <c r="D66" s="70" t="s">
        <v>1</v>
      </c>
      <c r="E66" s="70" t="s">
        <v>0</v>
      </c>
      <c r="F66" s="70" t="s">
        <v>18</v>
      </c>
      <c r="G66" s="71" t="s">
        <v>10</v>
      </c>
      <c r="H66" s="225">
        <f>ROUNDDOWN(AK66*1.05,0)+INDEX(Sheet2!$B$2:'Sheet2'!$B$5,MATCH(G66,Sheet2!$A$2:'Sheet2'!$A$5,0),0)+34*AT66-ROUNDUP(IF($BC$1=TRUE,AV66,AW66)/10,0)+A66</f>
        <v>488</v>
      </c>
      <c r="I66" s="228">
        <f>ROUNDDOWN(AL66*1.05,0)+INDEX(Sheet2!$B$2:'Sheet2'!$B$5,MATCH(G66,Sheet2!$A$2:'Sheet2'!$A$5,0),0)+34*AT66-ROUNDUP(IF($BC$1=TRUE,AV66,AW66)/10,0)+A66</f>
        <v>566</v>
      </c>
      <c r="J66" s="72">
        <f t="shared" si="0"/>
        <v>1054</v>
      </c>
      <c r="K66" s="594">
        <f>AW66-ROUNDDOWN(AR66/2,0)-ROUNDDOWN(MAX(AQ66*1.2,AP66*0.5),0)+INDEX(Sheet2!$C$2:'Sheet2'!$C$5,MATCH(G66,Sheet2!$A$2:'Sheet2'!$A$5,0),0)</f>
        <v>1461</v>
      </c>
      <c r="L66" s="69">
        <f t="shared" si="1"/>
        <v>810</v>
      </c>
      <c r="M66" s="82">
        <f t="shared" si="29"/>
        <v>12</v>
      </c>
      <c r="N66" s="82">
        <f t="shared" si="30"/>
        <v>40</v>
      </c>
      <c r="O66" s="628">
        <f t="shared" si="4"/>
        <v>2030</v>
      </c>
      <c r="P66" s="31">
        <f>AX66+IF($F66="범선",IF($BG$1=TRUE,INDEX(Sheet2!$H$2:'Sheet2'!$H$45,MATCH(AX66,Sheet2!$G$2:'Sheet2'!$G$45,0),0)),IF($BH$1=TRUE,INDEX(Sheet2!$I$2:'Sheet2'!$I$45,MATCH(AX66,Sheet2!$G$2:'Sheet2'!$G$45,0)),IF($BI$1=TRUE,INDEX(Sheet2!$H$2:'Sheet2'!$H$45,MATCH(AX66,Sheet2!$G$2:'Sheet2'!$G$45,0)),0)))+IF($BE$1=TRUE,2,0)</f>
        <v>16</v>
      </c>
      <c r="Q66" s="26">
        <f t="shared" si="5"/>
        <v>19</v>
      </c>
      <c r="R66" s="26">
        <f t="shared" si="6"/>
        <v>22</v>
      </c>
      <c r="S66" s="28">
        <f t="shared" si="7"/>
        <v>25</v>
      </c>
      <c r="T66" s="26">
        <f>AY66+IF($F66="범선",IF($BG$1=TRUE,INDEX(Sheet2!$H$2:'Sheet2'!$H$45,MATCH(AY66,Sheet2!$G$2:'Sheet2'!$G$45,0),0)),IF($BH$1=TRUE,INDEX(Sheet2!$I$2:'Sheet2'!$I$45,MATCH(AY66,Sheet2!$G$2:'Sheet2'!$G$45,0)),IF($BI$1=TRUE,INDEX(Sheet2!$H$2:'Sheet2'!$H$45,MATCH(AY66,Sheet2!$G$2:'Sheet2'!$G$45,0)),0)))+IF($BE$1=TRUE,2,0)</f>
        <v>17</v>
      </c>
      <c r="U66" s="26">
        <f t="shared" si="8"/>
        <v>20.5</v>
      </c>
      <c r="V66" s="26">
        <f t="shared" si="9"/>
        <v>23.5</v>
      </c>
      <c r="W66" s="28">
        <f t="shared" si="10"/>
        <v>26.5</v>
      </c>
      <c r="X66" s="26">
        <f>AZ66+IF($F66="범선",IF($BG$1=TRUE,INDEX(Sheet2!$H$2:'Sheet2'!$H$45,MATCH(AZ66,Sheet2!$G$2:'Sheet2'!$G$45,0),0)),IF($BH$1=TRUE,INDEX(Sheet2!$I$2:'Sheet2'!$I$45,MATCH(AZ66,Sheet2!$G$2:'Sheet2'!$G$45,0)),IF($BI$1=TRUE,INDEX(Sheet2!$H$2:'Sheet2'!$H$45,MATCH(AZ66,Sheet2!$G$2:'Sheet2'!$G$45,0)),0)))+IF($BE$1=TRUE,2,0)</f>
        <v>21</v>
      </c>
      <c r="Y66" s="26">
        <f t="shared" si="11"/>
        <v>24.5</v>
      </c>
      <c r="Z66" s="26">
        <f t="shared" si="12"/>
        <v>27.5</v>
      </c>
      <c r="AA66" s="28">
        <f t="shared" si="13"/>
        <v>30.5</v>
      </c>
      <c r="AB66" s="26">
        <f>BA66+IF($F66="범선",IF($BG$1=TRUE,INDEX(Sheet2!$H$2:'Sheet2'!$H$45,MATCH(BA66,Sheet2!$G$2:'Sheet2'!$G$45,0),0)),IF($BH$1=TRUE,INDEX(Sheet2!$I$2:'Sheet2'!$I$45,MATCH(BA66,Sheet2!$G$2:'Sheet2'!$G$45,0)),IF($BI$1=TRUE,INDEX(Sheet2!$H$2:'Sheet2'!$H$45,MATCH(BA66,Sheet2!$G$2:'Sheet2'!$G$45,0)),0)))+IF($BE$1=TRUE,2,0)</f>
        <v>26.5</v>
      </c>
      <c r="AC66" s="26">
        <f t="shared" si="14"/>
        <v>30</v>
      </c>
      <c r="AD66" s="26">
        <f t="shared" si="15"/>
        <v>33</v>
      </c>
      <c r="AE66" s="28">
        <f t="shared" si="16"/>
        <v>36</v>
      </c>
      <c r="AF66" s="26">
        <f>BB66+IF($F66="범선",IF($BG$1=TRUE,INDEX(Sheet2!$H$2:'Sheet2'!$H$45,MATCH(BB66,Sheet2!$G$2:'Sheet2'!$G$45,0),0)),IF($BH$1=TRUE,INDEX(Sheet2!$I$2:'Sheet2'!$I$45,MATCH(BB66,Sheet2!$G$2:'Sheet2'!$G$45,0)),IF($BI$1=TRUE,INDEX(Sheet2!$H$2:'Sheet2'!$H$45,MATCH(BB66,Sheet2!$G$2:'Sheet2'!$G$45,0)),0)))+IF($BE$1=TRUE,2,0)</f>
        <v>32</v>
      </c>
      <c r="AG66" s="26">
        <f t="shared" si="17"/>
        <v>35.5</v>
      </c>
      <c r="AH66" s="26">
        <f t="shared" si="18"/>
        <v>38.5</v>
      </c>
      <c r="AI66" s="28">
        <f t="shared" si="19"/>
        <v>41.5</v>
      </c>
      <c r="AJ66" s="95"/>
      <c r="AK66" s="96">
        <v>288</v>
      </c>
      <c r="AL66" s="96">
        <v>362</v>
      </c>
      <c r="AM66" s="96">
        <v>15</v>
      </c>
      <c r="AN66" s="82">
        <v>12</v>
      </c>
      <c r="AO66" s="82">
        <v>40</v>
      </c>
      <c r="AP66" s="13">
        <v>90</v>
      </c>
      <c r="AQ66" s="13">
        <v>50</v>
      </c>
      <c r="AR66" s="13">
        <v>60</v>
      </c>
      <c r="AS66" s="13">
        <v>1050</v>
      </c>
      <c r="AT66" s="13">
        <v>4</v>
      </c>
      <c r="AU66" s="5">
        <f t="shared" si="28"/>
        <v>1200</v>
      </c>
      <c r="AV66" s="5">
        <f t="shared" si="21"/>
        <v>900</v>
      </c>
      <c r="AW66" s="5">
        <f t="shared" si="22"/>
        <v>1500</v>
      </c>
      <c r="AX66" s="5">
        <f t="shared" si="23"/>
        <v>5</v>
      </c>
      <c r="AY66" s="5">
        <f t="shared" si="24"/>
        <v>6</v>
      </c>
      <c r="AZ66" s="5">
        <f t="shared" si="25"/>
        <v>9</v>
      </c>
      <c r="BA66" s="5">
        <f t="shared" si="26"/>
        <v>13</v>
      </c>
      <c r="BB66" s="5">
        <f t="shared" si="27"/>
        <v>17</v>
      </c>
    </row>
    <row r="67" spans="1:54" s="5" customFormat="1" hidden="1">
      <c r="A67" s="505">
        <v>20</v>
      </c>
      <c r="B67" s="508"/>
      <c r="C67" s="684" t="s">
        <v>243</v>
      </c>
      <c r="D67" s="66" t="s">
        <v>26</v>
      </c>
      <c r="E67" s="66" t="s">
        <v>0</v>
      </c>
      <c r="F67" s="66" t="s">
        <v>18</v>
      </c>
      <c r="G67" s="67" t="s">
        <v>10</v>
      </c>
      <c r="H67" s="227">
        <f>ROUNDDOWN(AK67*1.05,0)+INDEX(Sheet2!$B$2:'Sheet2'!$B$5,MATCH(G67,Sheet2!$A$2:'Sheet2'!$A$5,0),0)+34*AT67-ROUNDUP(IF($BC$1=TRUE,AV67,AW67)/10,0)+A67</f>
        <v>489</v>
      </c>
      <c r="I67" s="230">
        <f>ROUNDDOWN(AL67*1.05,0)+INDEX(Sheet2!$B$2:'Sheet2'!$B$5,MATCH(G67,Sheet2!$A$2:'Sheet2'!$A$5,0),0)+34*AT67-ROUNDUP(IF($BC$1=TRUE,AV67,AW67)/10,0)+A67</f>
        <v>562</v>
      </c>
      <c r="J67" s="68">
        <f t="shared" si="0"/>
        <v>1051</v>
      </c>
      <c r="K67" s="691">
        <f>AW67-ROUNDDOWN(AR67/2,0)-ROUNDDOWN(MAX(AQ67*1.2,AP67*0.5),0)+INDEX(Sheet2!$C$2:'Sheet2'!$C$5,MATCH(G67,Sheet2!$A$2:'Sheet2'!$A$5,0),0)</f>
        <v>1477</v>
      </c>
      <c r="L67" s="65">
        <f t="shared" si="1"/>
        <v>841</v>
      </c>
      <c r="M67" s="80">
        <f t="shared" si="29"/>
        <v>15</v>
      </c>
      <c r="N67" s="80">
        <f t="shared" si="30"/>
        <v>45</v>
      </c>
      <c r="O67" s="696">
        <f t="shared" si="4"/>
        <v>2029</v>
      </c>
      <c r="P67" s="31">
        <f>AX67+IF($F67="범선",IF($BG$1=TRUE,INDEX(Sheet2!$H$2:'Sheet2'!$H$45,MATCH(AX67,Sheet2!$G$2:'Sheet2'!$G$45,0),0)),IF($BH$1=TRUE,INDEX(Sheet2!$I$2:'Sheet2'!$I$45,MATCH(AX67,Sheet2!$G$2:'Sheet2'!$G$45,0)),IF($BI$1=TRUE,INDEX(Sheet2!$H$2:'Sheet2'!$H$45,MATCH(AX67,Sheet2!$G$2:'Sheet2'!$G$45,0)),0)))+IF($BE$1=TRUE,2,0)</f>
        <v>18.5</v>
      </c>
      <c r="Q67" s="26">
        <f t="shared" si="5"/>
        <v>21.5</v>
      </c>
      <c r="R67" s="26">
        <f t="shared" si="6"/>
        <v>24.5</v>
      </c>
      <c r="S67" s="28">
        <f t="shared" si="7"/>
        <v>27.5</v>
      </c>
      <c r="T67" s="26">
        <f>AY67+IF($F67="범선",IF($BG$1=TRUE,INDEX(Sheet2!$H$2:'Sheet2'!$H$45,MATCH(AY67,Sheet2!$G$2:'Sheet2'!$G$45,0),0)),IF($BH$1=TRUE,INDEX(Sheet2!$I$2:'Sheet2'!$I$45,MATCH(AY67,Sheet2!$G$2:'Sheet2'!$G$45,0)),IF($BI$1=TRUE,INDEX(Sheet2!$H$2:'Sheet2'!$H$45,MATCH(AY67,Sheet2!$G$2:'Sheet2'!$G$45,0)),0)))+IF($BE$1=TRUE,2,0)</f>
        <v>20</v>
      </c>
      <c r="U67" s="26">
        <f t="shared" si="8"/>
        <v>23.5</v>
      </c>
      <c r="V67" s="26">
        <f t="shared" si="9"/>
        <v>26.5</v>
      </c>
      <c r="W67" s="28">
        <f t="shared" si="10"/>
        <v>29.5</v>
      </c>
      <c r="X67" s="26">
        <f>AZ67+IF($F67="범선",IF($BG$1=TRUE,INDEX(Sheet2!$H$2:'Sheet2'!$H$45,MATCH(AZ67,Sheet2!$G$2:'Sheet2'!$G$45,0),0)),IF($BH$1=TRUE,INDEX(Sheet2!$I$2:'Sheet2'!$I$45,MATCH(AZ67,Sheet2!$G$2:'Sheet2'!$G$45,0)),IF($BI$1=TRUE,INDEX(Sheet2!$H$2:'Sheet2'!$H$45,MATCH(AZ67,Sheet2!$G$2:'Sheet2'!$G$45,0)),0)))+IF($BE$1=TRUE,2,0)</f>
        <v>24</v>
      </c>
      <c r="Y67" s="26">
        <f t="shared" si="11"/>
        <v>27.5</v>
      </c>
      <c r="Z67" s="26">
        <f t="shared" si="12"/>
        <v>30.5</v>
      </c>
      <c r="AA67" s="28">
        <f t="shared" si="13"/>
        <v>33.5</v>
      </c>
      <c r="AB67" s="26">
        <f>BA67+IF($F67="범선",IF($BG$1=TRUE,INDEX(Sheet2!$H$2:'Sheet2'!$H$45,MATCH(BA67,Sheet2!$G$2:'Sheet2'!$G$45,0),0)),IF($BH$1=TRUE,INDEX(Sheet2!$I$2:'Sheet2'!$I$45,MATCH(BA67,Sheet2!$G$2:'Sheet2'!$G$45,0)),IF($BI$1=TRUE,INDEX(Sheet2!$H$2:'Sheet2'!$H$45,MATCH(BA67,Sheet2!$G$2:'Sheet2'!$G$45,0)),0)))+IF($BE$1=TRUE,2,0)</f>
        <v>29</v>
      </c>
      <c r="AC67" s="26">
        <f t="shared" si="14"/>
        <v>32.5</v>
      </c>
      <c r="AD67" s="26">
        <f t="shared" si="15"/>
        <v>35.5</v>
      </c>
      <c r="AE67" s="28">
        <f t="shared" si="16"/>
        <v>38.5</v>
      </c>
      <c r="AF67" s="26">
        <f>BB67+IF($F67="범선",IF($BG$1=TRUE,INDEX(Sheet2!$H$2:'Sheet2'!$H$45,MATCH(BB67,Sheet2!$G$2:'Sheet2'!$G$45,0),0)),IF($BH$1=TRUE,INDEX(Sheet2!$I$2:'Sheet2'!$I$45,MATCH(BB67,Sheet2!$G$2:'Sheet2'!$G$45,0)),IF($BI$1=TRUE,INDEX(Sheet2!$H$2:'Sheet2'!$H$45,MATCH(BB67,Sheet2!$G$2:'Sheet2'!$G$45,0)),0)))+IF($BE$1=TRUE,2,0)</f>
        <v>34.5</v>
      </c>
      <c r="AG67" s="26">
        <f t="shared" si="17"/>
        <v>38</v>
      </c>
      <c r="AH67" s="26">
        <f t="shared" si="18"/>
        <v>41</v>
      </c>
      <c r="AI67" s="28">
        <f t="shared" si="19"/>
        <v>44</v>
      </c>
      <c r="AJ67" s="95"/>
      <c r="AK67" s="96">
        <v>300</v>
      </c>
      <c r="AL67" s="96">
        <v>370</v>
      </c>
      <c r="AM67" s="96">
        <v>13</v>
      </c>
      <c r="AN67" s="80">
        <v>15</v>
      </c>
      <c r="AO67" s="80">
        <v>45</v>
      </c>
      <c r="AP67" s="13">
        <v>50</v>
      </c>
      <c r="AQ67" s="13">
        <v>22</v>
      </c>
      <c r="AR67" s="13">
        <v>20</v>
      </c>
      <c r="AS67" s="13">
        <v>1100</v>
      </c>
      <c r="AT67" s="13">
        <v>3</v>
      </c>
      <c r="AU67" s="13">
        <f t="shared" si="28"/>
        <v>1170</v>
      </c>
      <c r="AV67" s="13">
        <f t="shared" si="21"/>
        <v>877</v>
      </c>
      <c r="AW67" s="13">
        <f t="shared" si="22"/>
        <v>1462</v>
      </c>
      <c r="AX67" s="5">
        <f t="shared" si="23"/>
        <v>7</v>
      </c>
      <c r="AY67" s="5">
        <f t="shared" si="24"/>
        <v>8</v>
      </c>
      <c r="AZ67" s="5">
        <f t="shared" si="25"/>
        <v>11</v>
      </c>
      <c r="BA67" s="5">
        <f t="shared" si="26"/>
        <v>15</v>
      </c>
      <c r="BB67" s="5">
        <f t="shared" si="27"/>
        <v>19</v>
      </c>
    </row>
    <row r="68" spans="1:54" s="5" customFormat="1">
      <c r="A68" s="818"/>
      <c r="B68" s="821" t="s">
        <v>44</v>
      </c>
      <c r="C68" s="720" t="s">
        <v>49</v>
      </c>
      <c r="D68" s="553" t="s">
        <v>1</v>
      </c>
      <c r="E68" s="553" t="s">
        <v>0</v>
      </c>
      <c r="F68" s="1258" t="s">
        <v>18</v>
      </c>
      <c r="G68" s="563" t="s">
        <v>8</v>
      </c>
      <c r="H68" s="1263">
        <f>ROUNDDOWN(AK68*1.05,0)+INDEX(Sheet2!$B$2:'Sheet2'!$B$5,MATCH(G68,Sheet2!$A$2:'Sheet2'!$A$5,0),0)+34*AT68-ROUNDUP(IF($BC$1=TRUE,AV68,AW68)/10,0)+A68</f>
        <v>518</v>
      </c>
      <c r="I68" s="1264">
        <f>ROUNDDOWN(AL68*1.05,0)+INDEX(Sheet2!$B$2:'Sheet2'!$B$5,MATCH(G68,Sheet2!$A$2:'Sheet2'!$A$5,0),0)+34*AT68-ROUNDUP(IF($BC$1=TRUE,AV68,AW68)/10,0)+A68</f>
        <v>560</v>
      </c>
      <c r="J68" s="1265">
        <f t="shared" si="0"/>
        <v>1078</v>
      </c>
      <c r="K68" s="196">
        <f>AW68-ROUNDDOWN(AR68/2,0)-ROUNDDOWN(MAX(AQ68*1.2,AP68*0.5),0)+INDEX(Sheet2!$C$2:'Sheet2'!$C$5,MATCH(G68,Sheet2!$A$2:'Sheet2'!$A$5,0),0)</f>
        <v>844</v>
      </c>
      <c r="L68" s="545">
        <f t="shared" si="1"/>
        <v>445</v>
      </c>
      <c r="M68" s="622">
        <f t="shared" si="29"/>
        <v>15</v>
      </c>
      <c r="N68" s="622">
        <f t="shared" si="30"/>
        <v>35</v>
      </c>
      <c r="O68" s="790">
        <f t="shared" si="4"/>
        <v>2114</v>
      </c>
      <c r="P68" s="53">
        <f>AX68+IF($F68="범선",IF($BG$1=TRUE,INDEX(Sheet2!$H$2:'Sheet2'!$H$45,MATCH(AX68,Sheet2!$G$2:'Sheet2'!$G$45,0),0)),IF($BH$1=TRUE,INDEX(Sheet2!$I$2:'Sheet2'!$I$45,MATCH(AX68,Sheet2!$G$2:'Sheet2'!$G$45,0)),IF($BI$1=TRUE,INDEX(Sheet2!$H$2:'Sheet2'!$H$45,MATCH(AX68,Sheet2!$G$2:'Sheet2'!$G$45,0)),0)))+IF($BE$1=TRUE,2,0)</f>
        <v>20</v>
      </c>
      <c r="Q68" s="49">
        <f t="shared" si="5"/>
        <v>23</v>
      </c>
      <c r="R68" s="49">
        <f t="shared" si="6"/>
        <v>26</v>
      </c>
      <c r="S68" s="51">
        <f t="shared" si="7"/>
        <v>29</v>
      </c>
      <c r="T68" s="49">
        <f>AY68+IF($F68="범선",IF($BG$1=TRUE,INDEX(Sheet2!$H$2:'Sheet2'!$H$45,MATCH(AY68,Sheet2!$G$2:'Sheet2'!$G$45,0),0)),IF($BH$1=TRUE,INDEX(Sheet2!$I$2:'Sheet2'!$I$45,MATCH(AY68,Sheet2!$G$2:'Sheet2'!$G$45,0)),IF($BI$1=TRUE,INDEX(Sheet2!$H$2:'Sheet2'!$H$45,MATCH(AY68,Sheet2!$G$2:'Sheet2'!$G$45,0)),0)))+IF($BE$1=TRUE,2,0)</f>
        <v>21</v>
      </c>
      <c r="U68" s="49">
        <f t="shared" si="8"/>
        <v>24.5</v>
      </c>
      <c r="V68" s="49">
        <f t="shared" si="9"/>
        <v>27.5</v>
      </c>
      <c r="W68" s="51">
        <f t="shared" si="10"/>
        <v>30.5</v>
      </c>
      <c r="X68" s="49">
        <f>AZ68+IF($F68="범선",IF($BG$1=TRUE,INDEX(Sheet2!$H$2:'Sheet2'!$H$45,MATCH(AZ68,Sheet2!$G$2:'Sheet2'!$G$45,0),0)),IF($BH$1=TRUE,INDEX(Sheet2!$I$2:'Sheet2'!$I$45,MATCH(AZ68,Sheet2!$G$2:'Sheet2'!$G$45,0)),IF($BI$1=TRUE,INDEX(Sheet2!$H$2:'Sheet2'!$H$45,MATCH(AZ68,Sheet2!$G$2:'Sheet2'!$G$45,0)),0)))+IF($BE$1=TRUE,2,0)</f>
        <v>25</v>
      </c>
      <c r="Y68" s="49">
        <f t="shared" si="11"/>
        <v>28.5</v>
      </c>
      <c r="Z68" s="49">
        <f t="shared" si="12"/>
        <v>31.5</v>
      </c>
      <c r="AA68" s="51">
        <f t="shared" si="13"/>
        <v>34.5</v>
      </c>
      <c r="AB68" s="49">
        <f>BA68+IF($F68="범선",IF($BG$1=TRUE,INDEX(Sheet2!$H$2:'Sheet2'!$H$45,MATCH(BA68,Sheet2!$G$2:'Sheet2'!$G$45,0),0)),IF($BH$1=TRUE,INDEX(Sheet2!$I$2:'Sheet2'!$I$45,MATCH(BA68,Sheet2!$G$2:'Sheet2'!$G$45,0)),IF($BI$1=TRUE,INDEX(Sheet2!$H$2:'Sheet2'!$H$45,MATCH(BA68,Sheet2!$G$2:'Sheet2'!$G$45,0)),0)))+IF($BE$1=TRUE,2,0)</f>
        <v>30.5</v>
      </c>
      <c r="AC68" s="49">
        <f t="shared" si="14"/>
        <v>34</v>
      </c>
      <c r="AD68" s="49">
        <f t="shared" si="15"/>
        <v>37</v>
      </c>
      <c r="AE68" s="51">
        <f t="shared" si="16"/>
        <v>40</v>
      </c>
      <c r="AF68" s="49">
        <f>BB68+IF($F68="범선",IF($BG$1=TRUE,INDEX(Sheet2!$H$2:'Sheet2'!$H$45,MATCH(BB68,Sheet2!$G$2:'Sheet2'!$G$45,0),0)),IF($BH$1=TRUE,INDEX(Sheet2!$I$2:'Sheet2'!$I$45,MATCH(BB68,Sheet2!$G$2:'Sheet2'!$G$45,0)),IF($BI$1=TRUE,INDEX(Sheet2!$H$2:'Sheet2'!$H$45,MATCH(BB68,Sheet2!$G$2:'Sheet2'!$G$45,0)),0)))+IF($BE$1=TRUE,2,0)</f>
        <v>36</v>
      </c>
      <c r="AG68" s="49">
        <f t="shared" si="17"/>
        <v>39.5</v>
      </c>
      <c r="AH68" s="49">
        <f t="shared" si="18"/>
        <v>42.5</v>
      </c>
      <c r="AI68" s="51">
        <f t="shared" si="19"/>
        <v>45.5</v>
      </c>
      <c r="AJ68" s="95"/>
      <c r="AK68" s="97">
        <v>295</v>
      </c>
      <c r="AL68" s="97">
        <v>335</v>
      </c>
      <c r="AM68" s="97">
        <v>16</v>
      </c>
      <c r="AN68" s="83">
        <v>15</v>
      </c>
      <c r="AO68" s="83">
        <v>35</v>
      </c>
      <c r="AP68" s="5">
        <v>110</v>
      </c>
      <c r="AQ68" s="5">
        <v>40</v>
      </c>
      <c r="AR68" s="5">
        <v>50</v>
      </c>
      <c r="AS68" s="5">
        <v>540</v>
      </c>
      <c r="AT68" s="5">
        <v>3</v>
      </c>
      <c r="AU68" s="5">
        <f t="shared" si="28"/>
        <v>700</v>
      </c>
      <c r="AV68" s="5">
        <f t="shared" si="21"/>
        <v>525</v>
      </c>
      <c r="AW68" s="5">
        <f t="shared" si="22"/>
        <v>875</v>
      </c>
      <c r="AX68" s="5">
        <f t="shared" si="23"/>
        <v>8</v>
      </c>
      <c r="AY68" s="5">
        <f t="shared" si="24"/>
        <v>9</v>
      </c>
      <c r="AZ68" s="5">
        <f t="shared" si="25"/>
        <v>12</v>
      </c>
      <c r="BA68" s="5">
        <f t="shared" si="26"/>
        <v>16</v>
      </c>
      <c r="BB68" s="5">
        <f t="shared" si="27"/>
        <v>20</v>
      </c>
    </row>
    <row r="69" spans="1:54" s="5" customFormat="1">
      <c r="A69" s="675"/>
      <c r="B69" s="681" t="s">
        <v>45</v>
      </c>
      <c r="C69" s="549" t="s">
        <v>42</v>
      </c>
      <c r="D69" s="555" t="s">
        <v>1</v>
      </c>
      <c r="E69" s="555" t="s">
        <v>0</v>
      </c>
      <c r="F69" s="660" t="s">
        <v>18</v>
      </c>
      <c r="G69" s="567" t="s">
        <v>8</v>
      </c>
      <c r="H69" s="400">
        <f>ROUNDDOWN(AK69*1.05,0)+INDEX(Sheet2!$B$2:'Sheet2'!$B$5,MATCH(G69,Sheet2!$A$2:'Sheet2'!$A$5,0),0)+34*AT69-ROUNDUP(IF($BC$1=TRUE,AV69,AW69)/10,0)+A69</f>
        <v>549</v>
      </c>
      <c r="I69" s="401">
        <f>ROUNDDOWN(AL69*1.05,0)+INDEX(Sheet2!$B$2:'Sheet2'!$B$5,MATCH(G69,Sheet2!$A$2:'Sheet2'!$A$5,0),0)+34*AT69-ROUNDUP(IF($BC$1=TRUE,AV69,AW69)/10,0)+A69</f>
        <v>455</v>
      </c>
      <c r="J69" s="402">
        <f t="shared" si="0"/>
        <v>1004</v>
      </c>
      <c r="K69" s="173">
        <f>AW69-ROUNDDOWN(AR69/2,0)-ROUNDDOWN(MAX(AQ69*1.2,AP69*0.5),0)+INDEX(Sheet2!$C$2:'Sheet2'!$C$5,MATCH(G69,Sheet2!$A$2:'Sheet2'!$A$5,0),0)</f>
        <v>605</v>
      </c>
      <c r="L69" s="611">
        <f t="shared" si="1"/>
        <v>306</v>
      </c>
      <c r="M69" s="621">
        <f t="shared" si="29"/>
        <v>14</v>
      </c>
      <c r="N69" s="621">
        <f t="shared" si="30"/>
        <v>29</v>
      </c>
      <c r="O69" s="636">
        <f t="shared" si="4"/>
        <v>2102</v>
      </c>
      <c r="P69" s="47">
        <f>AX69+IF($F69="범선",IF($BG$1=TRUE,INDEX(Sheet2!$H$2:'Sheet2'!$H$45,MATCH(AX69,Sheet2!$G$2:'Sheet2'!$G$45,0),0)),IF($BH$1=TRUE,INDEX(Sheet2!$I$2:'Sheet2'!$I$45,MATCH(AX69,Sheet2!$G$2:'Sheet2'!$G$45,0)),IF($BI$1=TRUE,INDEX(Sheet2!$H$2:'Sheet2'!$H$45,MATCH(AX69,Sheet2!$G$2:'Sheet2'!$G$45,0)),0)))+IF($BE$1=TRUE,2,0)</f>
        <v>20</v>
      </c>
      <c r="Q69" s="43">
        <f t="shared" si="5"/>
        <v>23</v>
      </c>
      <c r="R69" s="43">
        <f t="shared" si="6"/>
        <v>26</v>
      </c>
      <c r="S69" s="45">
        <f t="shared" si="7"/>
        <v>29</v>
      </c>
      <c r="T69" s="43">
        <f>AY69+IF($F69="범선",IF($BG$1=TRUE,INDEX(Sheet2!$H$2:'Sheet2'!$H$45,MATCH(AY69,Sheet2!$G$2:'Sheet2'!$G$45,0),0)),IF($BH$1=TRUE,INDEX(Sheet2!$I$2:'Sheet2'!$I$45,MATCH(AY69,Sheet2!$G$2:'Sheet2'!$G$45,0)),IF($BI$1=TRUE,INDEX(Sheet2!$H$2:'Sheet2'!$H$45,MATCH(AY69,Sheet2!$G$2:'Sheet2'!$G$45,0)),0)))+IF($BE$1=TRUE,2,0)</f>
        <v>22.5</v>
      </c>
      <c r="U69" s="43">
        <f t="shared" si="8"/>
        <v>26</v>
      </c>
      <c r="V69" s="43">
        <f t="shared" si="9"/>
        <v>29</v>
      </c>
      <c r="W69" s="45">
        <f t="shared" si="10"/>
        <v>32</v>
      </c>
      <c r="X69" s="43">
        <f>AZ69+IF($F69="범선",IF($BG$1=TRUE,INDEX(Sheet2!$H$2:'Sheet2'!$H$45,MATCH(AZ69,Sheet2!$G$2:'Sheet2'!$G$45,0),0)),IF($BH$1=TRUE,INDEX(Sheet2!$I$2:'Sheet2'!$I$45,MATCH(AZ69,Sheet2!$G$2:'Sheet2'!$G$45,0)),IF($BI$1=TRUE,INDEX(Sheet2!$H$2:'Sheet2'!$H$45,MATCH(AZ69,Sheet2!$G$2:'Sheet2'!$G$45,0)),0)))+IF($BE$1=TRUE,2,0)</f>
        <v>26.5</v>
      </c>
      <c r="Y69" s="43">
        <f t="shared" si="11"/>
        <v>30</v>
      </c>
      <c r="Z69" s="43">
        <f t="shared" si="12"/>
        <v>33</v>
      </c>
      <c r="AA69" s="45">
        <f t="shared" si="13"/>
        <v>36</v>
      </c>
      <c r="AB69" s="43">
        <f>BA69+IF($F69="범선",IF($BG$1=TRUE,INDEX(Sheet2!$H$2:'Sheet2'!$H$45,MATCH(BA69,Sheet2!$G$2:'Sheet2'!$G$45,0),0)),IF($BH$1=TRUE,INDEX(Sheet2!$I$2:'Sheet2'!$I$45,MATCH(BA69,Sheet2!$G$2:'Sheet2'!$G$45,0)),IF($BI$1=TRUE,INDEX(Sheet2!$H$2:'Sheet2'!$H$45,MATCH(BA69,Sheet2!$G$2:'Sheet2'!$G$45,0)),0)))+IF($BE$1=TRUE,2,0)</f>
        <v>32</v>
      </c>
      <c r="AC69" s="43">
        <f t="shared" si="14"/>
        <v>35.5</v>
      </c>
      <c r="AD69" s="43">
        <f t="shared" si="15"/>
        <v>38.5</v>
      </c>
      <c r="AE69" s="45">
        <f t="shared" si="16"/>
        <v>41.5</v>
      </c>
      <c r="AF69" s="43">
        <f>BB69+IF($F69="범선",IF($BG$1=TRUE,INDEX(Sheet2!$H$2:'Sheet2'!$H$45,MATCH(BB69,Sheet2!$G$2:'Sheet2'!$G$45,0),0)),IF($BH$1=TRUE,INDEX(Sheet2!$I$2:'Sheet2'!$I$45,MATCH(BB69,Sheet2!$G$2:'Sheet2'!$G$45,0)),IF($BI$1=TRUE,INDEX(Sheet2!$H$2:'Sheet2'!$H$45,MATCH(BB69,Sheet2!$G$2:'Sheet2'!$G$45,0)),0)))+IF($BE$1=TRUE,2,0)</f>
        <v>36</v>
      </c>
      <c r="AG69" s="43">
        <f t="shared" si="17"/>
        <v>39.5</v>
      </c>
      <c r="AH69" s="43">
        <f t="shared" si="18"/>
        <v>42.5</v>
      </c>
      <c r="AI69" s="45">
        <f t="shared" si="19"/>
        <v>45.5</v>
      </c>
      <c r="AJ69" s="95"/>
      <c r="AK69" s="97">
        <v>310</v>
      </c>
      <c r="AL69" s="97">
        <v>220</v>
      </c>
      <c r="AM69" s="97">
        <v>15</v>
      </c>
      <c r="AN69" s="83">
        <v>14</v>
      </c>
      <c r="AO69" s="83">
        <v>29</v>
      </c>
      <c r="AP69" s="5">
        <v>90</v>
      </c>
      <c r="AQ69" s="5">
        <v>34</v>
      </c>
      <c r="AR69" s="5">
        <v>48</v>
      </c>
      <c r="AS69" s="5">
        <v>362</v>
      </c>
      <c r="AT69" s="5">
        <v>3</v>
      </c>
      <c r="AU69" s="5">
        <f t="shared" si="28"/>
        <v>500</v>
      </c>
      <c r="AV69" s="5">
        <f t="shared" si="21"/>
        <v>375</v>
      </c>
      <c r="AW69" s="5">
        <f t="shared" si="22"/>
        <v>625</v>
      </c>
      <c r="AX69" s="5">
        <f t="shared" si="23"/>
        <v>8</v>
      </c>
      <c r="AY69" s="5">
        <f t="shared" si="24"/>
        <v>10</v>
      </c>
      <c r="AZ69" s="5">
        <f t="shared" si="25"/>
        <v>13</v>
      </c>
      <c r="BA69" s="5">
        <f t="shared" si="26"/>
        <v>17</v>
      </c>
      <c r="BB69" s="5">
        <f t="shared" si="27"/>
        <v>20</v>
      </c>
    </row>
    <row r="70" spans="1:54" s="5" customFormat="1" hidden="1">
      <c r="A70" s="334"/>
      <c r="B70" s="89" t="s">
        <v>244</v>
      </c>
      <c r="C70" s="131" t="s">
        <v>242</v>
      </c>
      <c r="D70" s="26" t="s">
        <v>1</v>
      </c>
      <c r="E70" s="26" t="s">
        <v>41</v>
      </c>
      <c r="F70" s="27" t="s">
        <v>18</v>
      </c>
      <c r="G70" s="28" t="s">
        <v>10</v>
      </c>
      <c r="H70" s="91">
        <f>ROUNDDOWN(AK70*1.05,0)+INDEX(Sheet2!$B$2:'Sheet2'!$B$5,MATCH(G70,Sheet2!$A$2:'Sheet2'!$A$5,0),0)+34*AT70-ROUNDUP(IF($BC$1=TRUE,AV70,AW70)/10,0)+A70</f>
        <v>484</v>
      </c>
      <c r="I70" s="231">
        <f>ROUNDDOWN(AL70*1.05,0)+INDEX(Sheet2!$B$2:'Sheet2'!$B$5,MATCH(G70,Sheet2!$A$2:'Sheet2'!$A$5,0),0)+34*AT70-ROUNDUP(IF($BC$1=TRUE,AV70,AW70)/10,0)+A70</f>
        <v>568</v>
      </c>
      <c r="J70" s="30">
        <f t="shared" si="0"/>
        <v>1052</v>
      </c>
      <c r="K70" s="134">
        <f>AW70-ROUNDDOWN(AR70/2,0)-ROUNDDOWN(MAX(AQ70*1.2,AP70*0.5),0)+INDEX(Sheet2!$C$2:'Sheet2'!$C$5,MATCH(G70,Sheet2!$A$2:'Sheet2'!$A$5,0),0)</f>
        <v>1303</v>
      </c>
      <c r="L70" s="25">
        <f t="shared" si="1"/>
        <v>732</v>
      </c>
      <c r="M70" s="83">
        <f t="shared" si="29"/>
        <v>11</v>
      </c>
      <c r="N70" s="83">
        <f t="shared" si="30"/>
        <v>25</v>
      </c>
      <c r="O70" s="92">
        <f t="shared" si="4"/>
        <v>2020</v>
      </c>
      <c r="P70" s="31">
        <f>AX70+IF($F70="범선",IF($BG$1=TRUE,INDEX(Sheet2!$H$2:'Sheet2'!$H$45,MATCH(AX70,Sheet2!$G$2:'Sheet2'!$G$45,0),0)),IF($BH$1=TRUE,INDEX(Sheet2!$I$2:'Sheet2'!$I$45,MATCH(AX70,Sheet2!$G$2:'Sheet2'!$G$45,0)),IF($BI$1=TRUE,INDEX(Sheet2!$H$2:'Sheet2'!$H$45,MATCH(AX70,Sheet2!$G$2:'Sheet2'!$G$45,0)),0)))+IF($BE$1=TRUE,2,0)</f>
        <v>14.5</v>
      </c>
      <c r="Q70" s="26">
        <f t="shared" si="5"/>
        <v>17.5</v>
      </c>
      <c r="R70" s="26">
        <f t="shared" si="6"/>
        <v>20.5</v>
      </c>
      <c r="S70" s="28">
        <f t="shared" si="7"/>
        <v>23.5</v>
      </c>
      <c r="T70" s="26">
        <f>AY70+IF($F70="범선",IF($BG$1=TRUE,INDEX(Sheet2!$H$2:'Sheet2'!$H$45,MATCH(AY70,Sheet2!$G$2:'Sheet2'!$G$45,0),0)),IF($BH$1=TRUE,INDEX(Sheet2!$I$2:'Sheet2'!$I$45,MATCH(AY70,Sheet2!$G$2:'Sheet2'!$G$45,0)),IF($BI$1=TRUE,INDEX(Sheet2!$H$2:'Sheet2'!$H$45,MATCH(AY70,Sheet2!$G$2:'Sheet2'!$G$45,0)),0)))+IF($BE$1=TRUE,2,0)</f>
        <v>16</v>
      </c>
      <c r="U70" s="26">
        <f t="shared" si="8"/>
        <v>19.5</v>
      </c>
      <c r="V70" s="26">
        <f t="shared" si="9"/>
        <v>22.5</v>
      </c>
      <c r="W70" s="28">
        <f t="shared" si="10"/>
        <v>25.5</v>
      </c>
      <c r="X70" s="26">
        <f>AZ70+IF($F70="범선",IF($BG$1=TRUE,INDEX(Sheet2!$H$2:'Sheet2'!$H$45,MATCH(AZ70,Sheet2!$G$2:'Sheet2'!$G$45,0),0)),IF($BH$1=TRUE,INDEX(Sheet2!$I$2:'Sheet2'!$I$45,MATCH(AZ70,Sheet2!$G$2:'Sheet2'!$G$45,0)),IF($BI$1=TRUE,INDEX(Sheet2!$H$2:'Sheet2'!$H$45,MATCH(AZ70,Sheet2!$G$2:'Sheet2'!$G$45,0)),0)))+IF($BE$1=TRUE,2,0)</f>
        <v>20</v>
      </c>
      <c r="Y70" s="26">
        <f t="shared" si="11"/>
        <v>23.5</v>
      </c>
      <c r="Z70" s="26">
        <f t="shared" si="12"/>
        <v>26.5</v>
      </c>
      <c r="AA70" s="28">
        <f t="shared" si="13"/>
        <v>29.5</v>
      </c>
      <c r="AB70" s="26">
        <f>BA70+IF($F70="범선",IF($BG$1=TRUE,INDEX(Sheet2!$H$2:'Sheet2'!$H$45,MATCH(BA70,Sheet2!$G$2:'Sheet2'!$G$45,0),0)),IF($BH$1=TRUE,INDEX(Sheet2!$I$2:'Sheet2'!$I$45,MATCH(BA70,Sheet2!$G$2:'Sheet2'!$G$45,0)),IF($BI$1=TRUE,INDEX(Sheet2!$H$2:'Sheet2'!$H$45,MATCH(BA70,Sheet2!$G$2:'Sheet2'!$G$45,0)),0)))+IF($BE$1=TRUE,2,0)</f>
        <v>25</v>
      </c>
      <c r="AC70" s="26">
        <f t="shared" si="14"/>
        <v>28.5</v>
      </c>
      <c r="AD70" s="26">
        <f t="shared" si="15"/>
        <v>31.5</v>
      </c>
      <c r="AE70" s="28">
        <f t="shared" si="16"/>
        <v>34.5</v>
      </c>
      <c r="AF70" s="26">
        <f>BB70+IF($F70="범선",IF($BG$1=TRUE,INDEX(Sheet2!$H$2:'Sheet2'!$H$45,MATCH(BB70,Sheet2!$G$2:'Sheet2'!$G$45,0),0)),IF($BH$1=TRUE,INDEX(Sheet2!$I$2:'Sheet2'!$I$45,MATCH(BB70,Sheet2!$G$2:'Sheet2'!$G$45,0)),IF($BI$1=TRUE,INDEX(Sheet2!$H$2:'Sheet2'!$H$45,MATCH(BB70,Sheet2!$G$2:'Sheet2'!$G$45,0)),0)))+IF($BE$1=TRUE,2,0)</f>
        <v>30.5</v>
      </c>
      <c r="AG70" s="26">
        <f t="shared" si="17"/>
        <v>34</v>
      </c>
      <c r="AH70" s="26">
        <f t="shared" si="18"/>
        <v>37</v>
      </c>
      <c r="AI70" s="28">
        <f t="shared" si="19"/>
        <v>40</v>
      </c>
      <c r="AJ70" s="95"/>
      <c r="AK70" s="97">
        <v>240</v>
      </c>
      <c r="AL70" s="97">
        <v>320</v>
      </c>
      <c r="AM70" s="97">
        <v>12</v>
      </c>
      <c r="AN70" s="83">
        <v>11</v>
      </c>
      <c r="AO70" s="83">
        <v>25</v>
      </c>
      <c r="AP70" s="5">
        <v>60</v>
      </c>
      <c r="AQ70" s="5">
        <v>28</v>
      </c>
      <c r="AR70" s="5">
        <v>30</v>
      </c>
      <c r="AS70" s="5">
        <v>950</v>
      </c>
      <c r="AT70" s="5">
        <v>5</v>
      </c>
      <c r="AU70" s="5">
        <f t="shared" si="28"/>
        <v>1040</v>
      </c>
      <c r="AV70" s="5">
        <f t="shared" si="21"/>
        <v>780</v>
      </c>
      <c r="AW70" s="5">
        <f t="shared" si="22"/>
        <v>1300</v>
      </c>
      <c r="AX70" s="5">
        <f t="shared" si="23"/>
        <v>4</v>
      </c>
      <c r="AY70" s="5">
        <f t="shared" si="24"/>
        <v>5</v>
      </c>
      <c r="AZ70" s="5">
        <f t="shared" si="25"/>
        <v>8</v>
      </c>
      <c r="BA70" s="5">
        <f t="shared" si="26"/>
        <v>12</v>
      </c>
      <c r="BB70" s="5">
        <f t="shared" si="27"/>
        <v>16</v>
      </c>
    </row>
    <row r="71" spans="1:54" s="5" customFormat="1">
      <c r="A71" s="334"/>
      <c r="B71" s="89" t="s">
        <v>43</v>
      </c>
      <c r="C71" s="119" t="s">
        <v>51</v>
      </c>
      <c r="D71" s="26" t="s">
        <v>1</v>
      </c>
      <c r="E71" s="26" t="s">
        <v>0</v>
      </c>
      <c r="F71" s="26" t="s">
        <v>18</v>
      </c>
      <c r="G71" s="28" t="s">
        <v>163</v>
      </c>
      <c r="H71" s="91">
        <f>ROUNDDOWN(AK71*1.05,0)+INDEX(Sheet2!$B$2:'Sheet2'!$B$5,MATCH(G71,Sheet2!$A$2:'Sheet2'!$A$5,0),0)+34*AT71-ROUNDUP(IF($BC$1=TRUE,AV71,AW71)/10,0)+A71</f>
        <v>514</v>
      </c>
      <c r="I71" s="231">
        <f>ROUNDDOWN(AL71*1.05,0)+INDEX(Sheet2!$B$2:'Sheet2'!$B$5,MATCH(G71,Sheet2!$A$2:'Sheet2'!$A$5,0),0)+34*AT71-ROUNDUP(IF($BC$1=TRUE,AV71,AW71)/10,0)+A71</f>
        <v>556</v>
      </c>
      <c r="J71" s="30">
        <f t="shared" ref="J71:J134" si="31">H71+I71</f>
        <v>1070</v>
      </c>
      <c r="K71" s="143">
        <f>AW71-ROUNDDOWN(AR71/2,0)-ROUNDDOWN(MAX(AQ71*1.2,AP71*0.5),0)+INDEX(Sheet2!$C$2:'Sheet2'!$C$5,MATCH(G71,Sheet2!$A$2:'Sheet2'!$A$5,0),0)</f>
        <v>596</v>
      </c>
      <c r="L71" s="25">
        <f t="shared" ref="L71:L134" si="32">AV71-ROUNDDOWN(AR71/2,0)-ROUNDDOWN(MAX(AQ71*1.2,AP71*0.5),0)</f>
        <v>297</v>
      </c>
      <c r="M71" s="83">
        <f t="shared" ref="M71:M102" si="33">AN71</f>
        <v>15</v>
      </c>
      <c r="N71" s="83">
        <f t="shared" ref="N71:N102" si="34">AO71</f>
        <v>30</v>
      </c>
      <c r="O71" s="92">
        <f t="shared" ref="O71:O134" si="35">H71*3+I71</f>
        <v>2098</v>
      </c>
      <c r="P71" s="31">
        <f>AX71+IF($F71="범선",IF($BG$1=TRUE,INDEX(Sheet2!$H$2:'Sheet2'!$H$45,MATCH(AX71,Sheet2!$G$2:'Sheet2'!$G$45,0),0)),IF($BH$1=TRUE,INDEX(Sheet2!$I$2:'Sheet2'!$I$45,MATCH(AX71,Sheet2!$G$2:'Sheet2'!$G$45,0)),IF($BI$1=TRUE,INDEX(Sheet2!$H$2:'Sheet2'!$H$45,MATCH(AX71,Sheet2!$G$2:'Sheet2'!$G$45,0)),0)))+IF($BE$1=TRUE,2,0)</f>
        <v>21</v>
      </c>
      <c r="Q71" s="26">
        <f t="shared" ref="Q71:Q134" si="36">P71+3</f>
        <v>24</v>
      </c>
      <c r="R71" s="26">
        <f t="shared" ref="R71:R134" si="37">P71+6</f>
        <v>27</v>
      </c>
      <c r="S71" s="28">
        <f t="shared" ref="S71:S134" si="38">P71+9</f>
        <v>30</v>
      </c>
      <c r="T71" s="26">
        <f>AY71+IF($F71="범선",IF($BG$1=TRUE,INDEX(Sheet2!$H$2:'Sheet2'!$H$45,MATCH(AY71,Sheet2!$G$2:'Sheet2'!$G$45,0),0)),IF($BH$1=TRUE,INDEX(Sheet2!$I$2:'Sheet2'!$I$45,MATCH(AY71,Sheet2!$G$2:'Sheet2'!$G$45,0)),IF($BI$1=TRUE,INDEX(Sheet2!$H$2:'Sheet2'!$H$45,MATCH(AY71,Sheet2!$G$2:'Sheet2'!$G$45,0)),0)))+IF($BE$1=TRUE,2,0)</f>
        <v>22.5</v>
      </c>
      <c r="U71" s="26">
        <f t="shared" ref="U71:U134" si="39">T71+3.5</f>
        <v>26</v>
      </c>
      <c r="V71" s="26">
        <f t="shared" ref="V71:V134" si="40">T71+6.5</f>
        <v>29</v>
      </c>
      <c r="W71" s="28">
        <f t="shared" ref="W71:W134" si="41">T71+9.5</f>
        <v>32</v>
      </c>
      <c r="X71" s="26">
        <f>AZ71+IF($F71="범선",IF($BG$1=TRUE,INDEX(Sheet2!$H$2:'Sheet2'!$H$45,MATCH(AZ71,Sheet2!$G$2:'Sheet2'!$G$45,0),0)),IF($BH$1=TRUE,INDEX(Sheet2!$I$2:'Sheet2'!$I$45,MATCH(AZ71,Sheet2!$G$2:'Sheet2'!$G$45,0)),IF($BI$1=TRUE,INDEX(Sheet2!$H$2:'Sheet2'!$H$45,MATCH(AZ71,Sheet2!$G$2:'Sheet2'!$G$45,0)),0)))+IF($BE$1=TRUE,2,0)</f>
        <v>26.5</v>
      </c>
      <c r="Y71" s="26">
        <f t="shared" ref="Y71:Y134" si="42">X71+3.5</f>
        <v>30</v>
      </c>
      <c r="Z71" s="26">
        <f t="shared" ref="Z71:Z134" si="43">X71+6.5</f>
        <v>33</v>
      </c>
      <c r="AA71" s="28">
        <f t="shared" ref="AA71:AA134" si="44">X71+9.5</f>
        <v>36</v>
      </c>
      <c r="AB71" s="26">
        <f>BA71+IF($F71="범선",IF($BG$1=TRUE,INDEX(Sheet2!$H$2:'Sheet2'!$H$45,MATCH(BA71,Sheet2!$G$2:'Sheet2'!$G$45,0),0)),IF($BH$1=TRUE,INDEX(Sheet2!$I$2:'Sheet2'!$I$45,MATCH(BA71,Sheet2!$G$2:'Sheet2'!$G$45,0)),IF($BI$1=TRUE,INDEX(Sheet2!$H$2:'Sheet2'!$H$45,MATCH(BA71,Sheet2!$G$2:'Sheet2'!$G$45,0)),0)))+IF($BE$1=TRUE,2,0)</f>
        <v>32</v>
      </c>
      <c r="AC71" s="26">
        <f t="shared" ref="AC71:AC134" si="45">AB71+3.5</f>
        <v>35.5</v>
      </c>
      <c r="AD71" s="26">
        <f t="shared" ref="AD71:AD134" si="46">AB71+6.5</f>
        <v>38.5</v>
      </c>
      <c r="AE71" s="28">
        <f t="shared" ref="AE71:AE134" si="47">AB71+9.5</f>
        <v>41.5</v>
      </c>
      <c r="AF71" s="26">
        <f>BB71+IF($F71="범선",IF($BG$1=TRUE,INDEX(Sheet2!$H$2:'Sheet2'!$H$45,MATCH(BB71,Sheet2!$G$2:'Sheet2'!$G$45,0),0)),IF($BH$1=TRUE,INDEX(Sheet2!$I$2:'Sheet2'!$I$45,MATCH(BB71,Sheet2!$G$2:'Sheet2'!$G$45,0)),IF($BI$1=TRUE,INDEX(Sheet2!$H$2:'Sheet2'!$H$45,MATCH(BB71,Sheet2!$G$2:'Sheet2'!$G$45,0)),0)))+IF($BE$1=TRUE,2,0)</f>
        <v>37</v>
      </c>
      <c r="AG71" s="26">
        <f t="shared" ref="AG71:AG134" si="48">AF71+3.5</f>
        <v>40.5</v>
      </c>
      <c r="AH71" s="26">
        <f t="shared" ref="AH71:AH134" si="49">AF71+6.5</f>
        <v>43.5</v>
      </c>
      <c r="AI71" s="28">
        <f t="shared" ref="AI71:AI134" si="50">AF71+9.5</f>
        <v>46.5</v>
      </c>
      <c r="AJ71" s="95"/>
      <c r="AK71" s="96">
        <v>296</v>
      </c>
      <c r="AL71" s="96">
        <v>336</v>
      </c>
      <c r="AM71" s="96">
        <v>16</v>
      </c>
      <c r="AN71" s="83">
        <v>15</v>
      </c>
      <c r="AO71" s="83">
        <v>30</v>
      </c>
      <c r="AP71" s="13">
        <v>72</v>
      </c>
      <c r="AQ71" s="13">
        <v>40</v>
      </c>
      <c r="AR71" s="13">
        <v>60</v>
      </c>
      <c r="AS71" s="13">
        <v>368</v>
      </c>
      <c r="AT71" s="13">
        <v>3</v>
      </c>
      <c r="AU71" s="13">
        <f t="shared" si="28"/>
        <v>500</v>
      </c>
      <c r="AV71" s="13">
        <f t="shared" ref="AV71:AV134" si="51">ROUNDDOWN(AU71*0.75,0)</f>
        <v>375</v>
      </c>
      <c r="AW71" s="13">
        <f t="shared" ref="AW71:AW134" si="52">ROUNDDOWN(AU71*1.25,0)</f>
        <v>625</v>
      </c>
      <c r="AX71" s="5">
        <f t="shared" ref="AX71:AX134" si="53">ROUNDDOWN(($AO71-5)/5,0)-ROUNDDOWN(IF($BC$1=TRUE,$AV71,$AW71)/100,0)+IF($BD$1=TRUE,1,0)+IF($BF$1=TRUE,6,0)</f>
        <v>9</v>
      </c>
      <c r="AY71" s="5">
        <f t="shared" ref="AY71:AY134" si="54">ROUNDDOWN(($AO71-5+3*$BC$7)/5,0)-ROUNDDOWN(IF($BC$1=TRUE,$AV71,$AW71)/100,0)+IF($BD$1=TRUE,1,0)+IF($BF$1=TRUE,6,0)</f>
        <v>10</v>
      </c>
      <c r="AZ71" s="5">
        <f t="shared" ref="AZ71:AZ134" si="55">ROUNDDOWN(($AO71-5+20*1+2*$BC$7)/5,0)-ROUNDDOWN(IF($BC$1=TRUE,$AV71,$AW71)/100,0)+IF($BD$1=TRUE,1,0)+IF($BF$1=TRUE,6,0)</f>
        <v>13</v>
      </c>
      <c r="BA71" s="5">
        <f t="shared" ref="BA71:BA134" si="56">ROUNDDOWN(($AO71-5+20*2+1*$BC$7)/5,0)-ROUNDDOWN(IF($BC$1=TRUE,$AV71,$AW71)/100,0)+IF($BD$1=TRUE,1,0)+IF($BF$1=TRUE,6,0)</f>
        <v>17</v>
      </c>
      <c r="BB71" s="5">
        <f t="shared" ref="BB71:BB134" si="57">ROUNDDOWN(($AO71-5+60)/5,0)-ROUNDDOWN(IF($BC$1=TRUE,$AV71,$AW71)/100,0)+IF($BD$1=TRUE,1,0)+IF($BF$1=TRUE,6,0)</f>
        <v>21</v>
      </c>
    </row>
    <row r="72" spans="1:54" s="5" customFormat="1" hidden="1">
      <c r="A72" s="334">
        <v>20</v>
      </c>
      <c r="B72" s="89" t="s">
        <v>43</v>
      </c>
      <c r="C72" s="119" t="s">
        <v>106</v>
      </c>
      <c r="D72" s="26" t="s">
        <v>1</v>
      </c>
      <c r="E72" s="26" t="s">
        <v>0</v>
      </c>
      <c r="F72" s="27" t="s">
        <v>18</v>
      </c>
      <c r="G72" s="28" t="s">
        <v>10</v>
      </c>
      <c r="H72" s="91">
        <f>ROUNDDOWN(AK72*1.05,0)+INDEX(Sheet2!$B$2:'Sheet2'!$B$5,MATCH(G72,Sheet2!$A$2:'Sheet2'!$A$5,0),0)+34*AT72-ROUNDUP(IF($BC$1=TRUE,AV72,AW72)/10,0)+A72</f>
        <v>478</v>
      </c>
      <c r="I72" s="231">
        <f>ROUNDDOWN(AL72*1.05,0)+INDEX(Sheet2!$B$2:'Sheet2'!$B$5,MATCH(G72,Sheet2!$A$2:'Sheet2'!$A$5,0),0)+34*AT72-ROUNDUP(IF($BC$1=TRUE,AV72,AW72)/10,0)+A72</f>
        <v>573</v>
      </c>
      <c r="J72" s="30">
        <f t="shared" si="31"/>
        <v>1051</v>
      </c>
      <c r="K72" s="137">
        <f>AW72-ROUNDDOWN(AR72/2,0)-ROUNDDOWN(MAX(AQ72*1.2,AP72*0.5),0)+INDEX(Sheet2!$C$2:'Sheet2'!$C$5,MATCH(G72,Sheet2!$A$2:'Sheet2'!$A$5,0),0)</f>
        <v>1156</v>
      </c>
      <c r="L72" s="25">
        <f t="shared" si="32"/>
        <v>630</v>
      </c>
      <c r="M72" s="83">
        <f t="shared" si="33"/>
        <v>15</v>
      </c>
      <c r="N72" s="83">
        <f t="shared" si="34"/>
        <v>41</v>
      </c>
      <c r="O72" s="92">
        <f t="shared" si="35"/>
        <v>2007</v>
      </c>
      <c r="P72" s="31">
        <f>AX72+IF($F72="범선",IF($BG$1=TRUE,INDEX(Sheet2!$H$2:'Sheet2'!$H$45,MATCH(AX72,Sheet2!$G$2:'Sheet2'!$G$45,0),0)),IF($BH$1=TRUE,INDEX(Sheet2!$I$2:'Sheet2'!$I$45,MATCH(AX72,Sheet2!$G$2:'Sheet2'!$G$45,0)),IF($BI$1=TRUE,INDEX(Sheet2!$H$2:'Sheet2'!$H$45,MATCH(AX72,Sheet2!$G$2:'Sheet2'!$G$45,0)),0)))+IF($BE$1=TRUE,2,0)</f>
        <v>18.5</v>
      </c>
      <c r="Q72" s="26">
        <f t="shared" si="36"/>
        <v>21.5</v>
      </c>
      <c r="R72" s="26">
        <f t="shared" si="37"/>
        <v>24.5</v>
      </c>
      <c r="S72" s="28">
        <f t="shared" si="38"/>
        <v>27.5</v>
      </c>
      <c r="T72" s="26">
        <f>AY72+IF($F72="범선",IF($BG$1=TRUE,INDEX(Sheet2!$H$2:'Sheet2'!$H$45,MATCH(AY72,Sheet2!$G$2:'Sheet2'!$G$45,0),0)),IF($BH$1=TRUE,INDEX(Sheet2!$I$2:'Sheet2'!$I$45,MATCH(AY72,Sheet2!$G$2:'Sheet2'!$G$45,0)),IF($BI$1=TRUE,INDEX(Sheet2!$H$2:'Sheet2'!$H$45,MATCH(AY72,Sheet2!$G$2:'Sheet2'!$G$45,0)),0)))+IF($BE$1=TRUE,2,0)</f>
        <v>20</v>
      </c>
      <c r="U72" s="26">
        <f t="shared" si="39"/>
        <v>23.5</v>
      </c>
      <c r="V72" s="26">
        <f t="shared" si="40"/>
        <v>26.5</v>
      </c>
      <c r="W72" s="28">
        <f t="shared" si="41"/>
        <v>29.5</v>
      </c>
      <c r="X72" s="26">
        <f>AZ72+IF($F72="범선",IF($BG$1=TRUE,INDEX(Sheet2!$H$2:'Sheet2'!$H$45,MATCH(AZ72,Sheet2!$G$2:'Sheet2'!$G$45,0),0)),IF($BH$1=TRUE,INDEX(Sheet2!$I$2:'Sheet2'!$I$45,MATCH(AZ72,Sheet2!$G$2:'Sheet2'!$G$45,0)),IF($BI$1=TRUE,INDEX(Sheet2!$H$2:'Sheet2'!$H$45,MATCH(AZ72,Sheet2!$G$2:'Sheet2'!$G$45,0)),0)))+IF($BE$1=TRUE,2,0)</f>
        <v>25</v>
      </c>
      <c r="Y72" s="26">
        <f t="shared" si="42"/>
        <v>28.5</v>
      </c>
      <c r="Z72" s="26">
        <f t="shared" si="43"/>
        <v>31.5</v>
      </c>
      <c r="AA72" s="28">
        <f t="shared" si="44"/>
        <v>34.5</v>
      </c>
      <c r="AB72" s="26">
        <f>BA72+IF($F72="범선",IF($BG$1=TRUE,INDEX(Sheet2!$H$2:'Sheet2'!$H$45,MATCH(BA72,Sheet2!$G$2:'Sheet2'!$G$45,0),0)),IF($BH$1=TRUE,INDEX(Sheet2!$I$2:'Sheet2'!$I$45,MATCH(BA72,Sheet2!$G$2:'Sheet2'!$G$45,0)),IF($BI$1=TRUE,INDEX(Sheet2!$H$2:'Sheet2'!$H$45,MATCH(BA72,Sheet2!$G$2:'Sheet2'!$G$45,0)),0)))+IF($BE$1=TRUE,2,0)</f>
        <v>29</v>
      </c>
      <c r="AC72" s="26">
        <f t="shared" si="45"/>
        <v>32.5</v>
      </c>
      <c r="AD72" s="26">
        <f t="shared" si="46"/>
        <v>35.5</v>
      </c>
      <c r="AE72" s="28">
        <f t="shared" si="47"/>
        <v>38.5</v>
      </c>
      <c r="AF72" s="26">
        <f>BB72+IF($F72="범선",IF($BG$1=TRUE,INDEX(Sheet2!$H$2:'Sheet2'!$H$45,MATCH(BB72,Sheet2!$G$2:'Sheet2'!$G$45,0),0)),IF($BH$1=TRUE,INDEX(Sheet2!$I$2:'Sheet2'!$I$45,MATCH(BB72,Sheet2!$G$2:'Sheet2'!$G$45,0)),IF($BI$1=TRUE,INDEX(Sheet2!$H$2:'Sheet2'!$H$45,MATCH(BB72,Sheet2!$G$2:'Sheet2'!$G$45,0)),0)))+IF($BE$1=TRUE,2,0)</f>
        <v>34.5</v>
      </c>
      <c r="AG72" s="26">
        <f t="shared" si="48"/>
        <v>38</v>
      </c>
      <c r="AH72" s="26">
        <f t="shared" si="49"/>
        <v>41</v>
      </c>
      <c r="AI72" s="28">
        <f t="shared" si="50"/>
        <v>44</v>
      </c>
      <c r="AJ72" s="95"/>
      <c r="AK72" s="97">
        <v>275</v>
      </c>
      <c r="AL72" s="97">
        <v>365</v>
      </c>
      <c r="AM72" s="97">
        <v>16</v>
      </c>
      <c r="AN72" s="83">
        <v>15</v>
      </c>
      <c r="AO72" s="83">
        <v>41</v>
      </c>
      <c r="AP72" s="5">
        <v>70</v>
      </c>
      <c r="AQ72" s="5">
        <v>35</v>
      </c>
      <c r="AR72" s="5">
        <v>80</v>
      </c>
      <c r="AS72" s="5">
        <v>800</v>
      </c>
      <c r="AT72" s="5">
        <v>3</v>
      </c>
      <c r="AU72" s="5">
        <f t="shared" si="28"/>
        <v>950</v>
      </c>
      <c r="AV72" s="5">
        <f t="shared" si="51"/>
        <v>712</v>
      </c>
      <c r="AW72" s="5">
        <f t="shared" si="52"/>
        <v>1187</v>
      </c>
      <c r="AX72" s="5">
        <f t="shared" si="53"/>
        <v>7</v>
      </c>
      <c r="AY72" s="5">
        <f t="shared" si="54"/>
        <v>8</v>
      </c>
      <c r="AZ72" s="5">
        <f t="shared" si="55"/>
        <v>12</v>
      </c>
      <c r="BA72" s="5">
        <f t="shared" si="56"/>
        <v>15</v>
      </c>
      <c r="BB72" s="5">
        <f t="shared" si="57"/>
        <v>19</v>
      </c>
    </row>
    <row r="73" spans="1:54" s="5" customFormat="1" hidden="1">
      <c r="A73" s="505">
        <v>20</v>
      </c>
      <c r="B73" s="508"/>
      <c r="C73" s="684" t="s">
        <v>294</v>
      </c>
      <c r="D73" s="66" t="s">
        <v>26</v>
      </c>
      <c r="E73" s="26" t="s">
        <v>36</v>
      </c>
      <c r="F73" s="66" t="s">
        <v>18</v>
      </c>
      <c r="G73" s="67" t="s">
        <v>10</v>
      </c>
      <c r="H73" s="227">
        <f>ROUNDDOWN(AK73*1.05,0)+INDEX(Sheet2!$B$2:'Sheet2'!$B$5,MATCH(G73,Sheet2!$A$2:'Sheet2'!$A$5,0),0)+34*AT73-ROUNDUP(IF($BC$1=TRUE,AV73,AW73)/10,0)+A73</f>
        <v>477</v>
      </c>
      <c r="I73" s="230">
        <f>ROUNDDOWN(AL73*1.05,0)+INDEX(Sheet2!$B$2:'Sheet2'!$B$5,MATCH(G73,Sheet2!$A$2:'Sheet2'!$A$5,0),0)+34*AT73-ROUNDUP(IF($BC$1=TRUE,AV73,AW73)/10,0)+A73</f>
        <v>561</v>
      </c>
      <c r="J73" s="68">
        <f t="shared" si="31"/>
        <v>1038</v>
      </c>
      <c r="K73" s="691">
        <f>AW73-ROUNDDOWN(AR73/2,0)-ROUNDDOWN(MAX(AQ73*1.2,AP73*0.5),0)+INDEX(Sheet2!$C$2:'Sheet2'!$C$5,MATCH(G73,Sheet2!$A$2:'Sheet2'!$A$5,0),0)</f>
        <v>1486</v>
      </c>
      <c r="L73" s="65">
        <f t="shared" si="32"/>
        <v>845</v>
      </c>
      <c r="M73" s="80">
        <f t="shared" si="33"/>
        <v>15</v>
      </c>
      <c r="N73" s="80">
        <f t="shared" si="34"/>
        <v>48</v>
      </c>
      <c r="O73" s="696">
        <f t="shared" si="35"/>
        <v>1992</v>
      </c>
      <c r="P73" s="31">
        <f>AX73+IF($F73="범선",IF($BG$1=TRUE,INDEX(Sheet2!$H$2:'Sheet2'!$H$45,MATCH(AX73,Sheet2!$G$2:'Sheet2'!$G$45,0),0)),IF($BH$1=TRUE,INDEX(Sheet2!$I$2:'Sheet2'!$I$45,MATCH(AX73,Sheet2!$G$2:'Sheet2'!$G$45,0)),IF($BI$1=TRUE,INDEX(Sheet2!$H$2:'Sheet2'!$H$45,MATCH(AX73,Sheet2!$G$2:'Sheet2'!$G$45,0)),0)))+IF($BE$1=TRUE,2,0)</f>
        <v>18.5</v>
      </c>
      <c r="Q73" s="26">
        <f t="shared" si="36"/>
        <v>21.5</v>
      </c>
      <c r="R73" s="26">
        <f t="shared" si="37"/>
        <v>24.5</v>
      </c>
      <c r="S73" s="28">
        <f t="shared" si="38"/>
        <v>27.5</v>
      </c>
      <c r="T73" s="26">
        <f>AY73+IF($F73="범선",IF($BG$1=TRUE,INDEX(Sheet2!$H$2:'Sheet2'!$H$45,MATCH(AY73,Sheet2!$G$2:'Sheet2'!$G$45,0),0)),IF($BH$1=TRUE,INDEX(Sheet2!$I$2:'Sheet2'!$I$45,MATCH(AY73,Sheet2!$G$2:'Sheet2'!$G$45,0)),IF($BI$1=TRUE,INDEX(Sheet2!$H$2:'Sheet2'!$H$45,MATCH(AY73,Sheet2!$G$2:'Sheet2'!$G$45,0)),0)))+IF($BE$1=TRUE,2,0)</f>
        <v>20</v>
      </c>
      <c r="U73" s="26">
        <f t="shared" si="39"/>
        <v>23.5</v>
      </c>
      <c r="V73" s="26">
        <f t="shared" si="40"/>
        <v>26.5</v>
      </c>
      <c r="W73" s="28">
        <f t="shared" si="41"/>
        <v>29.5</v>
      </c>
      <c r="X73" s="26">
        <f>AZ73+IF($F73="범선",IF($BG$1=TRUE,INDEX(Sheet2!$H$2:'Sheet2'!$H$45,MATCH(AZ73,Sheet2!$G$2:'Sheet2'!$G$45,0),0)),IF($BH$1=TRUE,INDEX(Sheet2!$I$2:'Sheet2'!$I$45,MATCH(AZ73,Sheet2!$G$2:'Sheet2'!$G$45,0)),IF($BI$1=TRUE,INDEX(Sheet2!$H$2:'Sheet2'!$H$45,MATCH(AZ73,Sheet2!$G$2:'Sheet2'!$G$45,0)),0)))+IF($BE$1=TRUE,2,0)</f>
        <v>25</v>
      </c>
      <c r="Y73" s="26">
        <f t="shared" si="42"/>
        <v>28.5</v>
      </c>
      <c r="Z73" s="26">
        <f t="shared" si="43"/>
        <v>31.5</v>
      </c>
      <c r="AA73" s="28">
        <f t="shared" si="44"/>
        <v>34.5</v>
      </c>
      <c r="AB73" s="26">
        <f>BA73+IF($F73="범선",IF($BG$1=TRUE,INDEX(Sheet2!$H$2:'Sheet2'!$H$45,MATCH(BA73,Sheet2!$G$2:'Sheet2'!$G$45,0),0)),IF($BH$1=TRUE,INDEX(Sheet2!$I$2:'Sheet2'!$I$45,MATCH(BA73,Sheet2!$G$2:'Sheet2'!$G$45,0)),IF($BI$1=TRUE,INDEX(Sheet2!$H$2:'Sheet2'!$H$45,MATCH(BA73,Sheet2!$G$2:'Sheet2'!$G$45,0)),0)))+IF($BE$1=TRUE,2,0)</f>
        <v>30.5</v>
      </c>
      <c r="AC73" s="26">
        <f t="shared" si="45"/>
        <v>34</v>
      </c>
      <c r="AD73" s="26">
        <f t="shared" si="46"/>
        <v>37</v>
      </c>
      <c r="AE73" s="28">
        <f t="shared" si="47"/>
        <v>40</v>
      </c>
      <c r="AF73" s="26">
        <f>BB73+IF($F73="범선",IF($BG$1=TRUE,INDEX(Sheet2!$H$2:'Sheet2'!$H$45,MATCH(BB73,Sheet2!$G$2:'Sheet2'!$G$45,0),0)),IF($BH$1=TRUE,INDEX(Sheet2!$I$2:'Sheet2'!$I$45,MATCH(BB73,Sheet2!$G$2:'Sheet2'!$G$45,0)),IF($BI$1=TRUE,INDEX(Sheet2!$H$2:'Sheet2'!$H$45,MATCH(BB73,Sheet2!$G$2:'Sheet2'!$G$45,0)),0)))+IF($BE$1=TRUE,2,0)</f>
        <v>34.5</v>
      </c>
      <c r="AG73" s="26">
        <f t="shared" si="48"/>
        <v>38</v>
      </c>
      <c r="AH73" s="26">
        <f t="shared" si="49"/>
        <v>41</v>
      </c>
      <c r="AI73" s="28">
        <f t="shared" si="50"/>
        <v>44</v>
      </c>
      <c r="AJ73" s="95"/>
      <c r="AK73" s="96">
        <v>290</v>
      </c>
      <c r="AL73" s="96">
        <v>370</v>
      </c>
      <c r="AM73" s="96">
        <v>13</v>
      </c>
      <c r="AN73" s="80">
        <v>15</v>
      </c>
      <c r="AO73" s="80">
        <v>48</v>
      </c>
      <c r="AP73" s="13">
        <v>50</v>
      </c>
      <c r="AQ73" s="13">
        <v>25</v>
      </c>
      <c r="AR73" s="13">
        <v>20</v>
      </c>
      <c r="AS73" s="13">
        <v>1110</v>
      </c>
      <c r="AT73" s="13">
        <v>3</v>
      </c>
      <c r="AU73" s="13">
        <f t="shared" si="28"/>
        <v>1180</v>
      </c>
      <c r="AV73" s="13">
        <f t="shared" si="51"/>
        <v>885</v>
      </c>
      <c r="AW73" s="13">
        <f t="shared" si="52"/>
        <v>1475</v>
      </c>
      <c r="AX73" s="5">
        <f t="shared" si="53"/>
        <v>7</v>
      </c>
      <c r="AY73" s="5">
        <f t="shared" si="54"/>
        <v>8</v>
      </c>
      <c r="AZ73" s="5">
        <f t="shared" si="55"/>
        <v>12</v>
      </c>
      <c r="BA73" s="5">
        <f t="shared" si="56"/>
        <v>16</v>
      </c>
      <c r="BB73" s="5">
        <f t="shared" si="57"/>
        <v>19</v>
      </c>
    </row>
    <row r="74" spans="1:54" s="5" customFormat="1" hidden="1">
      <c r="A74" s="334"/>
      <c r="B74" s="89" t="s">
        <v>239</v>
      </c>
      <c r="C74" s="119" t="s">
        <v>227</v>
      </c>
      <c r="D74" s="26" t="s">
        <v>1</v>
      </c>
      <c r="E74" s="26" t="s">
        <v>36</v>
      </c>
      <c r="F74" s="27" t="s">
        <v>18</v>
      </c>
      <c r="G74" s="28" t="s">
        <v>10</v>
      </c>
      <c r="H74" s="91">
        <f>ROUNDDOWN(AK74*1.05,0)+INDEX(Sheet2!$B$2:'Sheet2'!$B$5,MATCH(G74,Sheet2!$A$2:'Sheet2'!$A$5,0),0)+34*AT74-ROUNDUP(IF($BC$1=TRUE,AV74,AW74)/10,0)+A74</f>
        <v>516</v>
      </c>
      <c r="I74" s="231">
        <f>ROUNDDOWN(AL74*1.05,0)+INDEX(Sheet2!$B$2:'Sheet2'!$B$5,MATCH(G74,Sheet2!$A$2:'Sheet2'!$A$5,0),0)+34*AT74-ROUNDUP(IF($BC$1=TRUE,AV74,AW74)/10,0)+A74</f>
        <v>443</v>
      </c>
      <c r="J74" s="30">
        <f t="shared" si="31"/>
        <v>959</v>
      </c>
      <c r="K74" s="603">
        <f>AW74-ROUNDDOWN(AR74/2,0)-ROUNDDOWN(MAX(AQ74*1.2,AP74*0.5),0)+INDEX(Sheet2!$C$2:'Sheet2'!$C$5,MATCH(G74,Sheet2!$A$2:'Sheet2'!$A$5,0),0)</f>
        <v>1456</v>
      </c>
      <c r="L74" s="25">
        <f t="shared" si="32"/>
        <v>810</v>
      </c>
      <c r="M74" s="83">
        <f t="shared" si="33"/>
        <v>12</v>
      </c>
      <c r="N74" s="83">
        <f t="shared" si="34"/>
        <v>24</v>
      </c>
      <c r="O74" s="92">
        <f t="shared" si="35"/>
        <v>1991</v>
      </c>
      <c r="P74" s="31">
        <f>AX74+IF($F74="범선",IF($BG$1=TRUE,INDEX(Sheet2!$H$2:'Sheet2'!$H$45,MATCH(AX74,Sheet2!$G$2:'Sheet2'!$G$45,0),0)),IF($BH$1=TRUE,INDEX(Sheet2!$I$2:'Sheet2'!$I$45,MATCH(AX74,Sheet2!$G$2:'Sheet2'!$G$45,0)),IF($BI$1=TRUE,INDEX(Sheet2!$H$2:'Sheet2'!$H$45,MATCH(AX74,Sheet2!$G$2:'Sheet2'!$G$45,0)),0)))+IF($BE$1=TRUE,2,0)</f>
        <v>12</v>
      </c>
      <c r="Q74" s="26">
        <f t="shared" si="36"/>
        <v>15</v>
      </c>
      <c r="R74" s="26">
        <f t="shared" si="37"/>
        <v>18</v>
      </c>
      <c r="S74" s="28">
        <f t="shared" si="38"/>
        <v>21</v>
      </c>
      <c r="T74" s="26">
        <f>AY74+IF($F74="범선",IF($BG$1=TRUE,INDEX(Sheet2!$H$2:'Sheet2'!$H$45,MATCH(AY74,Sheet2!$G$2:'Sheet2'!$G$45,0),0)),IF($BH$1=TRUE,INDEX(Sheet2!$I$2:'Sheet2'!$I$45,MATCH(AY74,Sheet2!$G$2:'Sheet2'!$G$45,0)),IF($BI$1=TRUE,INDEX(Sheet2!$H$2:'Sheet2'!$H$45,MATCH(AY74,Sheet2!$G$2:'Sheet2'!$G$45,0)),0)))+IF($BE$1=TRUE,2,0)</f>
        <v>14.5</v>
      </c>
      <c r="U74" s="26">
        <f t="shared" si="39"/>
        <v>18</v>
      </c>
      <c r="V74" s="26">
        <f t="shared" si="40"/>
        <v>21</v>
      </c>
      <c r="W74" s="28">
        <f t="shared" si="41"/>
        <v>24</v>
      </c>
      <c r="X74" s="26">
        <f>AZ74+IF($F74="범선",IF($BG$1=TRUE,INDEX(Sheet2!$H$2:'Sheet2'!$H$45,MATCH(AZ74,Sheet2!$G$2:'Sheet2'!$G$45,0),0)),IF($BH$1=TRUE,INDEX(Sheet2!$I$2:'Sheet2'!$I$45,MATCH(AZ74,Sheet2!$G$2:'Sheet2'!$G$45,0)),IF($BI$1=TRUE,INDEX(Sheet2!$H$2:'Sheet2'!$H$45,MATCH(AZ74,Sheet2!$G$2:'Sheet2'!$G$45,0)),0)))+IF($BE$1=TRUE,2,0)</f>
        <v>18.5</v>
      </c>
      <c r="Y74" s="26">
        <f t="shared" si="42"/>
        <v>22</v>
      </c>
      <c r="Z74" s="26">
        <f t="shared" si="43"/>
        <v>25</v>
      </c>
      <c r="AA74" s="28">
        <f t="shared" si="44"/>
        <v>28</v>
      </c>
      <c r="AB74" s="26">
        <f>BA74+IF($F74="범선",IF($BG$1=TRUE,INDEX(Sheet2!$H$2:'Sheet2'!$H$45,MATCH(BA74,Sheet2!$G$2:'Sheet2'!$G$45,0),0)),IF($BH$1=TRUE,INDEX(Sheet2!$I$2:'Sheet2'!$I$45,MATCH(BA74,Sheet2!$G$2:'Sheet2'!$G$45,0)),IF($BI$1=TRUE,INDEX(Sheet2!$H$2:'Sheet2'!$H$45,MATCH(BA74,Sheet2!$G$2:'Sheet2'!$G$45,0)),0)))+IF($BE$1=TRUE,2,0)</f>
        <v>24</v>
      </c>
      <c r="AC74" s="26">
        <f t="shared" si="45"/>
        <v>27.5</v>
      </c>
      <c r="AD74" s="26">
        <f t="shared" si="46"/>
        <v>30.5</v>
      </c>
      <c r="AE74" s="28">
        <f t="shared" si="47"/>
        <v>33.5</v>
      </c>
      <c r="AF74" s="26">
        <f>BB74+IF($F74="범선",IF($BG$1=TRUE,INDEX(Sheet2!$H$2:'Sheet2'!$H$45,MATCH(BB74,Sheet2!$G$2:'Sheet2'!$G$45,0),0)),IF($BH$1=TRUE,INDEX(Sheet2!$I$2:'Sheet2'!$I$45,MATCH(BB74,Sheet2!$G$2:'Sheet2'!$G$45,0)),IF($BI$1=TRUE,INDEX(Sheet2!$H$2:'Sheet2'!$H$45,MATCH(BB74,Sheet2!$G$2:'Sheet2'!$G$45,0)),0)))+IF($BE$1=TRUE,2,0)</f>
        <v>28</v>
      </c>
      <c r="AG74" s="26">
        <f t="shared" si="48"/>
        <v>31.5</v>
      </c>
      <c r="AH74" s="26">
        <f t="shared" si="49"/>
        <v>34.5</v>
      </c>
      <c r="AI74" s="28">
        <f t="shared" si="50"/>
        <v>37.5</v>
      </c>
      <c r="AJ74" s="95"/>
      <c r="AK74" s="96">
        <v>250</v>
      </c>
      <c r="AL74" s="96">
        <v>180</v>
      </c>
      <c r="AM74" s="96">
        <v>8</v>
      </c>
      <c r="AN74" s="83">
        <v>12</v>
      </c>
      <c r="AO74" s="83">
        <v>24</v>
      </c>
      <c r="AP74" s="13">
        <v>130</v>
      </c>
      <c r="AQ74" s="13">
        <v>50</v>
      </c>
      <c r="AR74" s="13">
        <v>35</v>
      </c>
      <c r="AS74" s="13">
        <v>1025</v>
      </c>
      <c r="AT74" s="13">
        <v>6</v>
      </c>
      <c r="AU74" s="5">
        <f t="shared" si="28"/>
        <v>1190</v>
      </c>
      <c r="AV74" s="5">
        <f t="shared" si="51"/>
        <v>892</v>
      </c>
      <c r="AW74" s="5">
        <f t="shared" si="52"/>
        <v>1487</v>
      </c>
      <c r="AX74" s="5">
        <f t="shared" si="53"/>
        <v>2</v>
      </c>
      <c r="AY74" s="5">
        <f t="shared" si="54"/>
        <v>4</v>
      </c>
      <c r="AZ74" s="5">
        <f t="shared" si="55"/>
        <v>7</v>
      </c>
      <c r="BA74" s="5">
        <f t="shared" si="56"/>
        <v>11</v>
      </c>
      <c r="BB74" s="5">
        <f t="shared" si="57"/>
        <v>14</v>
      </c>
    </row>
    <row r="75" spans="1:54" s="5" customFormat="1" hidden="1">
      <c r="A75" s="380"/>
      <c r="B75" s="276"/>
      <c r="C75" s="132" t="s">
        <v>242</v>
      </c>
      <c r="D75" s="102" t="s">
        <v>25</v>
      </c>
      <c r="E75" s="102" t="s">
        <v>41</v>
      </c>
      <c r="F75" s="111" t="s">
        <v>18</v>
      </c>
      <c r="G75" s="103" t="s">
        <v>10</v>
      </c>
      <c r="H75" s="289">
        <f>ROUNDDOWN(AK75*1.05,0)+INDEX(Sheet2!$B$2:'Sheet2'!$B$5,MATCH(G75,Sheet2!$A$2:'Sheet2'!$A$5,0),0)+34*AT75-ROUNDUP(IF($BC$1=TRUE,AV75,AW75)/10,0)+A75</f>
        <v>475</v>
      </c>
      <c r="I75" s="299">
        <f>ROUNDDOWN(AL75*1.05,0)+INDEX(Sheet2!$B$2:'Sheet2'!$B$5,MATCH(G75,Sheet2!$A$2:'Sheet2'!$A$5,0),0)+34*AT75-ROUNDUP(IF($BC$1=TRUE,AV75,AW75)/10,0)+A75</f>
        <v>565</v>
      </c>
      <c r="J75" s="104">
        <f t="shared" si="31"/>
        <v>1040</v>
      </c>
      <c r="K75" s="136">
        <f>AW75-ROUNDDOWN(AR75/2,0)-ROUNDDOWN(MAX(AQ75*1.2,AP75*0.5),0)+INDEX(Sheet2!$C$2:'Sheet2'!$C$5,MATCH(G75,Sheet2!$A$2:'Sheet2'!$A$5,0),0)</f>
        <v>1008</v>
      </c>
      <c r="L75" s="101">
        <f t="shared" si="32"/>
        <v>557</v>
      </c>
      <c r="M75" s="109">
        <f t="shared" si="33"/>
        <v>9</v>
      </c>
      <c r="N75" s="109">
        <f t="shared" si="34"/>
        <v>16</v>
      </c>
      <c r="O75" s="105">
        <f t="shared" si="35"/>
        <v>1990</v>
      </c>
      <c r="P75" s="31">
        <f>AX75+IF($F75="범선",IF($BG$1=TRUE,INDEX(Sheet2!$H$2:'Sheet2'!$H$45,MATCH(AX75,Sheet2!$G$2:'Sheet2'!$G$45,0),0)),IF($BH$1=TRUE,INDEX(Sheet2!$I$2:'Sheet2'!$I$45,MATCH(AX75,Sheet2!$G$2:'Sheet2'!$G$45,0)),IF($BI$1=TRUE,INDEX(Sheet2!$H$2:'Sheet2'!$H$45,MATCH(AX75,Sheet2!$G$2:'Sheet2'!$G$45,0)),0)))+IF($BE$1=TRUE,2,0)</f>
        <v>13</v>
      </c>
      <c r="Q75" s="26">
        <f t="shared" si="36"/>
        <v>16</v>
      </c>
      <c r="R75" s="26">
        <f t="shared" si="37"/>
        <v>19</v>
      </c>
      <c r="S75" s="28">
        <f t="shared" si="38"/>
        <v>22</v>
      </c>
      <c r="T75" s="26">
        <f>AY75+IF($F75="범선",IF($BG$1=TRUE,INDEX(Sheet2!$H$2:'Sheet2'!$H$45,MATCH(AY75,Sheet2!$G$2:'Sheet2'!$G$45,0),0)),IF($BH$1=TRUE,INDEX(Sheet2!$I$2:'Sheet2'!$I$45,MATCH(AY75,Sheet2!$G$2:'Sheet2'!$G$45,0)),IF($BI$1=TRUE,INDEX(Sheet2!$H$2:'Sheet2'!$H$45,MATCH(AY75,Sheet2!$G$2:'Sheet2'!$G$45,0)),0)))+IF($BE$1=TRUE,2,0)</f>
        <v>14.5</v>
      </c>
      <c r="U75" s="26">
        <f t="shared" si="39"/>
        <v>18</v>
      </c>
      <c r="V75" s="26">
        <f t="shared" si="40"/>
        <v>21</v>
      </c>
      <c r="W75" s="28">
        <f t="shared" si="41"/>
        <v>24</v>
      </c>
      <c r="X75" s="26">
        <f>AZ75+IF($F75="범선",IF($BG$1=TRUE,INDEX(Sheet2!$H$2:'Sheet2'!$H$45,MATCH(AZ75,Sheet2!$G$2:'Sheet2'!$G$45,0),0)),IF($BH$1=TRUE,INDEX(Sheet2!$I$2:'Sheet2'!$I$45,MATCH(AZ75,Sheet2!$G$2:'Sheet2'!$G$45,0)),IF($BI$1=TRUE,INDEX(Sheet2!$H$2:'Sheet2'!$H$45,MATCH(AZ75,Sheet2!$G$2:'Sheet2'!$G$45,0)),0)))+IF($BE$1=TRUE,2,0)</f>
        <v>20</v>
      </c>
      <c r="Y75" s="26">
        <f t="shared" si="42"/>
        <v>23.5</v>
      </c>
      <c r="Z75" s="26">
        <f t="shared" si="43"/>
        <v>26.5</v>
      </c>
      <c r="AA75" s="28">
        <f t="shared" si="44"/>
        <v>29.5</v>
      </c>
      <c r="AB75" s="26">
        <f>BA75+IF($F75="범선",IF($BG$1=TRUE,INDEX(Sheet2!$H$2:'Sheet2'!$H$45,MATCH(BA75,Sheet2!$G$2:'Sheet2'!$G$45,0),0)),IF($BH$1=TRUE,INDEX(Sheet2!$I$2:'Sheet2'!$I$45,MATCH(BA75,Sheet2!$G$2:'Sheet2'!$G$45,0)),IF($BI$1=TRUE,INDEX(Sheet2!$H$2:'Sheet2'!$H$45,MATCH(BA75,Sheet2!$G$2:'Sheet2'!$G$45,0)),0)))+IF($BE$1=TRUE,2,0)</f>
        <v>24</v>
      </c>
      <c r="AC75" s="26">
        <f t="shared" si="45"/>
        <v>27.5</v>
      </c>
      <c r="AD75" s="26">
        <f t="shared" si="46"/>
        <v>30.5</v>
      </c>
      <c r="AE75" s="28">
        <f t="shared" si="47"/>
        <v>33.5</v>
      </c>
      <c r="AF75" s="26">
        <f>BB75+IF($F75="범선",IF($BG$1=TRUE,INDEX(Sheet2!$H$2:'Sheet2'!$H$45,MATCH(BB75,Sheet2!$G$2:'Sheet2'!$G$45,0),0)),IF($BH$1=TRUE,INDEX(Sheet2!$I$2:'Sheet2'!$I$45,MATCH(BB75,Sheet2!$G$2:'Sheet2'!$G$45,0)),IF($BI$1=TRUE,INDEX(Sheet2!$H$2:'Sheet2'!$H$45,MATCH(BB75,Sheet2!$G$2:'Sheet2'!$G$45,0)),0)))+IF($BE$1=TRUE,2,0)</f>
        <v>29</v>
      </c>
      <c r="AG75" s="26">
        <f t="shared" si="48"/>
        <v>32.5</v>
      </c>
      <c r="AH75" s="26">
        <f t="shared" si="49"/>
        <v>35.5</v>
      </c>
      <c r="AI75" s="28">
        <f t="shared" si="50"/>
        <v>38.5</v>
      </c>
      <c r="AJ75" s="95"/>
      <c r="AK75" s="97">
        <v>215</v>
      </c>
      <c r="AL75" s="97">
        <v>300</v>
      </c>
      <c r="AM75" s="97">
        <v>9</v>
      </c>
      <c r="AN75" s="83">
        <v>9</v>
      </c>
      <c r="AO75" s="83">
        <v>16</v>
      </c>
      <c r="AP75" s="5">
        <v>60</v>
      </c>
      <c r="AQ75" s="5">
        <v>28</v>
      </c>
      <c r="AR75" s="5">
        <v>20</v>
      </c>
      <c r="AS75" s="5">
        <v>720</v>
      </c>
      <c r="AT75" s="5">
        <v>5</v>
      </c>
      <c r="AU75" s="5">
        <f t="shared" si="28"/>
        <v>800</v>
      </c>
      <c r="AV75" s="5">
        <f t="shared" si="51"/>
        <v>600</v>
      </c>
      <c r="AW75" s="5">
        <f t="shared" si="52"/>
        <v>1000</v>
      </c>
      <c r="AX75" s="5">
        <f t="shared" si="53"/>
        <v>3</v>
      </c>
      <c r="AY75" s="5">
        <f t="shared" si="54"/>
        <v>4</v>
      </c>
      <c r="AZ75" s="5">
        <f t="shared" si="55"/>
        <v>8</v>
      </c>
      <c r="BA75" s="5">
        <f t="shared" si="56"/>
        <v>11</v>
      </c>
      <c r="BB75" s="5">
        <f t="shared" si="57"/>
        <v>15</v>
      </c>
    </row>
    <row r="76" spans="1:54" s="5" customFormat="1" hidden="1">
      <c r="A76" s="334"/>
      <c r="B76" s="89"/>
      <c r="C76" s="119" t="s">
        <v>230</v>
      </c>
      <c r="D76" s="26" t="s">
        <v>1</v>
      </c>
      <c r="E76" s="26" t="s">
        <v>0</v>
      </c>
      <c r="F76" s="27" t="s">
        <v>18</v>
      </c>
      <c r="G76" s="28" t="s">
        <v>10</v>
      </c>
      <c r="H76" s="91">
        <f>ROUNDDOWN(AK76*1.05,0)+INDEX(Sheet2!$B$2:'Sheet2'!$B$5,MATCH(G76,Sheet2!$A$2:'Sheet2'!$A$5,0),0)+34*AT76-ROUNDUP(IF($BC$1=TRUE,AV76,AW76)/10,0)+A76</f>
        <v>519</v>
      </c>
      <c r="I76" s="231">
        <f>ROUNDDOWN(AL76*1.05,0)+INDEX(Sheet2!$B$2:'Sheet2'!$B$5,MATCH(G76,Sheet2!$A$2:'Sheet2'!$A$5,0),0)+34*AT76-ROUNDUP(IF($BC$1=TRUE,AV76,AW76)/10,0)+A76</f>
        <v>431</v>
      </c>
      <c r="J76" s="30">
        <f t="shared" si="31"/>
        <v>950</v>
      </c>
      <c r="K76" s="134">
        <f>AW76-ROUNDDOWN(AR76/2,0)-ROUNDDOWN(MAX(AQ76*1.2,AP76*0.5),0)+INDEX(Sheet2!$C$2:'Sheet2'!$C$5,MATCH(G76,Sheet2!$A$2:'Sheet2'!$A$5,0),0)</f>
        <v>1371</v>
      </c>
      <c r="L76" s="25">
        <f t="shared" si="32"/>
        <v>750</v>
      </c>
      <c r="M76" s="83">
        <f t="shared" si="33"/>
        <v>12</v>
      </c>
      <c r="N76" s="83">
        <f t="shared" si="34"/>
        <v>40</v>
      </c>
      <c r="O76" s="92">
        <f t="shared" si="35"/>
        <v>1988</v>
      </c>
      <c r="P76" s="31">
        <f>AX76+IF($F76="범선",IF($BG$1=TRUE,INDEX(Sheet2!$H$2:'Sheet2'!$H$45,MATCH(AX76,Sheet2!$G$2:'Sheet2'!$G$45,0),0)),IF($BH$1=TRUE,INDEX(Sheet2!$I$2:'Sheet2'!$I$45,MATCH(AX76,Sheet2!$G$2:'Sheet2'!$G$45,0)),IF($BI$1=TRUE,INDEX(Sheet2!$H$2:'Sheet2'!$H$45,MATCH(AX76,Sheet2!$G$2:'Sheet2'!$G$45,0)),0)))+IF($BE$1=TRUE,2,0)</f>
        <v>17</v>
      </c>
      <c r="Q76" s="26">
        <f t="shared" si="36"/>
        <v>20</v>
      </c>
      <c r="R76" s="26">
        <f t="shared" si="37"/>
        <v>23</v>
      </c>
      <c r="S76" s="28">
        <f t="shared" si="38"/>
        <v>26</v>
      </c>
      <c r="T76" s="26">
        <f>AY76+IF($F76="범선",IF($BG$1=TRUE,INDEX(Sheet2!$H$2:'Sheet2'!$H$45,MATCH(AY76,Sheet2!$G$2:'Sheet2'!$G$45,0),0)),IF($BH$1=TRUE,INDEX(Sheet2!$I$2:'Sheet2'!$I$45,MATCH(AY76,Sheet2!$G$2:'Sheet2'!$G$45,0)),IF($BI$1=TRUE,INDEX(Sheet2!$H$2:'Sheet2'!$H$45,MATCH(AY76,Sheet2!$G$2:'Sheet2'!$G$45,0)),0)))+IF($BE$1=TRUE,2,0)</f>
        <v>18.5</v>
      </c>
      <c r="U76" s="26">
        <f t="shared" si="39"/>
        <v>22</v>
      </c>
      <c r="V76" s="26">
        <f t="shared" si="40"/>
        <v>25</v>
      </c>
      <c r="W76" s="28">
        <f t="shared" si="41"/>
        <v>28</v>
      </c>
      <c r="X76" s="26">
        <f>AZ76+IF($F76="범선",IF($BG$1=TRUE,INDEX(Sheet2!$H$2:'Sheet2'!$H$45,MATCH(AZ76,Sheet2!$G$2:'Sheet2'!$G$45,0),0)),IF($BH$1=TRUE,INDEX(Sheet2!$I$2:'Sheet2'!$I$45,MATCH(AZ76,Sheet2!$G$2:'Sheet2'!$G$45,0)),IF($BI$1=TRUE,INDEX(Sheet2!$H$2:'Sheet2'!$H$45,MATCH(AZ76,Sheet2!$G$2:'Sheet2'!$G$45,0)),0)))+IF($BE$1=TRUE,2,0)</f>
        <v>22.5</v>
      </c>
      <c r="Y76" s="26">
        <f t="shared" si="42"/>
        <v>26</v>
      </c>
      <c r="Z76" s="26">
        <f t="shared" si="43"/>
        <v>29</v>
      </c>
      <c r="AA76" s="28">
        <f t="shared" si="44"/>
        <v>32</v>
      </c>
      <c r="AB76" s="26">
        <f>BA76+IF($F76="범선",IF($BG$1=TRUE,INDEX(Sheet2!$H$2:'Sheet2'!$H$45,MATCH(BA76,Sheet2!$G$2:'Sheet2'!$G$45,0),0)),IF($BH$1=TRUE,INDEX(Sheet2!$I$2:'Sheet2'!$I$45,MATCH(BA76,Sheet2!$G$2:'Sheet2'!$G$45,0)),IF($BI$1=TRUE,INDEX(Sheet2!$H$2:'Sheet2'!$H$45,MATCH(BA76,Sheet2!$G$2:'Sheet2'!$G$45,0)),0)))+IF($BE$1=TRUE,2,0)</f>
        <v>28</v>
      </c>
      <c r="AC76" s="26">
        <f t="shared" si="45"/>
        <v>31.5</v>
      </c>
      <c r="AD76" s="26">
        <f t="shared" si="46"/>
        <v>34.5</v>
      </c>
      <c r="AE76" s="28">
        <f t="shared" si="47"/>
        <v>37.5</v>
      </c>
      <c r="AF76" s="26">
        <f>BB76+IF($F76="범선",IF($BG$1=TRUE,INDEX(Sheet2!$H$2:'Sheet2'!$H$45,MATCH(BB76,Sheet2!$G$2:'Sheet2'!$G$45,0),0)),IF($BH$1=TRUE,INDEX(Sheet2!$I$2:'Sheet2'!$I$45,MATCH(BB76,Sheet2!$G$2:'Sheet2'!$G$45,0)),IF($BI$1=TRUE,INDEX(Sheet2!$H$2:'Sheet2'!$H$45,MATCH(BB76,Sheet2!$G$2:'Sheet2'!$G$45,0)),0)))+IF($BE$1=TRUE,2,0)</f>
        <v>33</v>
      </c>
      <c r="AG76" s="26">
        <f t="shared" si="48"/>
        <v>36.5</v>
      </c>
      <c r="AH76" s="26">
        <f t="shared" si="49"/>
        <v>39.5</v>
      </c>
      <c r="AI76" s="28">
        <f t="shared" si="50"/>
        <v>42.5</v>
      </c>
      <c r="AJ76" s="95"/>
      <c r="AK76" s="96">
        <v>346</v>
      </c>
      <c r="AL76" s="96">
        <v>262</v>
      </c>
      <c r="AM76" s="96">
        <v>12</v>
      </c>
      <c r="AN76" s="83">
        <v>12</v>
      </c>
      <c r="AO76" s="83">
        <v>40</v>
      </c>
      <c r="AP76" s="13">
        <v>100</v>
      </c>
      <c r="AQ76" s="13">
        <v>50</v>
      </c>
      <c r="AR76" s="13">
        <v>90</v>
      </c>
      <c r="AS76" s="13">
        <v>950</v>
      </c>
      <c r="AT76" s="13">
        <v>3</v>
      </c>
      <c r="AU76" s="5">
        <f t="shared" si="28"/>
        <v>1140</v>
      </c>
      <c r="AV76" s="5">
        <f t="shared" si="51"/>
        <v>855</v>
      </c>
      <c r="AW76" s="5">
        <f t="shared" si="52"/>
        <v>1425</v>
      </c>
      <c r="AX76" s="5">
        <f t="shared" si="53"/>
        <v>6</v>
      </c>
      <c r="AY76" s="5">
        <f t="shared" si="54"/>
        <v>7</v>
      </c>
      <c r="AZ76" s="5">
        <f t="shared" si="55"/>
        <v>10</v>
      </c>
      <c r="BA76" s="5">
        <f t="shared" si="56"/>
        <v>14</v>
      </c>
      <c r="BB76" s="5">
        <f t="shared" si="57"/>
        <v>18</v>
      </c>
    </row>
    <row r="77" spans="1:54" s="5" customFormat="1">
      <c r="A77" s="334"/>
      <c r="B77" s="89" t="s">
        <v>78</v>
      </c>
      <c r="C77" s="119" t="s">
        <v>77</v>
      </c>
      <c r="D77" s="26" t="s">
        <v>1</v>
      </c>
      <c r="E77" s="26" t="s">
        <v>0</v>
      </c>
      <c r="F77" s="27" t="s">
        <v>18</v>
      </c>
      <c r="G77" s="28" t="s">
        <v>8</v>
      </c>
      <c r="H77" s="91">
        <f>ROUNDDOWN(AK77*1.05,0)+INDEX(Sheet2!$B$2:'Sheet2'!$B$5,MATCH(G77,Sheet2!$A$2:'Sheet2'!$A$5,0),0)+34*AT77-ROUNDUP(IF($BC$1=TRUE,AV77,AW77)/10,0)+A77</f>
        <v>491</v>
      </c>
      <c r="I77" s="231">
        <f>ROUNDDOWN(AL77*1.05,0)+INDEX(Sheet2!$B$2:'Sheet2'!$B$5,MATCH(G77,Sheet2!$A$2:'Sheet2'!$A$5,0),0)+34*AT77-ROUNDUP(IF($BC$1=TRUE,AV77,AW77)/10,0)+A77</f>
        <v>611</v>
      </c>
      <c r="J77" s="30">
        <f t="shared" si="31"/>
        <v>1102</v>
      </c>
      <c r="K77" s="143">
        <f>AW77-ROUNDDOWN(AR77/2,0)-ROUNDDOWN(MAX(AQ77*1.2,AP77*0.5),0)+INDEX(Sheet2!$C$2:'Sheet2'!$C$5,MATCH(G77,Sheet2!$A$2:'Sheet2'!$A$5,0),0)</f>
        <v>694</v>
      </c>
      <c r="L77" s="25">
        <f t="shared" si="32"/>
        <v>355</v>
      </c>
      <c r="M77" s="83">
        <f t="shared" si="33"/>
        <v>13</v>
      </c>
      <c r="N77" s="83">
        <f t="shared" si="34"/>
        <v>35</v>
      </c>
      <c r="O77" s="92">
        <f t="shared" si="35"/>
        <v>2084</v>
      </c>
      <c r="P77" s="31">
        <f>AX77+IF($F77="범선",IF($BG$1=TRUE,INDEX(Sheet2!$H$2:'Sheet2'!$H$45,MATCH(AX77,Sheet2!$G$2:'Sheet2'!$G$45,0),0)),IF($BH$1=TRUE,INDEX(Sheet2!$I$2:'Sheet2'!$I$45,MATCH(AX77,Sheet2!$G$2:'Sheet2'!$G$45,0)),IF($BI$1=TRUE,INDEX(Sheet2!$H$2:'Sheet2'!$H$45,MATCH(AX77,Sheet2!$G$2:'Sheet2'!$G$45,0)),0)))+IF($BE$1=TRUE,2,0)</f>
        <v>21</v>
      </c>
      <c r="Q77" s="26">
        <f t="shared" si="36"/>
        <v>24</v>
      </c>
      <c r="R77" s="26">
        <f t="shared" si="37"/>
        <v>27</v>
      </c>
      <c r="S77" s="28">
        <f t="shared" si="38"/>
        <v>30</v>
      </c>
      <c r="T77" s="26">
        <f>AY77+IF($F77="범선",IF($BG$1=TRUE,INDEX(Sheet2!$H$2:'Sheet2'!$H$45,MATCH(AY77,Sheet2!$G$2:'Sheet2'!$G$45,0),0)),IF($BH$1=TRUE,INDEX(Sheet2!$I$2:'Sheet2'!$I$45,MATCH(AY77,Sheet2!$G$2:'Sheet2'!$G$45,0)),IF($BI$1=TRUE,INDEX(Sheet2!$H$2:'Sheet2'!$H$45,MATCH(AY77,Sheet2!$G$2:'Sheet2'!$G$45,0)),0)))+IF($BE$1=TRUE,2,0)</f>
        <v>22.5</v>
      </c>
      <c r="U77" s="26">
        <f t="shared" si="39"/>
        <v>26</v>
      </c>
      <c r="V77" s="26">
        <f t="shared" si="40"/>
        <v>29</v>
      </c>
      <c r="W77" s="28">
        <f t="shared" si="41"/>
        <v>32</v>
      </c>
      <c r="X77" s="26">
        <f>AZ77+IF($F77="범선",IF($BG$1=TRUE,INDEX(Sheet2!$H$2:'Sheet2'!$H$45,MATCH(AZ77,Sheet2!$G$2:'Sheet2'!$G$45,0),0)),IF($BH$1=TRUE,INDEX(Sheet2!$I$2:'Sheet2'!$I$45,MATCH(AZ77,Sheet2!$G$2:'Sheet2'!$G$45,0)),IF($BI$1=TRUE,INDEX(Sheet2!$H$2:'Sheet2'!$H$45,MATCH(AZ77,Sheet2!$G$2:'Sheet2'!$G$45,0)),0)))+IF($BE$1=TRUE,2,0)</f>
        <v>26.5</v>
      </c>
      <c r="Y77" s="26">
        <f t="shared" si="42"/>
        <v>30</v>
      </c>
      <c r="Z77" s="26">
        <f t="shared" si="43"/>
        <v>33</v>
      </c>
      <c r="AA77" s="28">
        <f t="shared" si="44"/>
        <v>36</v>
      </c>
      <c r="AB77" s="26">
        <f>BA77+IF($F77="범선",IF($BG$1=TRUE,INDEX(Sheet2!$H$2:'Sheet2'!$H$45,MATCH(BA77,Sheet2!$G$2:'Sheet2'!$G$45,0),0)),IF($BH$1=TRUE,INDEX(Sheet2!$I$2:'Sheet2'!$I$45,MATCH(BA77,Sheet2!$G$2:'Sheet2'!$G$45,0)),IF($BI$1=TRUE,INDEX(Sheet2!$H$2:'Sheet2'!$H$45,MATCH(BA77,Sheet2!$G$2:'Sheet2'!$G$45,0)),0)))+IF($BE$1=TRUE,2,0)</f>
        <v>32</v>
      </c>
      <c r="AC77" s="26">
        <f t="shared" si="45"/>
        <v>35.5</v>
      </c>
      <c r="AD77" s="26">
        <f t="shared" si="46"/>
        <v>38.5</v>
      </c>
      <c r="AE77" s="28">
        <f t="shared" si="47"/>
        <v>41.5</v>
      </c>
      <c r="AF77" s="26">
        <f>BB77+IF($F77="범선",IF($BG$1=TRUE,INDEX(Sheet2!$H$2:'Sheet2'!$H$45,MATCH(BB77,Sheet2!$G$2:'Sheet2'!$G$45,0),0)),IF($BH$1=TRUE,INDEX(Sheet2!$I$2:'Sheet2'!$I$45,MATCH(BB77,Sheet2!$G$2:'Sheet2'!$G$45,0)),IF($BI$1=TRUE,INDEX(Sheet2!$H$2:'Sheet2'!$H$45,MATCH(BB77,Sheet2!$G$2:'Sheet2'!$G$45,0)),0)))+IF($BE$1=TRUE,2,0)</f>
        <v>37</v>
      </c>
      <c r="AG77" s="26">
        <f t="shared" si="48"/>
        <v>40.5</v>
      </c>
      <c r="AH77" s="26">
        <f t="shared" si="49"/>
        <v>43.5</v>
      </c>
      <c r="AI77" s="28">
        <f t="shared" si="50"/>
        <v>46.5</v>
      </c>
      <c r="AJ77" s="95"/>
      <c r="AK77" s="97">
        <v>260</v>
      </c>
      <c r="AL77" s="97">
        <v>375</v>
      </c>
      <c r="AM77" s="97">
        <v>17</v>
      </c>
      <c r="AN77" s="83">
        <v>13</v>
      </c>
      <c r="AO77" s="83">
        <v>35</v>
      </c>
      <c r="AP77" s="5">
        <v>100</v>
      </c>
      <c r="AQ77" s="5">
        <v>40</v>
      </c>
      <c r="AR77" s="5">
        <v>60</v>
      </c>
      <c r="AS77" s="5">
        <v>420</v>
      </c>
      <c r="AT77" s="5">
        <v>3</v>
      </c>
      <c r="AU77" s="5">
        <f t="shared" si="28"/>
        <v>580</v>
      </c>
      <c r="AV77" s="5">
        <f t="shared" si="51"/>
        <v>435</v>
      </c>
      <c r="AW77" s="5">
        <f t="shared" si="52"/>
        <v>725</v>
      </c>
      <c r="AX77" s="5">
        <f t="shared" si="53"/>
        <v>9</v>
      </c>
      <c r="AY77" s="5">
        <f t="shared" si="54"/>
        <v>10</v>
      </c>
      <c r="AZ77" s="5">
        <f t="shared" si="55"/>
        <v>13</v>
      </c>
      <c r="BA77" s="5">
        <f t="shared" si="56"/>
        <v>17</v>
      </c>
      <c r="BB77" s="5">
        <f t="shared" si="57"/>
        <v>21</v>
      </c>
    </row>
    <row r="78" spans="1:54" s="5" customFormat="1">
      <c r="A78" s="1145">
        <v>20</v>
      </c>
      <c r="B78" s="1147"/>
      <c r="C78" s="1150" t="s">
        <v>525</v>
      </c>
      <c r="D78" s="1152" t="s">
        <v>1</v>
      </c>
      <c r="E78" s="1152" t="s">
        <v>0</v>
      </c>
      <c r="F78" s="1153" t="s">
        <v>18</v>
      </c>
      <c r="G78" s="1156" t="s">
        <v>12</v>
      </c>
      <c r="H78" s="1159">
        <f>ROUNDDOWN(AK78*1.05,0)+INDEX(Sheet2!$B$2:'Sheet2'!$B$5,MATCH(G78,Sheet2!$A$2:'Sheet2'!$A$5,0),0)+34*AT78-ROUNDUP(IF($BC$1=TRUE,AV78,AW78)/10,0)+A78</f>
        <v>536</v>
      </c>
      <c r="I78" s="1162">
        <f>ROUNDDOWN(AL78*1.05,0)+INDEX(Sheet2!$B$2:'Sheet2'!$B$5,MATCH(G78,Sheet2!$A$2:'Sheet2'!$A$5,0),0)+34*AT78-ROUNDUP(IF($BC$1=TRUE,AV78,AW78)/10,0)+A78</f>
        <v>476</v>
      </c>
      <c r="J78" s="1165">
        <f t="shared" si="31"/>
        <v>1012</v>
      </c>
      <c r="K78" s="1168">
        <f>AW78-ROUNDDOWN(AR78/2,0)-ROUNDDOWN(MAX(AQ78*1.2,AP78*0.5),0)+INDEX(Sheet2!$C$2:'Sheet2'!$C$5,MATCH(G78,Sheet2!$A$2:'Sheet2'!$A$5,0),0)</f>
        <v>796</v>
      </c>
      <c r="L78" s="1170">
        <f t="shared" si="32"/>
        <v>382</v>
      </c>
      <c r="M78" s="1173">
        <f t="shared" si="33"/>
        <v>13</v>
      </c>
      <c r="N78" s="1173">
        <f t="shared" si="34"/>
        <v>56</v>
      </c>
      <c r="O78" s="1175">
        <f t="shared" si="35"/>
        <v>2084</v>
      </c>
      <c r="P78" s="31">
        <f>AX78+IF($F78="범선",IF($BG$1=TRUE,INDEX(Sheet2!$H$2:'Sheet2'!$H$45,MATCH(AX78,Sheet2!$G$2:'Sheet2'!$G$45,0),0)),IF($BH$1=TRUE,INDEX(Sheet2!$I$2:'Sheet2'!$I$45,MATCH(AX78,Sheet2!$G$2:'Sheet2'!$G$45,0)),IF($BI$1=TRUE,INDEX(Sheet2!$H$2:'Sheet2'!$H$45,MATCH(AX78,Sheet2!$G$2:'Sheet2'!$G$45,0)),0)))+IF($BE$1=TRUE,2,0)</f>
        <v>25</v>
      </c>
      <c r="Q78" s="26">
        <f t="shared" si="36"/>
        <v>28</v>
      </c>
      <c r="R78" s="26">
        <f t="shared" si="37"/>
        <v>31</v>
      </c>
      <c r="S78" s="28">
        <f t="shared" si="38"/>
        <v>34</v>
      </c>
      <c r="T78" s="26">
        <f>AY78+IF($F78="범선",IF($BG$1=TRUE,INDEX(Sheet2!$H$2:'Sheet2'!$H$45,MATCH(AY78,Sheet2!$G$2:'Sheet2'!$G$45,0),0)),IF($BH$1=TRUE,INDEX(Sheet2!$I$2:'Sheet2'!$I$45,MATCH(AY78,Sheet2!$G$2:'Sheet2'!$G$45,0)),IF($BI$1=TRUE,INDEX(Sheet2!$H$2:'Sheet2'!$H$45,MATCH(AY78,Sheet2!$G$2:'Sheet2'!$G$45,0)),0)))+IF($BE$1=TRUE,2,0)</f>
        <v>26.5</v>
      </c>
      <c r="U78" s="26">
        <f t="shared" si="39"/>
        <v>30</v>
      </c>
      <c r="V78" s="26">
        <f t="shared" si="40"/>
        <v>33</v>
      </c>
      <c r="W78" s="28">
        <f t="shared" si="41"/>
        <v>36</v>
      </c>
      <c r="X78" s="26">
        <f>AZ78+IF($F78="범선",IF($BG$1=TRUE,INDEX(Sheet2!$H$2:'Sheet2'!$H$45,MATCH(AZ78,Sheet2!$G$2:'Sheet2'!$G$45,0),0)),IF($BH$1=TRUE,INDEX(Sheet2!$I$2:'Sheet2'!$I$45,MATCH(AZ78,Sheet2!$G$2:'Sheet2'!$G$45,0)),IF($BI$1=TRUE,INDEX(Sheet2!$H$2:'Sheet2'!$H$45,MATCH(AZ78,Sheet2!$G$2:'Sheet2'!$G$45,0)),0)))+IF($BE$1=TRUE,2,0)</f>
        <v>32</v>
      </c>
      <c r="Y78" s="26">
        <f t="shared" si="42"/>
        <v>35.5</v>
      </c>
      <c r="Z78" s="26">
        <f t="shared" si="43"/>
        <v>38.5</v>
      </c>
      <c r="AA78" s="28">
        <f t="shared" si="44"/>
        <v>41.5</v>
      </c>
      <c r="AB78" s="26">
        <f>BA78+IF($F78="범선",IF($BG$1=TRUE,INDEX(Sheet2!$H$2:'Sheet2'!$H$45,MATCH(BA78,Sheet2!$G$2:'Sheet2'!$G$45,0),0)),IF($BH$1=TRUE,INDEX(Sheet2!$I$2:'Sheet2'!$I$45,MATCH(BA78,Sheet2!$G$2:'Sheet2'!$G$45,0)),IF($BI$1=TRUE,INDEX(Sheet2!$H$2:'Sheet2'!$H$45,MATCH(BA78,Sheet2!$G$2:'Sheet2'!$G$45,0)),0)))+IF($BE$1=TRUE,2,0)</f>
        <v>36</v>
      </c>
      <c r="AC78" s="26">
        <f t="shared" si="45"/>
        <v>39.5</v>
      </c>
      <c r="AD78" s="26">
        <f t="shared" si="46"/>
        <v>42.5</v>
      </c>
      <c r="AE78" s="28">
        <f t="shared" si="47"/>
        <v>45.5</v>
      </c>
      <c r="AF78" s="26">
        <f>BB78+IF($F78="범선",IF($BG$1=TRUE,INDEX(Sheet2!$H$2:'Sheet2'!$H$45,MATCH(BB78,Sheet2!$G$2:'Sheet2'!$G$45,0),0)),IF($BH$1=TRUE,INDEX(Sheet2!$I$2:'Sheet2'!$I$45,MATCH(BB78,Sheet2!$G$2:'Sheet2'!$G$45,0)),IF($BI$1=TRUE,INDEX(Sheet2!$H$2:'Sheet2'!$H$45,MATCH(BB78,Sheet2!$G$2:'Sheet2'!$G$45,0)),0)))+IF($BE$1=TRUE,2,0)</f>
        <v>41</v>
      </c>
      <c r="AG78" s="26">
        <f t="shared" si="48"/>
        <v>44.5</v>
      </c>
      <c r="AH78" s="26">
        <f t="shared" si="49"/>
        <v>47.5</v>
      </c>
      <c r="AI78" s="28">
        <f t="shared" si="50"/>
        <v>50.5</v>
      </c>
      <c r="AJ78" s="95"/>
      <c r="AK78" s="97">
        <f>284/95*105</f>
        <v>313.89473684210526</v>
      </c>
      <c r="AL78" s="97">
        <f>232/95*105</f>
        <v>256.42105263157896</v>
      </c>
      <c r="AM78" s="97">
        <v>18</v>
      </c>
      <c r="AN78" s="83">
        <v>13</v>
      </c>
      <c r="AO78" s="83">
        <v>56</v>
      </c>
      <c r="AP78" s="5">
        <v>200</v>
      </c>
      <c r="AQ78" s="5">
        <v>90</v>
      </c>
      <c r="AR78" s="5">
        <v>115</v>
      </c>
      <c r="AS78" s="5">
        <v>415</v>
      </c>
      <c r="AT78" s="5">
        <v>3</v>
      </c>
      <c r="AU78" s="5">
        <f t="shared" si="28"/>
        <v>730</v>
      </c>
      <c r="AV78" s="5">
        <f t="shared" si="51"/>
        <v>547</v>
      </c>
      <c r="AW78" s="5">
        <f t="shared" si="52"/>
        <v>912</v>
      </c>
      <c r="AX78" s="5">
        <f t="shared" si="53"/>
        <v>12</v>
      </c>
      <c r="AY78" s="5">
        <f t="shared" si="54"/>
        <v>13</v>
      </c>
      <c r="AZ78" s="5">
        <f t="shared" si="55"/>
        <v>17</v>
      </c>
      <c r="BA78" s="5">
        <f t="shared" si="56"/>
        <v>20</v>
      </c>
      <c r="BB78" s="5">
        <f t="shared" si="57"/>
        <v>24</v>
      </c>
    </row>
    <row r="79" spans="1:54" s="5" customFormat="1">
      <c r="A79" s="381"/>
      <c r="B79" s="377" t="s">
        <v>40</v>
      </c>
      <c r="C79" s="203" t="s">
        <v>75</v>
      </c>
      <c r="D79" s="49" t="s">
        <v>1</v>
      </c>
      <c r="E79" s="49" t="s">
        <v>41</v>
      </c>
      <c r="F79" s="50" t="s">
        <v>18</v>
      </c>
      <c r="G79" s="51" t="s">
        <v>8</v>
      </c>
      <c r="H79" s="286">
        <f>ROUNDDOWN(AK79*1.05,0)+INDEX(Sheet2!$B$2:'Sheet2'!$B$5,MATCH(G79,Sheet2!$A$2:'Sheet2'!$A$5,0),0)+34*AT79-ROUNDUP(IF($BC$1=TRUE,AV79,AW79)/10,0)+A79</f>
        <v>494</v>
      </c>
      <c r="I79" s="296">
        <f>ROUNDDOWN(AL79*1.05,0)+INDEX(Sheet2!$B$2:'Sheet2'!$B$5,MATCH(G79,Sheet2!$A$2:'Sheet2'!$A$5,0),0)+34*AT79-ROUNDUP(IF($BC$1=TRUE,AV79,AW79)/10,0)+A79</f>
        <v>596</v>
      </c>
      <c r="J79" s="40">
        <f t="shared" si="31"/>
        <v>1090</v>
      </c>
      <c r="K79" s="399">
        <f>AW79-ROUNDDOWN(AR79/2,0)-ROUNDDOWN(MAX(AQ79*1.2,AP79*0.5),0)+INDEX(Sheet2!$C$2:'Sheet2'!$C$5,MATCH(G79,Sheet2!$A$2:'Sheet2'!$A$5,0),0)</f>
        <v>851</v>
      </c>
      <c r="L79" s="48">
        <f t="shared" si="32"/>
        <v>452</v>
      </c>
      <c r="M79" s="201">
        <f t="shared" si="33"/>
        <v>12</v>
      </c>
      <c r="N79" s="201">
        <f t="shared" si="34"/>
        <v>40</v>
      </c>
      <c r="O79" s="202">
        <f t="shared" si="35"/>
        <v>2078</v>
      </c>
      <c r="P79" s="53">
        <f>AX79+IF($F79="범선",IF($BG$1=TRUE,INDEX(Sheet2!$H$2:'Sheet2'!$H$45,MATCH(AX79,Sheet2!$G$2:'Sheet2'!$G$45,0),0)),IF($BH$1=TRUE,INDEX(Sheet2!$I$2:'Sheet2'!$I$45,MATCH(AX79,Sheet2!$G$2:'Sheet2'!$G$45,0)),IF($BI$1=TRUE,INDEX(Sheet2!$H$2:'Sheet2'!$H$45,MATCH(AX79,Sheet2!$G$2:'Sheet2'!$G$45,0)),0)))+IF($BE$1=TRUE,2,0)</f>
        <v>21</v>
      </c>
      <c r="Q79" s="49">
        <f t="shared" si="36"/>
        <v>24</v>
      </c>
      <c r="R79" s="49">
        <f t="shared" si="37"/>
        <v>27</v>
      </c>
      <c r="S79" s="51">
        <f t="shared" si="38"/>
        <v>30</v>
      </c>
      <c r="T79" s="49">
        <f>AY79+IF($F79="범선",IF($BG$1=TRUE,INDEX(Sheet2!$H$2:'Sheet2'!$H$45,MATCH(AY79,Sheet2!$G$2:'Sheet2'!$G$45,0),0)),IF($BH$1=TRUE,INDEX(Sheet2!$I$2:'Sheet2'!$I$45,MATCH(AY79,Sheet2!$G$2:'Sheet2'!$G$45,0)),IF($BI$1=TRUE,INDEX(Sheet2!$H$2:'Sheet2'!$H$45,MATCH(AY79,Sheet2!$G$2:'Sheet2'!$G$45,0)),0)))+IF($BE$1=TRUE,2,0)</f>
        <v>22.5</v>
      </c>
      <c r="U79" s="49">
        <f t="shared" si="39"/>
        <v>26</v>
      </c>
      <c r="V79" s="49">
        <f t="shared" si="40"/>
        <v>29</v>
      </c>
      <c r="W79" s="51">
        <f t="shared" si="41"/>
        <v>32</v>
      </c>
      <c r="X79" s="49">
        <f>AZ79+IF($F79="범선",IF($BG$1=TRUE,INDEX(Sheet2!$H$2:'Sheet2'!$H$45,MATCH(AZ79,Sheet2!$G$2:'Sheet2'!$G$45,0),0)),IF($BH$1=TRUE,INDEX(Sheet2!$I$2:'Sheet2'!$I$45,MATCH(AZ79,Sheet2!$G$2:'Sheet2'!$G$45,0)),IF($BI$1=TRUE,INDEX(Sheet2!$H$2:'Sheet2'!$H$45,MATCH(AZ79,Sheet2!$G$2:'Sheet2'!$G$45,0)),0)))+IF($BE$1=TRUE,2,0)</f>
        <v>26.5</v>
      </c>
      <c r="Y79" s="49">
        <f t="shared" si="42"/>
        <v>30</v>
      </c>
      <c r="Z79" s="49">
        <f t="shared" si="43"/>
        <v>33</v>
      </c>
      <c r="AA79" s="51">
        <f t="shared" si="44"/>
        <v>36</v>
      </c>
      <c r="AB79" s="49">
        <f>BA79+IF($F79="범선",IF($BG$1=TRUE,INDEX(Sheet2!$H$2:'Sheet2'!$H$45,MATCH(BA79,Sheet2!$G$2:'Sheet2'!$G$45,0),0)),IF($BH$1=TRUE,INDEX(Sheet2!$I$2:'Sheet2'!$I$45,MATCH(BA79,Sheet2!$G$2:'Sheet2'!$G$45,0)),IF($BI$1=TRUE,INDEX(Sheet2!$H$2:'Sheet2'!$H$45,MATCH(BA79,Sheet2!$G$2:'Sheet2'!$G$45,0)),0)))+IF($BE$1=TRUE,2,0)</f>
        <v>32</v>
      </c>
      <c r="AC79" s="49">
        <f t="shared" si="45"/>
        <v>35.5</v>
      </c>
      <c r="AD79" s="49">
        <f t="shared" si="46"/>
        <v>38.5</v>
      </c>
      <c r="AE79" s="51">
        <f t="shared" si="47"/>
        <v>41.5</v>
      </c>
      <c r="AF79" s="49">
        <f>BB79+IF($F79="범선",IF($BG$1=TRUE,INDEX(Sheet2!$H$2:'Sheet2'!$H$45,MATCH(BB79,Sheet2!$G$2:'Sheet2'!$G$45,0),0)),IF($BH$1=TRUE,INDEX(Sheet2!$I$2:'Sheet2'!$I$45,MATCH(BB79,Sheet2!$G$2:'Sheet2'!$G$45,0)),IF($BI$1=TRUE,INDEX(Sheet2!$H$2:'Sheet2'!$H$45,MATCH(BB79,Sheet2!$G$2:'Sheet2'!$G$45,0)),0)))+IF($BE$1=TRUE,2,0)</f>
        <v>37</v>
      </c>
      <c r="AG79" s="49">
        <f t="shared" si="48"/>
        <v>40.5</v>
      </c>
      <c r="AH79" s="49">
        <f t="shared" si="49"/>
        <v>43.5</v>
      </c>
      <c r="AI79" s="51">
        <f t="shared" si="50"/>
        <v>46.5</v>
      </c>
      <c r="AJ79" s="95"/>
      <c r="AK79" s="97">
        <v>272</v>
      </c>
      <c r="AL79" s="97">
        <v>369</v>
      </c>
      <c r="AM79" s="97">
        <v>10</v>
      </c>
      <c r="AN79" s="83">
        <v>12</v>
      </c>
      <c r="AO79" s="83">
        <v>40</v>
      </c>
      <c r="AP79" s="5">
        <v>80</v>
      </c>
      <c r="AQ79" s="5">
        <v>40</v>
      </c>
      <c r="AR79" s="5">
        <v>50</v>
      </c>
      <c r="AS79" s="5">
        <v>570</v>
      </c>
      <c r="AT79" s="5">
        <v>3</v>
      </c>
      <c r="AU79" s="5">
        <f t="shared" si="28"/>
        <v>700</v>
      </c>
      <c r="AV79" s="5">
        <f t="shared" si="51"/>
        <v>525</v>
      </c>
      <c r="AW79" s="5">
        <f t="shared" si="52"/>
        <v>875</v>
      </c>
      <c r="AX79" s="5">
        <f t="shared" si="53"/>
        <v>9</v>
      </c>
      <c r="AY79" s="5">
        <f t="shared" si="54"/>
        <v>10</v>
      </c>
      <c r="AZ79" s="5">
        <f t="shared" si="55"/>
        <v>13</v>
      </c>
      <c r="BA79" s="5">
        <f t="shared" si="56"/>
        <v>17</v>
      </c>
      <c r="BB79" s="5">
        <f t="shared" si="57"/>
        <v>21</v>
      </c>
    </row>
    <row r="80" spans="1:54" s="5" customFormat="1">
      <c r="A80" s="333"/>
      <c r="B80" s="344" t="s">
        <v>43</v>
      </c>
      <c r="C80" s="190" t="s">
        <v>52</v>
      </c>
      <c r="D80" s="43" t="s">
        <v>1</v>
      </c>
      <c r="E80" s="43" t="s">
        <v>0</v>
      </c>
      <c r="F80" s="44" t="s">
        <v>18</v>
      </c>
      <c r="G80" s="45" t="s">
        <v>8</v>
      </c>
      <c r="H80" s="280">
        <f>ROUNDDOWN(AK80*1.05,0)+INDEX(Sheet2!$B$2:'Sheet2'!$B$5,MATCH(G80,Sheet2!$A$2:'Sheet2'!$A$5,0),0)+34*AT80-ROUNDUP(IF($BC$1=TRUE,AV80,AW80)/10,0)+A80</f>
        <v>505</v>
      </c>
      <c r="I80" s="290">
        <f>ROUNDDOWN(AL80*1.05,0)+INDEX(Sheet2!$B$2:'Sheet2'!$B$5,MATCH(G80,Sheet2!$A$2:'Sheet2'!$A$5,0),0)+34*AT80-ROUNDUP(IF($BC$1=TRUE,AV80,AW80)/10,0)+A80</f>
        <v>563</v>
      </c>
      <c r="J80" s="46">
        <f t="shared" si="31"/>
        <v>1068</v>
      </c>
      <c r="K80" s="423">
        <f>AW80-ROUNDDOWN(AR80/2,0)-ROUNDDOWN(MAX(AQ80*1.2,AP80*0.5),0)+INDEX(Sheet2!$C$2:'Sheet2'!$C$5,MATCH(G80,Sheet2!$A$2:'Sheet2'!$A$5,0),0)</f>
        <v>719</v>
      </c>
      <c r="L80" s="42">
        <f t="shared" si="32"/>
        <v>370</v>
      </c>
      <c r="M80" s="191">
        <f t="shared" si="33"/>
        <v>15</v>
      </c>
      <c r="N80" s="191">
        <f t="shared" si="34"/>
        <v>40</v>
      </c>
      <c r="O80" s="140">
        <f t="shared" si="35"/>
        <v>2078</v>
      </c>
      <c r="P80" s="47">
        <f>AX80+IF($F80="범선",IF($BG$1=TRUE,INDEX(Sheet2!$H$2:'Sheet2'!$H$45,MATCH(AX80,Sheet2!$G$2:'Sheet2'!$G$45,0),0)),IF($BH$1=TRUE,INDEX(Sheet2!$I$2:'Sheet2'!$I$45,MATCH(AX80,Sheet2!$G$2:'Sheet2'!$G$45,0)),IF($BI$1=TRUE,INDEX(Sheet2!$H$2:'Sheet2'!$H$45,MATCH(AX80,Sheet2!$G$2:'Sheet2'!$G$45,0)),0)))+IF($BE$1=TRUE,2,0)</f>
        <v>22.5</v>
      </c>
      <c r="Q80" s="43">
        <f t="shared" si="36"/>
        <v>25.5</v>
      </c>
      <c r="R80" s="43">
        <f t="shared" si="37"/>
        <v>28.5</v>
      </c>
      <c r="S80" s="45">
        <f t="shared" si="38"/>
        <v>31.5</v>
      </c>
      <c r="T80" s="43">
        <f>AY80+IF($F80="범선",IF($BG$1=TRUE,INDEX(Sheet2!$H$2:'Sheet2'!$H$45,MATCH(AY80,Sheet2!$G$2:'Sheet2'!$G$45,0),0)),IF($BH$1=TRUE,INDEX(Sheet2!$I$2:'Sheet2'!$I$45,MATCH(AY80,Sheet2!$G$2:'Sheet2'!$G$45,0)),IF($BI$1=TRUE,INDEX(Sheet2!$H$2:'Sheet2'!$H$45,MATCH(AY80,Sheet2!$G$2:'Sheet2'!$G$45,0)),0)))+IF($BE$1=TRUE,2,0)</f>
        <v>24</v>
      </c>
      <c r="U80" s="43">
        <f t="shared" si="39"/>
        <v>27.5</v>
      </c>
      <c r="V80" s="43">
        <f t="shared" si="40"/>
        <v>30.5</v>
      </c>
      <c r="W80" s="45">
        <f t="shared" si="41"/>
        <v>33.5</v>
      </c>
      <c r="X80" s="43">
        <f>AZ80+IF($F80="범선",IF($BG$1=TRUE,INDEX(Sheet2!$H$2:'Sheet2'!$H$45,MATCH(AZ80,Sheet2!$G$2:'Sheet2'!$G$45,0),0)),IF($BH$1=TRUE,INDEX(Sheet2!$I$2:'Sheet2'!$I$45,MATCH(AZ80,Sheet2!$G$2:'Sheet2'!$G$45,0)),IF($BI$1=TRUE,INDEX(Sheet2!$H$2:'Sheet2'!$H$45,MATCH(AZ80,Sheet2!$G$2:'Sheet2'!$G$45,0)),0)))+IF($BE$1=TRUE,2,0)</f>
        <v>28</v>
      </c>
      <c r="Y80" s="43">
        <f t="shared" si="42"/>
        <v>31.5</v>
      </c>
      <c r="Z80" s="43">
        <f t="shared" si="43"/>
        <v>34.5</v>
      </c>
      <c r="AA80" s="45">
        <f t="shared" si="44"/>
        <v>37.5</v>
      </c>
      <c r="AB80" s="43">
        <f>BA80+IF($F80="범선",IF($BG$1=TRUE,INDEX(Sheet2!$H$2:'Sheet2'!$H$45,MATCH(BA80,Sheet2!$G$2:'Sheet2'!$G$45,0),0)),IF($BH$1=TRUE,INDEX(Sheet2!$I$2:'Sheet2'!$I$45,MATCH(BA80,Sheet2!$G$2:'Sheet2'!$G$45,0)),IF($BI$1=TRUE,INDEX(Sheet2!$H$2:'Sheet2'!$H$45,MATCH(BA80,Sheet2!$G$2:'Sheet2'!$G$45,0)),0)))+IF($BE$1=TRUE,2,0)</f>
        <v>33</v>
      </c>
      <c r="AC80" s="43">
        <f t="shared" si="45"/>
        <v>36.5</v>
      </c>
      <c r="AD80" s="43">
        <f t="shared" si="46"/>
        <v>39.5</v>
      </c>
      <c r="AE80" s="45">
        <f t="shared" si="47"/>
        <v>42.5</v>
      </c>
      <c r="AF80" s="43">
        <f>BB80+IF($F80="범선",IF($BG$1=TRUE,INDEX(Sheet2!$H$2:'Sheet2'!$H$45,MATCH(BB80,Sheet2!$G$2:'Sheet2'!$G$45,0),0)),IF($BH$1=TRUE,INDEX(Sheet2!$I$2:'Sheet2'!$I$45,MATCH(BB80,Sheet2!$G$2:'Sheet2'!$G$45,0)),IF($BI$1=TRUE,INDEX(Sheet2!$H$2:'Sheet2'!$H$45,MATCH(BB80,Sheet2!$G$2:'Sheet2'!$G$45,0)),0)))+IF($BE$1=TRUE,2,0)</f>
        <v>38.5</v>
      </c>
      <c r="AG80" s="43">
        <f t="shared" si="48"/>
        <v>42</v>
      </c>
      <c r="AH80" s="43">
        <f t="shared" si="49"/>
        <v>45</v>
      </c>
      <c r="AI80" s="45">
        <f t="shared" si="50"/>
        <v>48</v>
      </c>
      <c r="AJ80" s="95"/>
      <c r="AK80" s="97">
        <v>275</v>
      </c>
      <c r="AL80" s="97">
        <v>330</v>
      </c>
      <c r="AM80" s="97">
        <v>15</v>
      </c>
      <c r="AN80" s="83">
        <v>15</v>
      </c>
      <c r="AO80" s="83">
        <v>40</v>
      </c>
      <c r="AP80" s="5">
        <v>100</v>
      </c>
      <c r="AQ80" s="5">
        <v>35</v>
      </c>
      <c r="AR80" s="5">
        <v>60</v>
      </c>
      <c r="AS80" s="5">
        <v>440</v>
      </c>
      <c r="AT80" s="5">
        <v>3</v>
      </c>
      <c r="AU80" s="5">
        <f t="shared" si="28"/>
        <v>600</v>
      </c>
      <c r="AV80" s="5">
        <f t="shared" si="51"/>
        <v>450</v>
      </c>
      <c r="AW80" s="5">
        <f t="shared" si="52"/>
        <v>750</v>
      </c>
      <c r="AX80" s="5">
        <f t="shared" si="53"/>
        <v>10</v>
      </c>
      <c r="AY80" s="5">
        <f t="shared" si="54"/>
        <v>11</v>
      </c>
      <c r="AZ80" s="5">
        <f t="shared" si="55"/>
        <v>14</v>
      </c>
      <c r="BA80" s="5">
        <f t="shared" si="56"/>
        <v>18</v>
      </c>
      <c r="BB80" s="5">
        <f t="shared" si="57"/>
        <v>22</v>
      </c>
    </row>
    <row r="81" spans="1:54" s="5" customFormat="1" hidden="1">
      <c r="A81" s="334">
        <v>20</v>
      </c>
      <c r="B81" s="89" t="s">
        <v>45</v>
      </c>
      <c r="C81" s="119" t="s">
        <v>106</v>
      </c>
      <c r="D81" s="26" t="s">
        <v>1</v>
      </c>
      <c r="E81" s="26" t="s">
        <v>41</v>
      </c>
      <c r="F81" s="26" t="s">
        <v>18</v>
      </c>
      <c r="G81" s="28" t="s">
        <v>10</v>
      </c>
      <c r="H81" s="91">
        <f>ROUNDDOWN(AK81*1.05,0)+INDEX(Sheet2!$B$2:'Sheet2'!$B$5,MATCH(G81,Sheet2!$A$2:'Sheet2'!$A$5,0),0)+34*AT81-ROUNDUP(IF($BC$1=TRUE,AV81,AW81)/10,0)+A81</f>
        <v>471</v>
      </c>
      <c r="I81" s="231">
        <f>ROUNDDOWN(AL81*1.05,0)+INDEX(Sheet2!$B$2:'Sheet2'!$B$5,MATCH(G81,Sheet2!$A$2:'Sheet2'!$A$5,0),0)+34*AT81-ROUNDUP(IF($BC$1=TRUE,AV81,AW81)/10,0)+A81</f>
        <v>571</v>
      </c>
      <c r="J81" s="30">
        <f t="shared" si="31"/>
        <v>1042</v>
      </c>
      <c r="K81" s="137">
        <f>AW81-ROUNDDOWN(AR81/2,0)-ROUNDDOWN(MAX(AQ81*1.2,AP81*0.5),0)+INDEX(Sheet2!$C$2:'Sheet2'!$C$5,MATCH(G81,Sheet2!$A$2:'Sheet2'!$A$5,0),0)</f>
        <v>1114</v>
      </c>
      <c r="L81" s="25">
        <f t="shared" si="32"/>
        <v>603</v>
      </c>
      <c r="M81" s="83">
        <f t="shared" si="33"/>
        <v>14</v>
      </c>
      <c r="N81" s="83">
        <f t="shared" si="34"/>
        <v>45</v>
      </c>
      <c r="O81" s="92">
        <f t="shared" si="35"/>
        <v>1984</v>
      </c>
      <c r="P81" s="31">
        <f>AX81+IF($F81="범선",IF($BG$1=TRUE,INDEX(Sheet2!$H$2:'Sheet2'!$H$45,MATCH(AX81,Sheet2!$G$2:'Sheet2'!$G$45,0),0)),IF($BH$1=TRUE,INDEX(Sheet2!$I$2:'Sheet2'!$I$45,MATCH(AX81,Sheet2!$G$2:'Sheet2'!$G$45,0)),IF($BI$1=TRUE,INDEX(Sheet2!$H$2:'Sheet2'!$H$45,MATCH(AX81,Sheet2!$G$2:'Sheet2'!$G$45,0)),0)))+IF($BE$1=TRUE,2,0)</f>
        <v>21</v>
      </c>
      <c r="Q81" s="26">
        <f t="shared" si="36"/>
        <v>24</v>
      </c>
      <c r="R81" s="26">
        <f t="shared" si="37"/>
        <v>27</v>
      </c>
      <c r="S81" s="28">
        <f t="shared" si="38"/>
        <v>30</v>
      </c>
      <c r="T81" s="26">
        <f>AY81+IF($F81="범선",IF($BG$1=TRUE,INDEX(Sheet2!$H$2:'Sheet2'!$H$45,MATCH(AY81,Sheet2!$G$2:'Sheet2'!$G$45,0),0)),IF($BH$1=TRUE,INDEX(Sheet2!$I$2:'Sheet2'!$I$45,MATCH(AY81,Sheet2!$G$2:'Sheet2'!$G$45,0)),IF($BI$1=TRUE,INDEX(Sheet2!$H$2:'Sheet2'!$H$45,MATCH(AY81,Sheet2!$G$2:'Sheet2'!$G$45,0)),0)))+IF($BE$1=TRUE,2,0)</f>
        <v>22.5</v>
      </c>
      <c r="U81" s="26">
        <f t="shared" si="39"/>
        <v>26</v>
      </c>
      <c r="V81" s="26">
        <f t="shared" si="40"/>
        <v>29</v>
      </c>
      <c r="W81" s="28">
        <f t="shared" si="41"/>
        <v>32</v>
      </c>
      <c r="X81" s="26">
        <f>AZ81+IF($F81="범선",IF($BG$1=TRUE,INDEX(Sheet2!$H$2:'Sheet2'!$H$45,MATCH(AZ81,Sheet2!$G$2:'Sheet2'!$G$45,0),0)),IF($BH$1=TRUE,INDEX(Sheet2!$I$2:'Sheet2'!$I$45,MATCH(AZ81,Sheet2!$G$2:'Sheet2'!$G$45,0)),IF($BI$1=TRUE,INDEX(Sheet2!$H$2:'Sheet2'!$H$45,MATCH(AZ81,Sheet2!$G$2:'Sheet2'!$G$45,0)),0)))+IF($BE$1=TRUE,2,0)</f>
        <v>26.5</v>
      </c>
      <c r="Y81" s="26">
        <f t="shared" si="42"/>
        <v>30</v>
      </c>
      <c r="Z81" s="26">
        <f t="shared" si="43"/>
        <v>33</v>
      </c>
      <c r="AA81" s="28">
        <f t="shared" si="44"/>
        <v>36</v>
      </c>
      <c r="AB81" s="26">
        <f>BA81+IF($F81="범선",IF($BG$1=TRUE,INDEX(Sheet2!$H$2:'Sheet2'!$H$45,MATCH(BA81,Sheet2!$G$2:'Sheet2'!$G$45,0),0)),IF($BH$1=TRUE,INDEX(Sheet2!$I$2:'Sheet2'!$I$45,MATCH(BA81,Sheet2!$G$2:'Sheet2'!$G$45,0)),IF($BI$1=TRUE,INDEX(Sheet2!$H$2:'Sheet2'!$H$45,MATCH(BA81,Sheet2!$G$2:'Sheet2'!$G$45,0)),0)))+IF($BE$1=TRUE,2,0)</f>
        <v>32</v>
      </c>
      <c r="AC81" s="26">
        <f t="shared" si="45"/>
        <v>35.5</v>
      </c>
      <c r="AD81" s="26">
        <f t="shared" si="46"/>
        <v>38.5</v>
      </c>
      <c r="AE81" s="28">
        <f t="shared" si="47"/>
        <v>41.5</v>
      </c>
      <c r="AF81" s="26">
        <f>BB81+IF($F81="범선",IF($BG$1=TRUE,INDEX(Sheet2!$H$2:'Sheet2'!$H$45,MATCH(BB81,Sheet2!$G$2:'Sheet2'!$G$45,0),0)),IF($BH$1=TRUE,INDEX(Sheet2!$I$2:'Sheet2'!$I$45,MATCH(BB81,Sheet2!$G$2:'Sheet2'!$G$45,0)),IF($BI$1=TRUE,INDEX(Sheet2!$H$2:'Sheet2'!$H$45,MATCH(BB81,Sheet2!$G$2:'Sheet2'!$G$45,0)),0)))+IF($BE$1=TRUE,2,0)</f>
        <v>37</v>
      </c>
      <c r="AG81" s="26">
        <f t="shared" si="48"/>
        <v>40.5</v>
      </c>
      <c r="AH81" s="26">
        <f t="shared" si="49"/>
        <v>43.5</v>
      </c>
      <c r="AI81" s="28">
        <f t="shared" si="50"/>
        <v>46.5</v>
      </c>
      <c r="AJ81" s="95"/>
      <c r="AK81" s="97">
        <v>265</v>
      </c>
      <c r="AL81" s="97">
        <v>360</v>
      </c>
      <c r="AM81" s="97">
        <v>15</v>
      </c>
      <c r="AN81" s="83">
        <v>14</v>
      </c>
      <c r="AO81" s="83">
        <v>45</v>
      </c>
      <c r="AP81" s="5">
        <v>70</v>
      </c>
      <c r="AQ81" s="5">
        <v>35</v>
      </c>
      <c r="AR81" s="5">
        <v>90</v>
      </c>
      <c r="AS81" s="5">
        <v>760</v>
      </c>
      <c r="AT81" s="5">
        <v>3</v>
      </c>
      <c r="AU81" s="5">
        <f t="shared" si="28"/>
        <v>920</v>
      </c>
      <c r="AV81" s="5">
        <f t="shared" si="51"/>
        <v>690</v>
      </c>
      <c r="AW81" s="5">
        <f t="shared" si="52"/>
        <v>1150</v>
      </c>
      <c r="AX81" s="5">
        <f t="shared" si="53"/>
        <v>9</v>
      </c>
      <c r="AY81" s="5">
        <f t="shared" si="54"/>
        <v>10</v>
      </c>
      <c r="AZ81" s="5">
        <f t="shared" si="55"/>
        <v>13</v>
      </c>
      <c r="BA81" s="5">
        <f t="shared" si="56"/>
        <v>17</v>
      </c>
      <c r="BB81" s="5">
        <f t="shared" si="57"/>
        <v>21</v>
      </c>
    </row>
    <row r="82" spans="1:54" s="5" customFormat="1">
      <c r="A82" s="413">
        <v>20</v>
      </c>
      <c r="B82" s="414"/>
      <c r="C82" s="416" t="s">
        <v>514</v>
      </c>
      <c r="D82" s="417" t="s">
        <v>262</v>
      </c>
      <c r="E82" s="417" t="s">
        <v>0</v>
      </c>
      <c r="F82" s="418" t="s">
        <v>18</v>
      </c>
      <c r="G82" s="419" t="s">
        <v>12</v>
      </c>
      <c r="H82" s="420">
        <f>ROUNDDOWN(AK82*1.05,0)+INDEX(Sheet2!$B$2:'Sheet2'!$B$5,MATCH(G82,Sheet2!$A$2:'Sheet2'!$A$5,0),0)+34*AT82-ROUNDUP(IF($BC$1=TRUE,AV82,AW82)/10,0)+A82</f>
        <v>535</v>
      </c>
      <c r="I82" s="421">
        <f>ROUNDDOWN(AL82*1.05,0)+INDEX(Sheet2!$B$2:'Sheet2'!$B$5,MATCH(G82,Sheet2!$A$2:'Sheet2'!$A$5,0),0)+34*AT82-ROUNDUP(IF($BC$1=TRUE,AV82,AW82)/10,0)+A82</f>
        <v>472</v>
      </c>
      <c r="J82" s="422">
        <f t="shared" si="31"/>
        <v>1007</v>
      </c>
      <c r="K82" s="424">
        <f>AW82-ROUNDDOWN(AR82/2,0)-ROUNDDOWN(MAX(AQ82*1.2,AP82*0.5),0)+INDEX(Sheet2!$C$2:'Sheet2'!$C$5,MATCH(G82,Sheet2!$A$2:'Sheet2'!$A$5,0),0)</f>
        <v>831</v>
      </c>
      <c r="L82" s="425">
        <f t="shared" si="32"/>
        <v>407</v>
      </c>
      <c r="M82" s="395">
        <f t="shared" si="33"/>
        <v>13</v>
      </c>
      <c r="N82" s="395">
        <f t="shared" si="34"/>
        <v>55</v>
      </c>
      <c r="O82" s="428">
        <f t="shared" si="35"/>
        <v>2077</v>
      </c>
      <c r="P82" s="31">
        <f>AX82+IF($F82="범선",IF($BG$1=TRUE,INDEX(Sheet2!$H$2:'Sheet2'!$H$45,MATCH(AX82,Sheet2!$G$2:'Sheet2'!$G$45,0),0)),IF($BH$1=TRUE,INDEX(Sheet2!$I$2:'Sheet2'!$I$45,MATCH(AX82,Sheet2!$G$2:'Sheet2'!$G$45,0)),IF($BI$1=TRUE,INDEX(Sheet2!$H$2:'Sheet2'!$H$45,MATCH(AX82,Sheet2!$G$2:'Sheet2'!$G$45,0)),0)))+IF($BE$1=TRUE,2,0)</f>
        <v>25</v>
      </c>
      <c r="Q82" s="26">
        <f t="shared" si="36"/>
        <v>28</v>
      </c>
      <c r="R82" s="26">
        <f t="shared" si="37"/>
        <v>31</v>
      </c>
      <c r="S82" s="28">
        <f t="shared" si="38"/>
        <v>34</v>
      </c>
      <c r="T82" s="26">
        <f>AY82+IF($F82="범선",IF($BG$1=TRUE,INDEX(Sheet2!$H$2:'Sheet2'!$H$45,MATCH(AY82,Sheet2!$G$2:'Sheet2'!$G$45,0),0)),IF($BH$1=TRUE,INDEX(Sheet2!$I$2:'Sheet2'!$I$45,MATCH(AY82,Sheet2!$G$2:'Sheet2'!$G$45,0)),IF($BI$1=TRUE,INDEX(Sheet2!$H$2:'Sheet2'!$H$45,MATCH(AY82,Sheet2!$G$2:'Sheet2'!$G$45,0)),0)))+IF($BE$1=TRUE,2,0)</f>
        <v>26.5</v>
      </c>
      <c r="U82" s="26">
        <f t="shared" si="39"/>
        <v>30</v>
      </c>
      <c r="V82" s="26">
        <f t="shared" si="40"/>
        <v>33</v>
      </c>
      <c r="W82" s="28">
        <f t="shared" si="41"/>
        <v>36</v>
      </c>
      <c r="X82" s="26">
        <f>AZ82+IF($F82="범선",IF($BG$1=TRUE,INDEX(Sheet2!$H$2:'Sheet2'!$H$45,MATCH(AZ82,Sheet2!$G$2:'Sheet2'!$G$45,0),0)),IF($BH$1=TRUE,INDEX(Sheet2!$I$2:'Sheet2'!$I$45,MATCH(AZ82,Sheet2!$G$2:'Sheet2'!$G$45,0)),IF($BI$1=TRUE,INDEX(Sheet2!$H$2:'Sheet2'!$H$45,MATCH(AZ82,Sheet2!$G$2:'Sheet2'!$G$45,0)),0)))+IF($BE$1=TRUE,2,0)</f>
        <v>30.5</v>
      </c>
      <c r="Y82" s="26">
        <f t="shared" si="42"/>
        <v>34</v>
      </c>
      <c r="Z82" s="26">
        <f t="shared" si="43"/>
        <v>37</v>
      </c>
      <c r="AA82" s="28">
        <f t="shared" si="44"/>
        <v>40</v>
      </c>
      <c r="AB82" s="26">
        <f>BA82+IF($F82="범선",IF($BG$1=TRUE,INDEX(Sheet2!$H$2:'Sheet2'!$H$45,MATCH(BA82,Sheet2!$G$2:'Sheet2'!$G$45,0),0)),IF($BH$1=TRUE,INDEX(Sheet2!$I$2:'Sheet2'!$I$45,MATCH(BA82,Sheet2!$G$2:'Sheet2'!$G$45,0)),IF($BI$1=TRUE,INDEX(Sheet2!$H$2:'Sheet2'!$H$45,MATCH(BA82,Sheet2!$G$2:'Sheet2'!$G$45,0)),0)))+IF($BE$1=TRUE,2,0)</f>
        <v>36</v>
      </c>
      <c r="AC82" s="26">
        <f t="shared" si="45"/>
        <v>39.5</v>
      </c>
      <c r="AD82" s="26">
        <f t="shared" si="46"/>
        <v>42.5</v>
      </c>
      <c r="AE82" s="28">
        <f t="shared" si="47"/>
        <v>45.5</v>
      </c>
      <c r="AF82" s="26">
        <f>BB82+IF($F82="범선",IF($BG$1=TRUE,INDEX(Sheet2!$H$2:'Sheet2'!$H$45,MATCH(BB82,Sheet2!$G$2:'Sheet2'!$G$45,0),0)),IF($BH$1=TRUE,INDEX(Sheet2!$I$2:'Sheet2'!$I$45,MATCH(BB82,Sheet2!$G$2:'Sheet2'!$G$45,0)),IF($BI$1=TRUE,INDEX(Sheet2!$H$2:'Sheet2'!$H$45,MATCH(BB82,Sheet2!$G$2:'Sheet2'!$G$45,0)),0)))+IF($BE$1=TRUE,2,0)</f>
        <v>41</v>
      </c>
      <c r="AG82" s="26">
        <f t="shared" si="48"/>
        <v>44.5</v>
      </c>
      <c r="AH82" s="26">
        <f t="shared" si="49"/>
        <v>47.5</v>
      </c>
      <c r="AI82" s="28">
        <f t="shared" si="50"/>
        <v>50.5</v>
      </c>
      <c r="AJ82" s="95"/>
      <c r="AK82" s="97">
        <v>315</v>
      </c>
      <c r="AL82" s="97">
        <v>255</v>
      </c>
      <c r="AM82" s="97">
        <v>16</v>
      </c>
      <c r="AN82" s="83">
        <v>13</v>
      </c>
      <c r="AO82" s="83">
        <v>55</v>
      </c>
      <c r="AP82" s="13">
        <v>200</v>
      </c>
      <c r="AQ82" s="13">
        <v>25</v>
      </c>
      <c r="AR82" s="13">
        <v>110</v>
      </c>
      <c r="AS82" s="13">
        <v>440</v>
      </c>
      <c r="AT82" s="13">
        <v>3</v>
      </c>
      <c r="AU82" s="5">
        <f t="shared" si="28"/>
        <v>750</v>
      </c>
      <c r="AV82" s="5">
        <f t="shared" si="51"/>
        <v>562</v>
      </c>
      <c r="AW82" s="5">
        <f t="shared" si="52"/>
        <v>937</v>
      </c>
      <c r="AX82" s="5">
        <f t="shared" si="53"/>
        <v>12</v>
      </c>
      <c r="AY82" s="5">
        <f t="shared" si="54"/>
        <v>13</v>
      </c>
      <c r="AZ82" s="5">
        <f t="shared" si="55"/>
        <v>16</v>
      </c>
      <c r="BA82" s="5">
        <f t="shared" si="56"/>
        <v>20</v>
      </c>
      <c r="BB82" s="5">
        <f t="shared" si="57"/>
        <v>24</v>
      </c>
    </row>
    <row r="83" spans="1:54" s="5" customFormat="1">
      <c r="A83" s="405"/>
      <c r="B83" s="406"/>
      <c r="C83" s="415" t="s">
        <v>42</v>
      </c>
      <c r="D83" s="38" t="s">
        <v>25</v>
      </c>
      <c r="E83" s="38" t="s">
        <v>41</v>
      </c>
      <c r="F83" s="407" t="s">
        <v>18</v>
      </c>
      <c r="G83" s="39" t="s">
        <v>8</v>
      </c>
      <c r="H83" s="286">
        <f>ROUNDDOWN(AK83*1.05,0)+INDEX(Sheet2!$B$2:'Sheet2'!$B$5,MATCH(G83,Sheet2!$A$2:'Sheet2'!$A$5,0),0)+34*AT83-ROUNDUP(IF($BC$1=TRUE,AV83,AW83)/10,0)+A83</f>
        <v>542</v>
      </c>
      <c r="I83" s="296">
        <f>ROUNDDOWN(AL83*1.05,0)+INDEX(Sheet2!$B$2:'Sheet2'!$B$5,MATCH(G83,Sheet2!$A$2:'Sheet2'!$A$5,0),0)+34*AT83-ROUNDUP(IF($BC$1=TRUE,AV83,AW83)/10,0)+A83</f>
        <v>448</v>
      </c>
      <c r="J83" s="40">
        <f t="shared" si="31"/>
        <v>990</v>
      </c>
      <c r="K83" s="663">
        <f>AW83-ROUNDDOWN(AR83/2,0)-ROUNDDOWN(MAX(AQ83*1.2,AP83*0.5),0)+INDEX(Sheet2!$C$2:'Sheet2'!$C$5,MATCH(G83,Sheet2!$A$2:'Sheet2'!$A$5,0),0)</f>
        <v>735</v>
      </c>
      <c r="L83" s="37">
        <f t="shared" si="32"/>
        <v>386</v>
      </c>
      <c r="M83" s="427">
        <f t="shared" si="33"/>
        <v>14</v>
      </c>
      <c r="N83" s="427">
        <f t="shared" si="34"/>
        <v>29</v>
      </c>
      <c r="O83" s="93">
        <f t="shared" si="35"/>
        <v>2074</v>
      </c>
      <c r="P83" s="41">
        <f>AX83+IF($F83="범선",IF($BG$1=TRUE,INDEX(Sheet2!$H$2:'Sheet2'!$H$45,MATCH(AX83,Sheet2!$G$2:'Sheet2'!$G$45,0),0)),IF($BH$1=TRUE,INDEX(Sheet2!$I$2:'Sheet2'!$I$45,MATCH(AX83,Sheet2!$G$2:'Sheet2'!$G$45,0)),IF($BI$1=TRUE,INDEX(Sheet2!$H$2:'Sheet2'!$H$45,MATCH(AX83,Sheet2!$G$2:'Sheet2'!$G$45,0)),0)))+IF($BE$1=TRUE,2,0)</f>
        <v>18.5</v>
      </c>
      <c r="Q83" s="38">
        <f t="shared" si="36"/>
        <v>21.5</v>
      </c>
      <c r="R83" s="38">
        <f t="shared" si="37"/>
        <v>24.5</v>
      </c>
      <c r="S83" s="39">
        <f t="shared" si="38"/>
        <v>27.5</v>
      </c>
      <c r="T83" s="38">
        <f>AY83+IF($F83="범선",IF($BG$1=TRUE,INDEX(Sheet2!$H$2:'Sheet2'!$H$45,MATCH(AY83,Sheet2!$G$2:'Sheet2'!$G$45,0),0)),IF($BH$1=TRUE,INDEX(Sheet2!$I$2:'Sheet2'!$I$45,MATCH(AY83,Sheet2!$G$2:'Sheet2'!$G$45,0)),IF($BI$1=TRUE,INDEX(Sheet2!$H$2:'Sheet2'!$H$45,MATCH(AY83,Sheet2!$G$2:'Sheet2'!$G$45,0)),0)))+IF($BE$1=TRUE,2,0)</f>
        <v>21</v>
      </c>
      <c r="U83" s="38">
        <f t="shared" si="39"/>
        <v>24.5</v>
      </c>
      <c r="V83" s="38">
        <f t="shared" si="40"/>
        <v>27.5</v>
      </c>
      <c r="W83" s="39">
        <f t="shared" si="41"/>
        <v>30.5</v>
      </c>
      <c r="X83" s="38">
        <f>AZ83+IF($F83="범선",IF($BG$1=TRUE,INDEX(Sheet2!$H$2:'Sheet2'!$H$45,MATCH(AZ83,Sheet2!$G$2:'Sheet2'!$G$45,0),0)),IF($BH$1=TRUE,INDEX(Sheet2!$I$2:'Sheet2'!$I$45,MATCH(AZ83,Sheet2!$G$2:'Sheet2'!$G$45,0)),IF($BI$1=TRUE,INDEX(Sheet2!$H$2:'Sheet2'!$H$45,MATCH(AZ83,Sheet2!$G$2:'Sheet2'!$G$45,0)),0)))+IF($BE$1=TRUE,2,0)</f>
        <v>25</v>
      </c>
      <c r="Y83" s="38">
        <f t="shared" si="42"/>
        <v>28.5</v>
      </c>
      <c r="Z83" s="38">
        <f t="shared" si="43"/>
        <v>31.5</v>
      </c>
      <c r="AA83" s="39">
        <f t="shared" si="44"/>
        <v>34.5</v>
      </c>
      <c r="AB83" s="38">
        <f>BA83+IF($F83="범선",IF($BG$1=TRUE,INDEX(Sheet2!$H$2:'Sheet2'!$H$45,MATCH(BA83,Sheet2!$G$2:'Sheet2'!$G$45,0),0)),IF($BH$1=TRUE,INDEX(Sheet2!$I$2:'Sheet2'!$I$45,MATCH(BA83,Sheet2!$G$2:'Sheet2'!$G$45,0)),IF($BI$1=TRUE,INDEX(Sheet2!$H$2:'Sheet2'!$H$45,MATCH(BA83,Sheet2!$G$2:'Sheet2'!$G$45,0)),0)))+IF($BE$1=TRUE,2,0)</f>
        <v>30.5</v>
      </c>
      <c r="AC83" s="38">
        <f t="shared" si="45"/>
        <v>34</v>
      </c>
      <c r="AD83" s="38">
        <f t="shared" si="46"/>
        <v>37</v>
      </c>
      <c r="AE83" s="39">
        <f t="shared" si="47"/>
        <v>40</v>
      </c>
      <c r="AF83" s="38">
        <f>BB83+IF($F83="범선",IF($BG$1=TRUE,INDEX(Sheet2!$H$2:'Sheet2'!$H$45,MATCH(BB83,Sheet2!$G$2:'Sheet2'!$G$45,0),0)),IF($BH$1=TRUE,INDEX(Sheet2!$I$2:'Sheet2'!$I$45,MATCH(BB83,Sheet2!$G$2:'Sheet2'!$G$45,0)),IF($BI$1=TRUE,INDEX(Sheet2!$H$2:'Sheet2'!$H$45,MATCH(BB83,Sheet2!$G$2:'Sheet2'!$G$45,0)),0)))+IF($BE$1=TRUE,2,0)</f>
        <v>34.5</v>
      </c>
      <c r="AG83" s="38">
        <f t="shared" si="48"/>
        <v>38</v>
      </c>
      <c r="AH83" s="38">
        <f t="shared" si="49"/>
        <v>41</v>
      </c>
      <c r="AI83" s="39">
        <f t="shared" si="50"/>
        <v>44</v>
      </c>
      <c r="AJ83" s="95"/>
      <c r="AK83" s="97">
        <v>310</v>
      </c>
      <c r="AL83" s="97">
        <v>220</v>
      </c>
      <c r="AM83" s="97">
        <v>15</v>
      </c>
      <c r="AN83" s="83">
        <v>14</v>
      </c>
      <c r="AO83" s="83">
        <v>29</v>
      </c>
      <c r="AP83" s="5">
        <v>77</v>
      </c>
      <c r="AQ83" s="5">
        <v>34</v>
      </c>
      <c r="AR83" s="5">
        <v>48</v>
      </c>
      <c r="AS83" s="5">
        <v>475</v>
      </c>
      <c r="AT83" s="5">
        <v>3</v>
      </c>
      <c r="AU83" s="5">
        <f t="shared" si="28"/>
        <v>600</v>
      </c>
      <c r="AV83" s="5">
        <f t="shared" si="51"/>
        <v>450</v>
      </c>
      <c r="AW83" s="5">
        <f t="shared" si="52"/>
        <v>750</v>
      </c>
      <c r="AX83" s="5">
        <f t="shared" si="53"/>
        <v>7</v>
      </c>
      <c r="AY83" s="5">
        <f t="shared" si="54"/>
        <v>9</v>
      </c>
      <c r="AZ83" s="5">
        <f t="shared" si="55"/>
        <v>12</v>
      </c>
      <c r="BA83" s="5">
        <f t="shared" si="56"/>
        <v>16</v>
      </c>
      <c r="BB83" s="5">
        <f t="shared" si="57"/>
        <v>19</v>
      </c>
    </row>
    <row r="84" spans="1:54" s="5" customFormat="1" hidden="1">
      <c r="A84" s="333">
        <v>20</v>
      </c>
      <c r="B84" s="344" t="s">
        <v>28</v>
      </c>
      <c r="C84" s="190" t="s">
        <v>106</v>
      </c>
      <c r="D84" s="43" t="s">
        <v>1</v>
      </c>
      <c r="E84" s="43" t="s">
        <v>0</v>
      </c>
      <c r="F84" s="44" t="s">
        <v>18</v>
      </c>
      <c r="G84" s="45" t="s">
        <v>10</v>
      </c>
      <c r="H84" s="280">
        <f>ROUNDDOWN(AK84*1.05,0)+INDEX(Sheet2!$B$2:'Sheet2'!$B$5,MATCH(G84,Sheet2!$A$2:'Sheet2'!$A$5,0),0)+34*AT84-ROUNDUP(IF($BC$1=TRUE,AV84,AW84)/10,0)+A84</f>
        <v>470</v>
      </c>
      <c r="I84" s="290">
        <f>ROUNDDOWN(AL84*1.05,0)+INDEX(Sheet2!$B$2:'Sheet2'!$B$5,MATCH(G84,Sheet2!$A$2:'Sheet2'!$A$5,0),0)+34*AT84-ROUNDUP(IF($BC$1=TRUE,AV84,AW84)/10,0)+A84</f>
        <v>565</v>
      </c>
      <c r="J84" s="46">
        <f t="shared" si="31"/>
        <v>1035</v>
      </c>
      <c r="K84" s="172">
        <f>AW84-ROUNDDOWN(AR84/2,0)-ROUNDDOWN(MAX(AQ84*1.2,AP84*0.5),0)+INDEX(Sheet2!$C$2:'Sheet2'!$C$5,MATCH(G84,Sheet2!$A$2:'Sheet2'!$A$5,0),0)</f>
        <v>1219</v>
      </c>
      <c r="L84" s="42">
        <f t="shared" si="32"/>
        <v>668</v>
      </c>
      <c r="M84" s="191">
        <f t="shared" si="33"/>
        <v>15</v>
      </c>
      <c r="N84" s="191">
        <f t="shared" si="34"/>
        <v>41</v>
      </c>
      <c r="O84" s="140">
        <f t="shared" si="35"/>
        <v>1975</v>
      </c>
      <c r="P84" s="47">
        <f>AX84+IF($F84="범선",IF($BG$1=TRUE,INDEX(Sheet2!$H$2:'Sheet2'!$H$45,MATCH(AX84,Sheet2!$G$2:'Sheet2'!$G$45,0),0)),IF($BH$1=TRUE,INDEX(Sheet2!$I$2:'Sheet2'!$I$45,MATCH(AX84,Sheet2!$G$2:'Sheet2'!$G$45,0)),IF($BI$1=TRUE,INDEX(Sheet2!$H$2:'Sheet2'!$H$45,MATCH(AX84,Sheet2!$G$2:'Sheet2'!$G$45,0)),0)))+IF($BE$1=TRUE,2,0)</f>
        <v>18.5</v>
      </c>
      <c r="Q84" s="43">
        <f t="shared" si="36"/>
        <v>21.5</v>
      </c>
      <c r="R84" s="43">
        <f t="shared" si="37"/>
        <v>24.5</v>
      </c>
      <c r="S84" s="45">
        <f t="shared" si="38"/>
        <v>27.5</v>
      </c>
      <c r="T84" s="43">
        <f>AY84+IF($F84="범선",IF($BG$1=TRUE,INDEX(Sheet2!$H$2:'Sheet2'!$H$45,MATCH(AY84,Sheet2!$G$2:'Sheet2'!$G$45,0),0)),IF($BH$1=TRUE,INDEX(Sheet2!$I$2:'Sheet2'!$I$45,MATCH(AY84,Sheet2!$G$2:'Sheet2'!$G$45,0)),IF($BI$1=TRUE,INDEX(Sheet2!$H$2:'Sheet2'!$H$45,MATCH(AY84,Sheet2!$G$2:'Sheet2'!$G$45,0)),0)))+IF($BE$1=TRUE,2,0)</f>
        <v>20</v>
      </c>
      <c r="U84" s="43">
        <f t="shared" si="39"/>
        <v>23.5</v>
      </c>
      <c r="V84" s="43">
        <f t="shared" si="40"/>
        <v>26.5</v>
      </c>
      <c r="W84" s="45">
        <f t="shared" si="41"/>
        <v>29.5</v>
      </c>
      <c r="X84" s="43">
        <f>AZ84+IF($F84="범선",IF($BG$1=TRUE,INDEX(Sheet2!$H$2:'Sheet2'!$H$45,MATCH(AZ84,Sheet2!$G$2:'Sheet2'!$G$45,0),0)),IF($BH$1=TRUE,INDEX(Sheet2!$I$2:'Sheet2'!$I$45,MATCH(AZ84,Sheet2!$G$2:'Sheet2'!$G$45,0)),IF($BI$1=TRUE,INDEX(Sheet2!$H$2:'Sheet2'!$H$45,MATCH(AZ84,Sheet2!$G$2:'Sheet2'!$G$45,0)),0)))+IF($BE$1=TRUE,2,0)</f>
        <v>25</v>
      </c>
      <c r="Y84" s="43">
        <f t="shared" si="42"/>
        <v>28.5</v>
      </c>
      <c r="Z84" s="43">
        <f t="shared" si="43"/>
        <v>31.5</v>
      </c>
      <c r="AA84" s="45">
        <f t="shared" si="44"/>
        <v>34.5</v>
      </c>
      <c r="AB84" s="43">
        <f>BA84+IF($F84="범선",IF($BG$1=TRUE,INDEX(Sheet2!$H$2:'Sheet2'!$H$45,MATCH(BA84,Sheet2!$G$2:'Sheet2'!$G$45,0),0)),IF($BH$1=TRUE,INDEX(Sheet2!$I$2:'Sheet2'!$I$45,MATCH(BA84,Sheet2!$G$2:'Sheet2'!$G$45,0)),IF($BI$1=TRUE,INDEX(Sheet2!$H$2:'Sheet2'!$H$45,MATCH(BA84,Sheet2!$G$2:'Sheet2'!$G$45,0)),0)))+IF($BE$1=TRUE,2,0)</f>
        <v>29</v>
      </c>
      <c r="AC84" s="43">
        <f t="shared" si="45"/>
        <v>32.5</v>
      </c>
      <c r="AD84" s="43">
        <f t="shared" si="46"/>
        <v>35.5</v>
      </c>
      <c r="AE84" s="45">
        <f t="shared" si="47"/>
        <v>38.5</v>
      </c>
      <c r="AF84" s="43">
        <f>BB84+IF($F84="범선",IF($BG$1=TRUE,INDEX(Sheet2!$H$2:'Sheet2'!$H$45,MATCH(BB84,Sheet2!$G$2:'Sheet2'!$G$45,0),0)),IF($BH$1=TRUE,INDEX(Sheet2!$I$2:'Sheet2'!$I$45,MATCH(BB84,Sheet2!$G$2:'Sheet2'!$G$45,0)),IF($BI$1=TRUE,INDEX(Sheet2!$H$2:'Sheet2'!$H$45,MATCH(BB84,Sheet2!$G$2:'Sheet2'!$G$45,0)),0)))+IF($BE$1=TRUE,2,0)</f>
        <v>34.5</v>
      </c>
      <c r="AG84" s="43">
        <f t="shared" si="48"/>
        <v>38</v>
      </c>
      <c r="AH84" s="43">
        <f t="shared" si="49"/>
        <v>41</v>
      </c>
      <c r="AI84" s="45">
        <f t="shared" si="50"/>
        <v>44</v>
      </c>
      <c r="AJ84" s="95"/>
      <c r="AK84" s="97">
        <v>270</v>
      </c>
      <c r="AL84" s="97">
        <v>360</v>
      </c>
      <c r="AM84" s="97">
        <v>16</v>
      </c>
      <c r="AN84" s="83">
        <v>15</v>
      </c>
      <c r="AO84" s="83">
        <v>41</v>
      </c>
      <c r="AP84" s="5">
        <v>70</v>
      </c>
      <c r="AQ84" s="5">
        <v>35</v>
      </c>
      <c r="AR84" s="5">
        <v>80</v>
      </c>
      <c r="AS84" s="5">
        <v>850</v>
      </c>
      <c r="AT84" s="5">
        <v>3</v>
      </c>
      <c r="AU84" s="5">
        <f t="shared" si="28"/>
        <v>1000</v>
      </c>
      <c r="AV84" s="5">
        <f t="shared" si="51"/>
        <v>750</v>
      </c>
      <c r="AW84" s="5">
        <f t="shared" si="52"/>
        <v>1250</v>
      </c>
      <c r="AX84" s="5">
        <f t="shared" si="53"/>
        <v>7</v>
      </c>
      <c r="AY84" s="5">
        <f t="shared" si="54"/>
        <v>8</v>
      </c>
      <c r="AZ84" s="5">
        <f t="shared" si="55"/>
        <v>12</v>
      </c>
      <c r="BA84" s="5">
        <f t="shared" si="56"/>
        <v>15</v>
      </c>
      <c r="BB84" s="5">
        <f t="shared" si="57"/>
        <v>19</v>
      </c>
    </row>
    <row r="85" spans="1:54" s="5" customFormat="1" hidden="1">
      <c r="A85" s="381">
        <v>20</v>
      </c>
      <c r="B85" s="377"/>
      <c r="C85" s="203" t="s">
        <v>106</v>
      </c>
      <c r="D85" s="49" t="s">
        <v>25</v>
      </c>
      <c r="E85" s="49" t="s">
        <v>41</v>
      </c>
      <c r="F85" s="50" t="s">
        <v>18</v>
      </c>
      <c r="G85" s="51" t="s">
        <v>10</v>
      </c>
      <c r="H85" s="284">
        <f>ROUNDDOWN(AK85*1.05,0)+INDEX(Sheet2!$B$2:'Sheet2'!$B$5,MATCH(G85,Sheet2!$A$2:'Sheet2'!$A$5,0),0)+34*AT85-ROUNDUP(IF($BC$1=TRUE,AV85,AW85)/10,0)+A85</f>
        <v>467</v>
      </c>
      <c r="I85" s="294">
        <f>ROUNDDOWN(AL85*1.05,0)+INDEX(Sheet2!$B$2:'Sheet2'!$B$5,MATCH(G85,Sheet2!$A$2:'Sheet2'!$A$5,0),0)+34*AT85-ROUNDUP(IF($BC$1=TRUE,AV85,AW85)/10,0)+A85</f>
        <v>572</v>
      </c>
      <c r="J85" s="52">
        <f t="shared" si="31"/>
        <v>1039</v>
      </c>
      <c r="K85" s="206">
        <f>AW85-ROUNDDOWN(AR85/2,0)-ROUNDDOWN(MAX(AQ85*1.2,AP85*0.5),0)+INDEX(Sheet2!$C$2:'Sheet2'!$C$5,MATCH(G85,Sheet2!$A$2:'Sheet2'!$A$5,0),0)</f>
        <v>1094</v>
      </c>
      <c r="L85" s="48">
        <f t="shared" si="32"/>
        <v>593</v>
      </c>
      <c r="M85" s="201">
        <f t="shared" si="33"/>
        <v>14</v>
      </c>
      <c r="N85" s="201">
        <f t="shared" si="34"/>
        <v>40</v>
      </c>
      <c r="O85" s="202">
        <f t="shared" si="35"/>
        <v>1973</v>
      </c>
      <c r="P85" s="53">
        <f>AX85+IF($F85="범선",IF($BG$1=TRUE,INDEX(Sheet2!$H$2:'Sheet2'!$H$45,MATCH(AX85,Sheet2!$G$2:'Sheet2'!$G$45,0),0)),IF($BH$1=TRUE,INDEX(Sheet2!$I$2:'Sheet2'!$I$45,MATCH(AX85,Sheet2!$G$2:'Sheet2'!$G$45,0)),IF($BI$1=TRUE,INDEX(Sheet2!$H$2:'Sheet2'!$H$45,MATCH(AX85,Sheet2!$G$2:'Sheet2'!$G$45,0)),0)))+IF($BE$1=TRUE,2,0)</f>
        <v>20</v>
      </c>
      <c r="Q85" s="49">
        <f t="shared" si="36"/>
        <v>23</v>
      </c>
      <c r="R85" s="49">
        <f t="shared" si="37"/>
        <v>26</v>
      </c>
      <c r="S85" s="51">
        <f t="shared" si="38"/>
        <v>29</v>
      </c>
      <c r="T85" s="49">
        <f>AY85+IF($F85="범선",IF($BG$1=TRUE,INDEX(Sheet2!$H$2:'Sheet2'!$H$45,MATCH(AY85,Sheet2!$G$2:'Sheet2'!$G$45,0),0)),IF($BH$1=TRUE,INDEX(Sheet2!$I$2:'Sheet2'!$I$45,MATCH(AY85,Sheet2!$G$2:'Sheet2'!$G$45,0)),IF($BI$1=TRUE,INDEX(Sheet2!$H$2:'Sheet2'!$H$45,MATCH(AY85,Sheet2!$G$2:'Sheet2'!$G$45,0)),0)))+IF($BE$1=TRUE,2,0)</f>
        <v>21</v>
      </c>
      <c r="U85" s="49">
        <f t="shared" si="39"/>
        <v>24.5</v>
      </c>
      <c r="V85" s="49">
        <f t="shared" si="40"/>
        <v>27.5</v>
      </c>
      <c r="W85" s="51">
        <f t="shared" si="41"/>
        <v>30.5</v>
      </c>
      <c r="X85" s="49">
        <f>AZ85+IF($F85="범선",IF($BG$1=TRUE,INDEX(Sheet2!$H$2:'Sheet2'!$H$45,MATCH(AZ85,Sheet2!$G$2:'Sheet2'!$G$45,0),0)),IF($BH$1=TRUE,INDEX(Sheet2!$I$2:'Sheet2'!$I$45,MATCH(AZ85,Sheet2!$G$2:'Sheet2'!$G$45,0)),IF($BI$1=TRUE,INDEX(Sheet2!$H$2:'Sheet2'!$H$45,MATCH(AZ85,Sheet2!$G$2:'Sheet2'!$G$45,0)),0)))+IF($BE$1=TRUE,2,0)</f>
        <v>25</v>
      </c>
      <c r="Y85" s="49">
        <f t="shared" si="42"/>
        <v>28.5</v>
      </c>
      <c r="Z85" s="49">
        <f t="shared" si="43"/>
        <v>31.5</v>
      </c>
      <c r="AA85" s="51">
        <f t="shared" si="44"/>
        <v>34.5</v>
      </c>
      <c r="AB85" s="49">
        <f>BA85+IF($F85="범선",IF($BG$1=TRUE,INDEX(Sheet2!$H$2:'Sheet2'!$H$45,MATCH(BA85,Sheet2!$G$2:'Sheet2'!$G$45,0),0)),IF($BH$1=TRUE,INDEX(Sheet2!$I$2:'Sheet2'!$I$45,MATCH(BA85,Sheet2!$G$2:'Sheet2'!$G$45,0)),IF($BI$1=TRUE,INDEX(Sheet2!$H$2:'Sheet2'!$H$45,MATCH(BA85,Sheet2!$G$2:'Sheet2'!$G$45,0)),0)))+IF($BE$1=TRUE,2,0)</f>
        <v>30.5</v>
      </c>
      <c r="AC85" s="49">
        <f t="shared" si="45"/>
        <v>34</v>
      </c>
      <c r="AD85" s="49">
        <f t="shared" si="46"/>
        <v>37</v>
      </c>
      <c r="AE85" s="51">
        <f t="shared" si="47"/>
        <v>40</v>
      </c>
      <c r="AF85" s="49">
        <f>BB85+IF($F85="범선",IF($BG$1=TRUE,INDEX(Sheet2!$H$2:'Sheet2'!$H$45,MATCH(BB85,Sheet2!$G$2:'Sheet2'!$G$45,0),0)),IF($BH$1=TRUE,INDEX(Sheet2!$I$2:'Sheet2'!$I$45,MATCH(BB85,Sheet2!$G$2:'Sheet2'!$G$45,0)),IF($BI$1=TRUE,INDEX(Sheet2!$H$2:'Sheet2'!$H$45,MATCH(BB85,Sheet2!$G$2:'Sheet2'!$G$45,0)),0)))+IF($BE$1=TRUE,2,0)</f>
        <v>36</v>
      </c>
      <c r="AG85" s="49">
        <f t="shared" si="48"/>
        <v>39.5</v>
      </c>
      <c r="AH85" s="49">
        <f t="shared" si="49"/>
        <v>42.5</v>
      </c>
      <c r="AI85" s="51">
        <f t="shared" si="50"/>
        <v>45.5</v>
      </c>
      <c r="AJ85" s="95"/>
      <c r="AK85" s="97">
        <v>260</v>
      </c>
      <c r="AL85" s="97">
        <v>360</v>
      </c>
      <c r="AM85" s="97">
        <v>15</v>
      </c>
      <c r="AN85" s="83">
        <v>14</v>
      </c>
      <c r="AO85" s="83">
        <v>40</v>
      </c>
      <c r="AP85" s="5">
        <v>70</v>
      </c>
      <c r="AQ85" s="5">
        <v>35</v>
      </c>
      <c r="AR85" s="5">
        <v>80</v>
      </c>
      <c r="AS85" s="5">
        <v>750</v>
      </c>
      <c r="AT85" s="5">
        <v>3</v>
      </c>
      <c r="AU85" s="5">
        <f t="shared" si="28"/>
        <v>900</v>
      </c>
      <c r="AV85" s="5">
        <f t="shared" si="51"/>
        <v>675</v>
      </c>
      <c r="AW85" s="5">
        <f t="shared" si="52"/>
        <v>1125</v>
      </c>
      <c r="AX85" s="5">
        <f t="shared" si="53"/>
        <v>8</v>
      </c>
      <c r="AY85" s="5">
        <f t="shared" si="54"/>
        <v>9</v>
      </c>
      <c r="AZ85" s="5">
        <f t="shared" si="55"/>
        <v>12</v>
      </c>
      <c r="BA85" s="5">
        <f t="shared" si="56"/>
        <v>16</v>
      </c>
      <c r="BB85" s="5">
        <f t="shared" si="57"/>
        <v>20</v>
      </c>
    </row>
    <row r="86" spans="1:54" s="5" customFormat="1">
      <c r="A86" s="368"/>
      <c r="B86" s="90"/>
      <c r="C86" s="122" t="s">
        <v>260</v>
      </c>
      <c r="D86" s="20" t="s">
        <v>25</v>
      </c>
      <c r="E86" s="20" t="s">
        <v>0</v>
      </c>
      <c r="F86" s="21" t="s">
        <v>18</v>
      </c>
      <c r="G86" s="22" t="s">
        <v>8</v>
      </c>
      <c r="H86" s="318">
        <f>ROUNDDOWN(AK86*1.05,0)+INDEX(Sheet2!$B$2:'Sheet2'!$B$5,MATCH(G86,Sheet2!$A$2:'Sheet2'!$A$5,0),0)+34*AT86-ROUNDUP(IF($BC$1=TRUE,AV86,AW86)/10,0)+A86</f>
        <v>542</v>
      </c>
      <c r="I86" s="319">
        <f>ROUNDDOWN(AL86*1.05,0)+INDEX(Sheet2!$B$2:'Sheet2'!$B$5,MATCH(G86,Sheet2!$A$2:'Sheet2'!$A$5,0),0)+34*AT86-ROUNDUP(IF($BC$1=TRUE,AV86,AW86)/10,0)+A86</f>
        <v>448</v>
      </c>
      <c r="J86" s="23">
        <f t="shared" si="31"/>
        <v>990</v>
      </c>
      <c r="K86" s="495">
        <f>AW86-ROUNDDOWN(AR86/2,0)-ROUNDDOWN(MAX(AQ86*1.2,AP86*0.5),0)+INDEX(Sheet2!$C$2:'Sheet2'!$C$5,MATCH(G86,Sheet2!$A$2:'Sheet2'!$A$5,0),0)</f>
        <v>726</v>
      </c>
      <c r="L86" s="19">
        <f t="shared" si="32"/>
        <v>377</v>
      </c>
      <c r="M86" s="99">
        <f t="shared" si="33"/>
        <v>14</v>
      </c>
      <c r="N86" s="99">
        <f t="shared" si="34"/>
        <v>29</v>
      </c>
      <c r="O86" s="187">
        <f t="shared" si="35"/>
        <v>2074</v>
      </c>
      <c r="P86" s="24">
        <f>AX86+IF($F86="범선",IF($BG$1=TRUE,INDEX(Sheet2!$H$2:'Sheet2'!$H$45,MATCH(AX86,Sheet2!$G$2:'Sheet2'!$G$45,0),0)),IF($BH$1=TRUE,INDEX(Sheet2!$I$2:'Sheet2'!$I$45,MATCH(AX86,Sheet2!$G$2:'Sheet2'!$G$45,0)),IF($BI$1=TRUE,INDEX(Sheet2!$H$2:'Sheet2'!$H$45,MATCH(AX86,Sheet2!$G$2:'Sheet2'!$G$45,0)),0)))+IF($BE$1=TRUE,2,0)</f>
        <v>18.5</v>
      </c>
      <c r="Q86" s="20">
        <f t="shared" si="36"/>
        <v>21.5</v>
      </c>
      <c r="R86" s="20">
        <f t="shared" si="37"/>
        <v>24.5</v>
      </c>
      <c r="S86" s="22">
        <f t="shared" si="38"/>
        <v>27.5</v>
      </c>
      <c r="T86" s="20">
        <f>AY86+IF($F86="범선",IF($BG$1=TRUE,INDEX(Sheet2!$H$2:'Sheet2'!$H$45,MATCH(AY86,Sheet2!$G$2:'Sheet2'!$G$45,0),0)),IF($BH$1=TRUE,INDEX(Sheet2!$I$2:'Sheet2'!$I$45,MATCH(AY86,Sheet2!$G$2:'Sheet2'!$G$45,0)),IF($BI$1=TRUE,INDEX(Sheet2!$H$2:'Sheet2'!$H$45,MATCH(AY86,Sheet2!$G$2:'Sheet2'!$G$45,0)),0)))+IF($BE$1=TRUE,2,0)</f>
        <v>21</v>
      </c>
      <c r="U86" s="20">
        <f t="shared" si="39"/>
        <v>24.5</v>
      </c>
      <c r="V86" s="20">
        <f t="shared" si="40"/>
        <v>27.5</v>
      </c>
      <c r="W86" s="22">
        <f t="shared" si="41"/>
        <v>30.5</v>
      </c>
      <c r="X86" s="20">
        <f>AZ86+IF($F86="범선",IF($BG$1=TRUE,INDEX(Sheet2!$H$2:'Sheet2'!$H$45,MATCH(AZ86,Sheet2!$G$2:'Sheet2'!$G$45,0),0)),IF($BH$1=TRUE,INDEX(Sheet2!$I$2:'Sheet2'!$I$45,MATCH(AZ86,Sheet2!$G$2:'Sheet2'!$G$45,0)),IF($BI$1=TRUE,INDEX(Sheet2!$H$2:'Sheet2'!$H$45,MATCH(AZ86,Sheet2!$G$2:'Sheet2'!$G$45,0)),0)))+IF($BE$1=TRUE,2,0)</f>
        <v>25</v>
      </c>
      <c r="Y86" s="20">
        <f t="shared" si="42"/>
        <v>28.5</v>
      </c>
      <c r="Z86" s="20">
        <f t="shared" si="43"/>
        <v>31.5</v>
      </c>
      <c r="AA86" s="22">
        <f t="shared" si="44"/>
        <v>34.5</v>
      </c>
      <c r="AB86" s="20">
        <f>BA86+IF($F86="범선",IF($BG$1=TRUE,INDEX(Sheet2!$H$2:'Sheet2'!$H$45,MATCH(BA86,Sheet2!$G$2:'Sheet2'!$G$45,0),0)),IF($BH$1=TRUE,INDEX(Sheet2!$I$2:'Sheet2'!$I$45,MATCH(BA86,Sheet2!$G$2:'Sheet2'!$G$45,0)),IF($BI$1=TRUE,INDEX(Sheet2!$H$2:'Sheet2'!$H$45,MATCH(BA86,Sheet2!$G$2:'Sheet2'!$G$45,0)),0)))+IF($BE$1=TRUE,2,0)</f>
        <v>30.5</v>
      </c>
      <c r="AC86" s="20">
        <f t="shared" si="45"/>
        <v>34</v>
      </c>
      <c r="AD86" s="20">
        <f t="shared" si="46"/>
        <v>37</v>
      </c>
      <c r="AE86" s="22">
        <f t="shared" si="47"/>
        <v>40</v>
      </c>
      <c r="AF86" s="20">
        <f>BB86+IF($F86="범선",IF($BG$1=TRUE,INDEX(Sheet2!$H$2:'Sheet2'!$H$45,MATCH(BB86,Sheet2!$G$2:'Sheet2'!$G$45,0),0)),IF($BH$1=TRUE,INDEX(Sheet2!$I$2:'Sheet2'!$I$45,MATCH(BB86,Sheet2!$G$2:'Sheet2'!$G$45,0)),IF($BI$1=TRUE,INDEX(Sheet2!$H$2:'Sheet2'!$H$45,MATCH(BB86,Sheet2!$G$2:'Sheet2'!$G$45,0)),0)))+IF($BE$1=TRUE,2,0)</f>
        <v>34.5</v>
      </c>
      <c r="AG86" s="20">
        <f t="shared" si="48"/>
        <v>38</v>
      </c>
      <c r="AH86" s="20">
        <f t="shared" si="49"/>
        <v>41</v>
      </c>
      <c r="AI86" s="22">
        <f t="shared" si="50"/>
        <v>44</v>
      </c>
      <c r="AJ86" s="95"/>
      <c r="AK86" s="97">
        <v>310</v>
      </c>
      <c r="AL86" s="97">
        <v>220</v>
      </c>
      <c r="AM86" s="97">
        <v>15</v>
      </c>
      <c r="AN86" s="83">
        <v>14</v>
      </c>
      <c r="AO86" s="83">
        <v>29</v>
      </c>
      <c r="AP86" s="5">
        <v>77</v>
      </c>
      <c r="AQ86" s="5">
        <v>38</v>
      </c>
      <c r="AR86" s="5">
        <v>56</v>
      </c>
      <c r="AS86" s="5">
        <v>467</v>
      </c>
      <c r="AT86" s="5">
        <v>3</v>
      </c>
      <c r="AU86" s="5">
        <f t="shared" si="28"/>
        <v>600</v>
      </c>
      <c r="AV86" s="5">
        <f t="shared" si="51"/>
        <v>450</v>
      </c>
      <c r="AW86" s="5">
        <f t="shared" si="52"/>
        <v>750</v>
      </c>
      <c r="AX86" s="5">
        <f t="shared" si="53"/>
        <v>7</v>
      </c>
      <c r="AY86" s="5">
        <f t="shared" si="54"/>
        <v>9</v>
      </c>
      <c r="AZ86" s="5">
        <f t="shared" si="55"/>
        <v>12</v>
      </c>
      <c r="BA86" s="5">
        <f t="shared" si="56"/>
        <v>16</v>
      </c>
      <c r="BB86" s="5">
        <f t="shared" si="57"/>
        <v>19</v>
      </c>
    </row>
    <row r="87" spans="1:54" s="5" customFormat="1">
      <c r="A87" s="334"/>
      <c r="B87" s="89"/>
      <c r="C87" s="131" t="s">
        <v>254</v>
      </c>
      <c r="D87" s="26" t="s">
        <v>25</v>
      </c>
      <c r="E87" s="26" t="s">
        <v>0</v>
      </c>
      <c r="F87" s="27" t="s">
        <v>18</v>
      </c>
      <c r="G87" s="28" t="s">
        <v>8</v>
      </c>
      <c r="H87" s="91">
        <f>ROUNDDOWN(AK87*1.05,0)+INDEX(Sheet2!$B$2:'Sheet2'!$B$5,MATCH(G87,Sheet2!$A$2:'Sheet2'!$A$5,0),0)+34*AT87-ROUNDUP(IF($BC$1=TRUE,AV87,AW87)/10,0)+A87</f>
        <v>488</v>
      </c>
      <c r="I87" s="231">
        <f>ROUNDDOWN(AL87*1.05,0)+INDEX(Sheet2!$B$2:'Sheet2'!$B$5,MATCH(G87,Sheet2!$A$2:'Sheet2'!$A$5,0),0)+34*AT87-ROUNDUP(IF($BC$1=TRUE,AV87,AW87)/10,0)+A87</f>
        <v>608</v>
      </c>
      <c r="J87" s="30">
        <f t="shared" si="31"/>
        <v>1096</v>
      </c>
      <c r="K87" s="143">
        <f>AW87-ROUNDDOWN(AR87/2,0)-ROUNDDOWN(MAX(AQ87*1.2,AP87*0.5),0)+INDEX(Sheet2!$C$2:'Sheet2'!$C$5,MATCH(G87,Sheet2!$A$2:'Sheet2'!$A$5,0),0)</f>
        <v>990</v>
      </c>
      <c r="L87" s="25">
        <f t="shared" si="32"/>
        <v>546</v>
      </c>
      <c r="M87" s="83">
        <f t="shared" si="33"/>
        <v>10</v>
      </c>
      <c r="N87" s="83">
        <f t="shared" si="34"/>
        <v>22</v>
      </c>
      <c r="O87" s="92">
        <f t="shared" si="35"/>
        <v>2072</v>
      </c>
      <c r="P87" s="31">
        <f>AX87+IF($F87="범선",IF($BG$1=TRUE,INDEX(Sheet2!$H$2:'Sheet2'!$H$45,MATCH(AX87,Sheet2!$G$2:'Sheet2'!$G$45,0),0)),IF($BH$1=TRUE,INDEX(Sheet2!$I$2:'Sheet2'!$I$45,MATCH(AX87,Sheet2!$G$2:'Sheet2'!$G$45,0)),IF($BI$1=TRUE,INDEX(Sheet2!$H$2:'Sheet2'!$H$45,MATCH(AX87,Sheet2!$G$2:'Sheet2'!$G$45,0)),0)))+IF($BE$1=TRUE,2,0)</f>
        <v>16</v>
      </c>
      <c r="Q87" s="26">
        <f t="shared" si="36"/>
        <v>19</v>
      </c>
      <c r="R87" s="26">
        <f t="shared" si="37"/>
        <v>22</v>
      </c>
      <c r="S87" s="28">
        <f t="shared" si="38"/>
        <v>25</v>
      </c>
      <c r="T87" s="26">
        <f>AY87+IF($F87="범선",IF($BG$1=TRUE,INDEX(Sheet2!$H$2:'Sheet2'!$H$45,MATCH(AY87,Sheet2!$G$2:'Sheet2'!$G$45,0),0)),IF($BH$1=TRUE,INDEX(Sheet2!$I$2:'Sheet2'!$I$45,MATCH(AY87,Sheet2!$G$2:'Sheet2'!$G$45,0)),IF($BI$1=TRUE,INDEX(Sheet2!$H$2:'Sheet2'!$H$45,MATCH(AY87,Sheet2!$G$2:'Sheet2'!$G$45,0)),0)))+IF($BE$1=TRUE,2,0)</f>
        <v>17</v>
      </c>
      <c r="U87" s="26">
        <f t="shared" si="39"/>
        <v>20.5</v>
      </c>
      <c r="V87" s="26">
        <f t="shared" si="40"/>
        <v>23.5</v>
      </c>
      <c r="W87" s="28">
        <f t="shared" si="41"/>
        <v>26.5</v>
      </c>
      <c r="X87" s="26">
        <f>AZ87+IF($F87="범선",IF($BG$1=TRUE,INDEX(Sheet2!$H$2:'Sheet2'!$H$45,MATCH(AZ87,Sheet2!$G$2:'Sheet2'!$G$45,0),0)),IF($BH$1=TRUE,INDEX(Sheet2!$I$2:'Sheet2'!$I$45,MATCH(AZ87,Sheet2!$G$2:'Sheet2'!$G$45,0)),IF($BI$1=TRUE,INDEX(Sheet2!$H$2:'Sheet2'!$H$45,MATCH(AZ87,Sheet2!$G$2:'Sheet2'!$G$45,0)),0)))+IF($BE$1=TRUE,2,0)</f>
        <v>22.5</v>
      </c>
      <c r="Y87" s="26">
        <f t="shared" si="42"/>
        <v>26</v>
      </c>
      <c r="Z87" s="26">
        <f t="shared" si="43"/>
        <v>29</v>
      </c>
      <c r="AA87" s="28">
        <f t="shared" si="44"/>
        <v>32</v>
      </c>
      <c r="AB87" s="26">
        <f>BA87+IF($F87="범선",IF($BG$1=TRUE,INDEX(Sheet2!$H$2:'Sheet2'!$H$45,MATCH(BA87,Sheet2!$G$2:'Sheet2'!$G$45,0),0)),IF($BH$1=TRUE,INDEX(Sheet2!$I$2:'Sheet2'!$I$45,MATCH(BA87,Sheet2!$G$2:'Sheet2'!$G$45,0)),IF($BI$1=TRUE,INDEX(Sheet2!$H$2:'Sheet2'!$H$45,MATCH(BA87,Sheet2!$G$2:'Sheet2'!$G$45,0)),0)))+IF($BE$1=TRUE,2,0)</f>
        <v>26.5</v>
      </c>
      <c r="AC87" s="26">
        <f t="shared" si="45"/>
        <v>30</v>
      </c>
      <c r="AD87" s="26">
        <f t="shared" si="46"/>
        <v>33</v>
      </c>
      <c r="AE87" s="28">
        <f t="shared" si="47"/>
        <v>36</v>
      </c>
      <c r="AF87" s="26">
        <f>BB87+IF($F87="범선",IF($BG$1=TRUE,INDEX(Sheet2!$H$2:'Sheet2'!$H$45,MATCH(BB87,Sheet2!$G$2:'Sheet2'!$G$45,0),0)),IF($BH$1=TRUE,INDEX(Sheet2!$I$2:'Sheet2'!$I$45,MATCH(BB87,Sheet2!$G$2:'Sheet2'!$G$45,0)),IF($BI$1=TRUE,INDEX(Sheet2!$H$2:'Sheet2'!$H$45,MATCH(BB87,Sheet2!$G$2:'Sheet2'!$G$45,0)),0)))+IF($BE$1=TRUE,2,0)</f>
        <v>32</v>
      </c>
      <c r="AG87" s="26">
        <f t="shared" si="48"/>
        <v>35.5</v>
      </c>
      <c r="AH87" s="26">
        <f t="shared" si="49"/>
        <v>38.5</v>
      </c>
      <c r="AI87" s="28">
        <f t="shared" si="50"/>
        <v>41.5</v>
      </c>
      <c r="AJ87" s="95"/>
      <c r="AK87" s="97">
        <v>240</v>
      </c>
      <c r="AL87" s="97">
        <v>355</v>
      </c>
      <c r="AM87" s="97">
        <v>8</v>
      </c>
      <c r="AN87" s="83">
        <v>10</v>
      </c>
      <c r="AO87" s="83">
        <v>22</v>
      </c>
      <c r="AP87" s="5">
        <v>66</v>
      </c>
      <c r="AQ87" s="5">
        <v>32</v>
      </c>
      <c r="AR87" s="5">
        <v>16</v>
      </c>
      <c r="AS87" s="5">
        <v>708</v>
      </c>
      <c r="AT87" s="5">
        <v>4</v>
      </c>
      <c r="AU87" s="5">
        <f t="shared" si="28"/>
        <v>790</v>
      </c>
      <c r="AV87" s="5">
        <f t="shared" si="51"/>
        <v>592</v>
      </c>
      <c r="AW87" s="5">
        <f t="shared" si="52"/>
        <v>987</v>
      </c>
      <c r="AX87" s="5">
        <f t="shared" si="53"/>
        <v>5</v>
      </c>
      <c r="AY87" s="5">
        <f t="shared" si="54"/>
        <v>6</v>
      </c>
      <c r="AZ87" s="5">
        <f t="shared" si="55"/>
        <v>10</v>
      </c>
      <c r="BA87" s="5">
        <f t="shared" si="56"/>
        <v>13</v>
      </c>
      <c r="BB87" s="5">
        <f t="shared" si="57"/>
        <v>17</v>
      </c>
    </row>
    <row r="88" spans="1:54" s="5" customFormat="1">
      <c r="A88" s="413"/>
      <c r="B88" s="414"/>
      <c r="C88" s="416" t="s">
        <v>512</v>
      </c>
      <c r="D88" s="417" t="s">
        <v>262</v>
      </c>
      <c r="E88" s="417" t="s">
        <v>0</v>
      </c>
      <c r="F88" s="418" t="s">
        <v>18</v>
      </c>
      <c r="G88" s="419" t="s">
        <v>163</v>
      </c>
      <c r="H88" s="420">
        <f>ROUNDDOWN(AK88*1.05,0)+INDEX(Sheet2!$B$2:'Sheet2'!$B$5,MATCH(G88,Sheet2!$A$2:'Sheet2'!$A$5,0),0)+34*AT88-ROUNDUP(IF($BC$1=TRUE,AV88,AW88)/10,0)+A88</f>
        <v>509</v>
      </c>
      <c r="I88" s="421">
        <f>ROUNDDOWN(AL88*1.05,0)+INDEX(Sheet2!$B$2:'Sheet2'!$B$5,MATCH(G88,Sheet2!$A$2:'Sheet2'!$A$5,0),0)+34*AT88-ROUNDUP(IF($BC$1=TRUE,AV88,AW88)/10,0)+A88</f>
        <v>540</v>
      </c>
      <c r="J88" s="422">
        <f t="shared" si="31"/>
        <v>1049</v>
      </c>
      <c r="K88" s="424">
        <f>AW88-ROUNDDOWN(AR88/2,0)-ROUNDDOWN(MAX(AQ88*1.2,AP88*0.5),0)+INDEX(Sheet2!$C$2:'Sheet2'!$C$5,MATCH(G88,Sheet2!$A$2:'Sheet2'!$A$5,0),0)</f>
        <v>1507</v>
      </c>
      <c r="L88" s="425">
        <f t="shared" si="32"/>
        <v>858</v>
      </c>
      <c r="M88" s="395">
        <f t="shared" si="33"/>
        <v>15</v>
      </c>
      <c r="N88" s="395">
        <f t="shared" si="34"/>
        <v>53</v>
      </c>
      <c r="O88" s="428">
        <f t="shared" si="35"/>
        <v>2067</v>
      </c>
      <c r="P88" s="31">
        <f>AX88+IF($F88="범선",IF($BG$1=TRUE,INDEX(Sheet2!$H$2:'Sheet2'!$H$45,MATCH(AX88,Sheet2!$G$2:'Sheet2'!$G$45,0),0)),IF($BH$1=TRUE,INDEX(Sheet2!$I$2:'Sheet2'!$I$45,MATCH(AX88,Sheet2!$G$2:'Sheet2'!$G$45,0)),IF($BI$1=TRUE,INDEX(Sheet2!$H$2:'Sheet2'!$H$45,MATCH(AX88,Sheet2!$G$2:'Sheet2'!$G$45,0)),0)))+IF($BE$1=TRUE,2,0)</f>
        <v>18.5</v>
      </c>
      <c r="Q88" s="26">
        <f t="shared" si="36"/>
        <v>21.5</v>
      </c>
      <c r="R88" s="26">
        <f t="shared" si="37"/>
        <v>24.5</v>
      </c>
      <c r="S88" s="28">
        <f t="shared" si="38"/>
        <v>27.5</v>
      </c>
      <c r="T88" s="26">
        <f>AY88+IF($F88="범선",IF($BG$1=TRUE,INDEX(Sheet2!$H$2:'Sheet2'!$H$45,MATCH(AY88,Sheet2!$G$2:'Sheet2'!$G$45,0),0)),IF($BH$1=TRUE,INDEX(Sheet2!$I$2:'Sheet2'!$I$45,MATCH(AY88,Sheet2!$G$2:'Sheet2'!$G$45,0)),IF($BI$1=TRUE,INDEX(Sheet2!$H$2:'Sheet2'!$H$45,MATCH(AY88,Sheet2!$G$2:'Sheet2'!$G$45,0)),0)))+IF($BE$1=TRUE,2,0)</f>
        <v>20</v>
      </c>
      <c r="U88" s="26">
        <f t="shared" si="39"/>
        <v>23.5</v>
      </c>
      <c r="V88" s="26">
        <f t="shared" si="40"/>
        <v>26.5</v>
      </c>
      <c r="W88" s="28">
        <f t="shared" si="41"/>
        <v>29.5</v>
      </c>
      <c r="X88" s="26">
        <f>AZ88+IF($F88="범선",IF($BG$1=TRUE,INDEX(Sheet2!$H$2:'Sheet2'!$H$45,MATCH(AZ88,Sheet2!$G$2:'Sheet2'!$G$45,0),0)),IF($BH$1=TRUE,INDEX(Sheet2!$I$2:'Sheet2'!$I$45,MATCH(AZ88,Sheet2!$G$2:'Sheet2'!$G$45,0)),IF($BI$1=TRUE,INDEX(Sheet2!$H$2:'Sheet2'!$H$45,MATCH(AZ88,Sheet2!$G$2:'Sheet2'!$G$45,0)),0)))+IF($BE$1=TRUE,2,0)</f>
        <v>25</v>
      </c>
      <c r="Y88" s="26">
        <f t="shared" si="42"/>
        <v>28.5</v>
      </c>
      <c r="Z88" s="26">
        <f t="shared" si="43"/>
        <v>31.5</v>
      </c>
      <c r="AA88" s="28">
        <f t="shared" si="44"/>
        <v>34.5</v>
      </c>
      <c r="AB88" s="26">
        <f>BA88+IF($F88="범선",IF($BG$1=TRUE,INDEX(Sheet2!$H$2:'Sheet2'!$H$45,MATCH(BA88,Sheet2!$G$2:'Sheet2'!$G$45,0),0)),IF($BH$1=TRUE,INDEX(Sheet2!$I$2:'Sheet2'!$I$45,MATCH(BA88,Sheet2!$G$2:'Sheet2'!$G$45,0)),IF($BI$1=TRUE,INDEX(Sheet2!$H$2:'Sheet2'!$H$45,MATCH(BA88,Sheet2!$G$2:'Sheet2'!$G$45,0)),0)))+IF($BE$1=TRUE,2,0)</f>
        <v>30.5</v>
      </c>
      <c r="AC88" s="26">
        <f t="shared" si="45"/>
        <v>34</v>
      </c>
      <c r="AD88" s="26">
        <f t="shared" si="46"/>
        <v>37</v>
      </c>
      <c r="AE88" s="28">
        <f t="shared" si="47"/>
        <v>40</v>
      </c>
      <c r="AF88" s="26">
        <f>BB88+IF($F88="범선",IF($BG$1=TRUE,INDEX(Sheet2!$H$2:'Sheet2'!$H$45,MATCH(BB88,Sheet2!$G$2:'Sheet2'!$G$45,0),0)),IF($BH$1=TRUE,INDEX(Sheet2!$I$2:'Sheet2'!$I$45,MATCH(BB88,Sheet2!$G$2:'Sheet2'!$G$45,0)),IF($BI$1=TRUE,INDEX(Sheet2!$H$2:'Sheet2'!$H$45,MATCH(BB88,Sheet2!$G$2:'Sheet2'!$G$45,0)),0)))+IF($BE$1=TRUE,2,0)</f>
        <v>34.5</v>
      </c>
      <c r="AG88" s="26">
        <f t="shared" si="48"/>
        <v>38</v>
      </c>
      <c r="AH88" s="26">
        <f t="shared" si="49"/>
        <v>41</v>
      </c>
      <c r="AI88" s="28">
        <f t="shared" si="50"/>
        <v>44</v>
      </c>
      <c r="AJ88" s="95"/>
      <c r="AK88" s="97">
        <v>340</v>
      </c>
      <c r="AL88" s="97">
        <v>370</v>
      </c>
      <c r="AM88" s="97">
        <v>16</v>
      </c>
      <c r="AN88" s="83">
        <v>15</v>
      </c>
      <c r="AO88" s="83">
        <v>53</v>
      </c>
      <c r="AP88" s="13">
        <v>50</v>
      </c>
      <c r="AQ88" s="13">
        <v>25</v>
      </c>
      <c r="AR88" s="13">
        <v>25</v>
      </c>
      <c r="AS88" s="13">
        <v>1125</v>
      </c>
      <c r="AT88" s="13">
        <v>3</v>
      </c>
      <c r="AU88" s="5">
        <f t="shared" si="28"/>
        <v>1200</v>
      </c>
      <c r="AV88" s="5">
        <f t="shared" si="51"/>
        <v>900</v>
      </c>
      <c r="AW88" s="5">
        <f t="shared" si="52"/>
        <v>1500</v>
      </c>
      <c r="AX88" s="5">
        <f t="shared" si="53"/>
        <v>7</v>
      </c>
      <c r="AY88" s="5">
        <f t="shared" si="54"/>
        <v>8</v>
      </c>
      <c r="AZ88" s="5">
        <f t="shared" si="55"/>
        <v>12</v>
      </c>
      <c r="BA88" s="5">
        <f t="shared" si="56"/>
        <v>16</v>
      </c>
      <c r="BB88" s="5">
        <f t="shared" si="57"/>
        <v>19</v>
      </c>
    </row>
    <row r="89" spans="1:54" s="5" customFormat="1" hidden="1">
      <c r="A89" s="380"/>
      <c r="B89" s="276"/>
      <c r="C89" s="120" t="s">
        <v>251</v>
      </c>
      <c r="D89" s="102" t="s">
        <v>25</v>
      </c>
      <c r="E89" s="102" t="s">
        <v>41</v>
      </c>
      <c r="F89" s="102" t="s">
        <v>18</v>
      </c>
      <c r="G89" s="103" t="s">
        <v>10</v>
      </c>
      <c r="H89" s="289">
        <f>ROUNDDOWN(AK89*1.05,0)+INDEX(Sheet2!$B$2:'Sheet2'!$B$5,MATCH(G89,Sheet2!$A$2:'Sheet2'!$A$5,0),0)+34*AT89-ROUNDUP(IF($BC$1=TRUE,AV89,AW89)/10,0)+A89</f>
        <v>467</v>
      </c>
      <c r="I89" s="299">
        <f>ROUNDDOWN(AL89*1.05,0)+INDEX(Sheet2!$B$2:'Sheet2'!$B$5,MATCH(G89,Sheet2!$A$2:'Sheet2'!$A$5,0),0)+34*AT89-ROUNDUP(IF($BC$1=TRUE,AV89,AW89)/10,0)+A89</f>
        <v>567</v>
      </c>
      <c r="J89" s="104">
        <f t="shared" si="31"/>
        <v>1034</v>
      </c>
      <c r="K89" s="134">
        <f>AW89-ROUNDDOWN(AR89/2,0)-ROUNDDOWN(MAX(AQ89*1.2,AP89*0.5),0)+INDEX(Sheet2!$C$2:'Sheet2'!$C$5,MATCH(G89,Sheet2!$A$2:'Sheet2'!$A$5,0),0)</f>
        <v>1322</v>
      </c>
      <c r="L89" s="101">
        <f t="shared" si="32"/>
        <v>746</v>
      </c>
      <c r="M89" s="109">
        <f t="shared" si="33"/>
        <v>11</v>
      </c>
      <c r="N89" s="109">
        <f t="shared" si="34"/>
        <v>16</v>
      </c>
      <c r="O89" s="105">
        <f t="shared" si="35"/>
        <v>1968</v>
      </c>
      <c r="P89" s="106">
        <f>AX89+IF($F89="범선",IF($BG$1=TRUE,INDEX(Sheet2!$H$2:'Sheet2'!$H$45,MATCH(AX89,Sheet2!$G$2:'Sheet2'!$G$45,0),0)),IF($BH$1=TRUE,INDEX(Sheet2!$I$2:'Sheet2'!$I$45,MATCH(AX89,Sheet2!$G$2:'Sheet2'!$G$45,0)),IF($BI$1=TRUE,INDEX(Sheet2!$H$2:'Sheet2'!$H$45,MATCH(AX89,Sheet2!$G$2:'Sheet2'!$G$45,0)),0)))+IF($BE$1=TRUE,2,0)</f>
        <v>12</v>
      </c>
      <c r="Q89" s="102">
        <f t="shared" si="36"/>
        <v>15</v>
      </c>
      <c r="R89" s="102">
        <f t="shared" si="37"/>
        <v>18</v>
      </c>
      <c r="S89" s="103">
        <f t="shared" si="38"/>
        <v>21</v>
      </c>
      <c r="T89" s="102">
        <f>AY89+IF($F89="범선",IF($BG$1=TRUE,INDEX(Sheet2!$H$2:'Sheet2'!$H$45,MATCH(AY89,Sheet2!$G$2:'Sheet2'!$G$45,0),0)),IF($BH$1=TRUE,INDEX(Sheet2!$I$2:'Sheet2'!$I$45,MATCH(AY89,Sheet2!$G$2:'Sheet2'!$G$45,0)),IF($BI$1=TRUE,INDEX(Sheet2!$H$2:'Sheet2'!$H$45,MATCH(AY89,Sheet2!$G$2:'Sheet2'!$G$45,0)),0)))+IF($BE$1=TRUE,2,0)</f>
        <v>13</v>
      </c>
      <c r="U89" s="102">
        <f t="shared" si="39"/>
        <v>16.5</v>
      </c>
      <c r="V89" s="102">
        <f t="shared" si="40"/>
        <v>19.5</v>
      </c>
      <c r="W89" s="103">
        <f t="shared" si="41"/>
        <v>22.5</v>
      </c>
      <c r="X89" s="102">
        <f>AZ89+IF($F89="범선",IF($BG$1=TRUE,INDEX(Sheet2!$H$2:'Sheet2'!$H$45,MATCH(AZ89,Sheet2!$G$2:'Sheet2'!$G$45,0),0)),IF($BH$1=TRUE,INDEX(Sheet2!$I$2:'Sheet2'!$I$45,MATCH(AZ89,Sheet2!$G$2:'Sheet2'!$G$45,0)),IF($BI$1=TRUE,INDEX(Sheet2!$H$2:'Sheet2'!$H$45,MATCH(AZ89,Sheet2!$G$2:'Sheet2'!$G$45,0)),0)))+IF($BE$1=TRUE,2,0)</f>
        <v>18.5</v>
      </c>
      <c r="Y89" s="102">
        <f t="shared" si="42"/>
        <v>22</v>
      </c>
      <c r="Z89" s="102">
        <f t="shared" si="43"/>
        <v>25</v>
      </c>
      <c r="AA89" s="103">
        <f t="shared" si="44"/>
        <v>28</v>
      </c>
      <c r="AB89" s="102">
        <f>BA89+IF($F89="범선",IF($BG$1=TRUE,INDEX(Sheet2!$H$2:'Sheet2'!$H$45,MATCH(BA89,Sheet2!$G$2:'Sheet2'!$G$45,0),0)),IF($BH$1=TRUE,INDEX(Sheet2!$I$2:'Sheet2'!$I$45,MATCH(BA89,Sheet2!$G$2:'Sheet2'!$G$45,0)),IF($BI$1=TRUE,INDEX(Sheet2!$H$2:'Sheet2'!$H$45,MATCH(BA89,Sheet2!$G$2:'Sheet2'!$G$45,0)),0)))+IF($BE$1=TRUE,2,0)</f>
        <v>22.5</v>
      </c>
      <c r="AC89" s="102">
        <f t="shared" si="45"/>
        <v>26</v>
      </c>
      <c r="AD89" s="102">
        <f t="shared" si="46"/>
        <v>29</v>
      </c>
      <c r="AE89" s="103">
        <f t="shared" si="47"/>
        <v>32</v>
      </c>
      <c r="AF89" s="102">
        <f>BB89+IF($F89="범선",IF($BG$1=TRUE,INDEX(Sheet2!$H$2:'Sheet2'!$H$45,MATCH(BB89,Sheet2!$G$2:'Sheet2'!$G$45,0),0)),IF($BH$1=TRUE,INDEX(Sheet2!$I$2:'Sheet2'!$I$45,MATCH(BB89,Sheet2!$G$2:'Sheet2'!$G$45,0)),IF($BI$1=TRUE,INDEX(Sheet2!$H$2:'Sheet2'!$H$45,MATCH(BB89,Sheet2!$G$2:'Sheet2'!$G$45,0)),0)))+IF($BE$1=TRUE,2,0)</f>
        <v>28</v>
      </c>
      <c r="AG89" s="102">
        <f t="shared" si="48"/>
        <v>31.5</v>
      </c>
      <c r="AH89" s="102">
        <f t="shared" si="49"/>
        <v>34.5</v>
      </c>
      <c r="AI89" s="103">
        <f t="shared" si="50"/>
        <v>37.5</v>
      </c>
      <c r="AJ89" s="107"/>
      <c r="AK89" s="108">
        <v>225</v>
      </c>
      <c r="AL89" s="108">
        <v>320</v>
      </c>
      <c r="AM89" s="108">
        <v>10</v>
      </c>
      <c r="AN89" s="109">
        <v>11</v>
      </c>
      <c r="AO89" s="109">
        <v>16</v>
      </c>
      <c r="AP89" s="110">
        <v>58</v>
      </c>
      <c r="AQ89" s="110">
        <v>26</v>
      </c>
      <c r="AR89" s="110">
        <v>20</v>
      </c>
      <c r="AS89" s="110">
        <v>972</v>
      </c>
      <c r="AT89" s="110">
        <v>5</v>
      </c>
      <c r="AU89" s="110">
        <f t="shared" si="28"/>
        <v>1050</v>
      </c>
      <c r="AV89" s="110">
        <f t="shared" si="51"/>
        <v>787</v>
      </c>
      <c r="AW89" s="110">
        <f t="shared" si="52"/>
        <v>1312</v>
      </c>
      <c r="AX89" s="110">
        <f t="shared" si="53"/>
        <v>2</v>
      </c>
      <c r="AY89" s="110">
        <f t="shared" si="54"/>
        <v>3</v>
      </c>
      <c r="AZ89" s="110">
        <f t="shared" si="55"/>
        <v>7</v>
      </c>
      <c r="BA89" s="110">
        <f t="shared" si="56"/>
        <v>10</v>
      </c>
      <c r="BB89" s="110">
        <f t="shared" si="57"/>
        <v>14</v>
      </c>
    </row>
    <row r="90" spans="1:54" s="5" customFormat="1" hidden="1">
      <c r="A90" s="334"/>
      <c r="B90" s="89" t="s">
        <v>43</v>
      </c>
      <c r="C90" s="119" t="s">
        <v>95</v>
      </c>
      <c r="D90" s="26" t="s">
        <v>1</v>
      </c>
      <c r="E90" s="26" t="s">
        <v>41</v>
      </c>
      <c r="F90" s="27" t="s">
        <v>18</v>
      </c>
      <c r="G90" s="28" t="s">
        <v>10</v>
      </c>
      <c r="H90" s="91">
        <f>ROUNDDOWN(AK90*1.05,0)+INDEX(Sheet2!$B$2:'Sheet2'!$B$5,MATCH(G90,Sheet2!$A$2:'Sheet2'!$A$5,0),0)+34*AT90-ROUNDUP(IF($BC$1=TRUE,AV90,AW90)/10,0)+A90</f>
        <v>467</v>
      </c>
      <c r="I90" s="231">
        <f>ROUNDDOWN(AL90*1.05,0)+INDEX(Sheet2!$B$2:'Sheet2'!$B$5,MATCH(G90,Sheet2!$A$2:'Sheet2'!$A$5,0),0)+34*AT90-ROUNDUP(IF($BC$1=TRUE,AV90,AW90)/10,0)+A90</f>
        <v>567</v>
      </c>
      <c r="J90" s="30">
        <f t="shared" si="31"/>
        <v>1034</v>
      </c>
      <c r="K90" s="133">
        <f>AW90-ROUNDDOWN(AR90/2,0)-ROUNDDOWN(MAX(AQ90*1.2,AP90*0.5),0)+INDEX(Sheet2!$C$2:'Sheet2'!$C$5,MATCH(G90,Sheet2!$A$2:'Sheet2'!$A$5,0),0)</f>
        <v>868</v>
      </c>
      <c r="L90" s="25">
        <f t="shared" si="32"/>
        <v>467</v>
      </c>
      <c r="M90" s="83">
        <f t="shared" si="33"/>
        <v>15</v>
      </c>
      <c r="N90" s="83">
        <f t="shared" si="34"/>
        <v>35</v>
      </c>
      <c r="O90" s="92">
        <f t="shared" si="35"/>
        <v>1968</v>
      </c>
      <c r="P90" s="31">
        <f>AX90+IF($F90="범선",IF($BG$1=TRUE,INDEX(Sheet2!$H$2:'Sheet2'!$H$45,MATCH(AX90,Sheet2!$G$2:'Sheet2'!$G$45,0),0)),IF($BH$1=TRUE,INDEX(Sheet2!$I$2:'Sheet2'!$I$45,MATCH(AX90,Sheet2!$G$2:'Sheet2'!$G$45,0)),IF($BI$1=TRUE,INDEX(Sheet2!$H$2:'Sheet2'!$H$45,MATCH(AX90,Sheet2!$G$2:'Sheet2'!$G$45,0)),0)))+IF($BE$1=TRUE,2,0)</f>
        <v>20</v>
      </c>
      <c r="Q90" s="26">
        <f t="shared" si="36"/>
        <v>23</v>
      </c>
      <c r="R90" s="26">
        <f t="shared" si="37"/>
        <v>26</v>
      </c>
      <c r="S90" s="28">
        <f t="shared" si="38"/>
        <v>29</v>
      </c>
      <c r="T90" s="26">
        <f>AY90+IF($F90="범선",IF($BG$1=TRUE,INDEX(Sheet2!$H$2:'Sheet2'!$H$45,MATCH(AY90,Sheet2!$G$2:'Sheet2'!$G$45,0),0)),IF($BH$1=TRUE,INDEX(Sheet2!$I$2:'Sheet2'!$I$45,MATCH(AY90,Sheet2!$G$2:'Sheet2'!$G$45,0)),IF($BI$1=TRUE,INDEX(Sheet2!$H$2:'Sheet2'!$H$45,MATCH(AY90,Sheet2!$G$2:'Sheet2'!$G$45,0)),0)))+IF($BE$1=TRUE,2,0)</f>
        <v>21</v>
      </c>
      <c r="U90" s="26">
        <f t="shared" si="39"/>
        <v>24.5</v>
      </c>
      <c r="V90" s="26">
        <f t="shared" si="40"/>
        <v>27.5</v>
      </c>
      <c r="W90" s="28">
        <f t="shared" si="41"/>
        <v>30.5</v>
      </c>
      <c r="X90" s="26">
        <f>AZ90+IF($F90="범선",IF($BG$1=TRUE,INDEX(Sheet2!$H$2:'Sheet2'!$H$45,MATCH(AZ90,Sheet2!$G$2:'Sheet2'!$G$45,0),0)),IF($BH$1=TRUE,INDEX(Sheet2!$I$2:'Sheet2'!$I$45,MATCH(AZ90,Sheet2!$G$2:'Sheet2'!$G$45,0)),IF($BI$1=TRUE,INDEX(Sheet2!$H$2:'Sheet2'!$H$45,MATCH(AZ90,Sheet2!$G$2:'Sheet2'!$G$45,0)),0)))+IF($BE$1=TRUE,2,0)</f>
        <v>25</v>
      </c>
      <c r="Y90" s="26">
        <f t="shared" si="42"/>
        <v>28.5</v>
      </c>
      <c r="Z90" s="26">
        <f t="shared" si="43"/>
        <v>31.5</v>
      </c>
      <c r="AA90" s="28">
        <f t="shared" si="44"/>
        <v>34.5</v>
      </c>
      <c r="AB90" s="26">
        <f>BA90+IF($F90="범선",IF($BG$1=TRUE,INDEX(Sheet2!$H$2:'Sheet2'!$H$45,MATCH(BA90,Sheet2!$G$2:'Sheet2'!$G$45,0),0)),IF($BH$1=TRUE,INDEX(Sheet2!$I$2:'Sheet2'!$I$45,MATCH(BA90,Sheet2!$G$2:'Sheet2'!$G$45,0)),IF($BI$1=TRUE,INDEX(Sheet2!$H$2:'Sheet2'!$H$45,MATCH(BA90,Sheet2!$G$2:'Sheet2'!$G$45,0)),0)))+IF($BE$1=TRUE,2,0)</f>
        <v>30.5</v>
      </c>
      <c r="AC90" s="26">
        <f t="shared" si="45"/>
        <v>34</v>
      </c>
      <c r="AD90" s="26">
        <f t="shared" si="46"/>
        <v>37</v>
      </c>
      <c r="AE90" s="28">
        <f t="shared" si="47"/>
        <v>40</v>
      </c>
      <c r="AF90" s="26">
        <f>BB90+IF($F90="범선",IF($BG$1=TRUE,INDEX(Sheet2!$H$2:'Sheet2'!$H$45,MATCH(BB90,Sheet2!$G$2:'Sheet2'!$G$45,0),0)),IF($BH$1=TRUE,INDEX(Sheet2!$I$2:'Sheet2'!$I$45,MATCH(BB90,Sheet2!$G$2:'Sheet2'!$G$45,0)),IF($BI$1=TRUE,INDEX(Sheet2!$H$2:'Sheet2'!$H$45,MATCH(BB90,Sheet2!$G$2:'Sheet2'!$G$45,0)),0)))+IF($BE$1=TRUE,2,0)</f>
        <v>36</v>
      </c>
      <c r="AG90" s="26">
        <f t="shared" si="48"/>
        <v>39.5</v>
      </c>
      <c r="AH90" s="26">
        <f t="shared" si="49"/>
        <v>42.5</v>
      </c>
      <c r="AI90" s="28">
        <f t="shared" si="50"/>
        <v>45.5</v>
      </c>
      <c r="AJ90" s="95"/>
      <c r="AK90" s="97">
        <v>265</v>
      </c>
      <c r="AL90" s="97">
        <v>360</v>
      </c>
      <c r="AM90" s="97">
        <v>12</v>
      </c>
      <c r="AN90" s="83">
        <v>15</v>
      </c>
      <c r="AO90" s="83">
        <v>35</v>
      </c>
      <c r="AP90" s="5">
        <v>67</v>
      </c>
      <c r="AQ90" s="5">
        <v>32</v>
      </c>
      <c r="AR90" s="5">
        <v>40</v>
      </c>
      <c r="AS90" s="5">
        <v>593</v>
      </c>
      <c r="AT90" s="5">
        <v>3</v>
      </c>
      <c r="AU90" s="5">
        <f t="shared" si="28"/>
        <v>700</v>
      </c>
      <c r="AV90" s="5">
        <f t="shared" si="51"/>
        <v>525</v>
      </c>
      <c r="AW90" s="5">
        <f t="shared" si="52"/>
        <v>875</v>
      </c>
      <c r="AX90" s="5">
        <f t="shared" si="53"/>
        <v>8</v>
      </c>
      <c r="AY90" s="5">
        <f t="shared" si="54"/>
        <v>9</v>
      </c>
      <c r="AZ90" s="5">
        <f t="shared" si="55"/>
        <v>12</v>
      </c>
      <c r="BA90" s="5">
        <f t="shared" si="56"/>
        <v>16</v>
      </c>
      <c r="BB90" s="5">
        <f t="shared" si="57"/>
        <v>20</v>
      </c>
    </row>
    <row r="91" spans="1:54" s="5" customFormat="1">
      <c r="A91" s="334"/>
      <c r="B91" s="89"/>
      <c r="C91" s="119" t="s">
        <v>49</v>
      </c>
      <c r="D91" s="26" t="s">
        <v>25</v>
      </c>
      <c r="E91" s="26" t="s">
        <v>0</v>
      </c>
      <c r="F91" s="27" t="s">
        <v>18</v>
      </c>
      <c r="G91" s="28" t="s">
        <v>8</v>
      </c>
      <c r="H91" s="91">
        <f>ROUNDDOWN(AK91*1.05,0)+INDEX(Sheet2!$B$2:'Sheet2'!$B$5,MATCH(G91,Sheet2!$A$2:'Sheet2'!$A$5,0),0)+34*AT91-ROUNDUP(IF($BC$1=TRUE,AV91,AW91)/10,0)+A91</f>
        <v>503</v>
      </c>
      <c r="I91" s="231">
        <f>ROUNDDOWN(AL91*1.05,0)+INDEX(Sheet2!$B$2:'Sheet2'!$B$5,MATCH(G91,Sheet2!$A$2:'Sheet2'!$A$5,0),0)+34*AT91-ROUNDUP(IF($BC$1=TRUE,AV91,AW91)/10,0)+A91</f>
        <v>550</v>
      </c>
      <c r="J91" s="30">
        <f t="shared" si="31"/>
        <v>1053</v>
      </c>
      <c r="K91" s="143">
        <f>AW91-ROUNDDOWN(AR91/2,0)-ROUNDDOWN(MAX(AQ91*1.2,AP91*0.5),0)+INDEX(Sheet2!$C$2:'Sheet2'!$C$5,MATCH(G91,Sheet2!$A$2:'Sheet2'!$A$5,0),0)</f>
        <v>844</v>
      </c>
      <c r="L91" s="25">
        <f t="shared" si="32"/>
        <v>445</v>
      </c>
      <c r="M91" s="83">
        <f t="shared" si="33"/>
        <v>14</v>
      </c>
      <c r="N91" s="83">
        <f t="shared" si="34"/>
        <v>35</v>
      </c>
      <c r="O91" s="92">
        <f t="shared" si="35"/>
        <v>2059</v>
      </c>
      <c r="P91" s="31">
        <f>AX91+IF($F91="범선",IF($BG$1=TRUE,INDEX(Sheet2!$H$2:'Sheet2'!$H$45,MATCH(AX91,Sheet2!$G$2:'Sheet2'!$G$45,0),0)),IF($BH$1=TRUE,INDEX(Sheet2!$I$2:'Sheet2'!$I$45,MATCH(AX91,Sheet2!$G$2:'Sheet2'!$G$45,0)),IF($BI$1=TRUE,INDEX(Sheet2!$H$2:'Sheet2'!$H$45,MATCH(AX91,Sheet2!$G$2:'Sheet2'!$G$45,0)),0)))+IF($BE$1=TRUE,2,0)</f>
        <v>20</v>
      </c>
      <c r="Q91" s="26">
        <f t="shared" si="36"/>
        <v>23</v>
      </c>
      <c r="R91" s="26">
        <f t="shared" si="37"/>
        <v>26</v>
      </c>
      <c r="S91" s="28">
        <f t="shared" si="38"/>
        <v>29</v>
      </c>
      <c r="T91" s="26">
        <f>AY91+IF($F91="범선",IF($BG$1=TRUE,INDEX(Sheet2!$H$2:'Sheet2'!$H$45,MATCH(AY91,Sheet2!$G$2:'Sheet2'!$G$45,0),0)),IF($BH$1=TRUE,INDEX(Sheet2!$I$2:'Sheet2'!$I$45,MATCH(AY91,Sheet2!$G$2:'Sheet2'!$G$45,0)),IF($BI$1=TRUE,INDEX(Sheet2!$H$2:'Sheet2'!$H$45,MATCH(AY91,Sheet2!$G$2:'Sheet2'!$G$45,0)),0)))+IF($BE$1=TRUE,2,0)</f>
        <v>21</v>
      </c>
      <c r="U91" s="26">
        <f t="shared" si="39"/>
        <v>24.5</v>
      </c>
      <c r="V91" s="26">
        <f t="shared" si="40"/>
        <v>27.5</v>
      </c>
      <c r="W91" s="28">
        <f t="shared" si="41"/>
        <v>30.5</v>
      </c>
      <c r="X91" s="26">
        <f>AZ91+IF($F91="범선",IF($BG$1=TRUE,INDEX(Sheet2!$H$2:'Sheet2'!$H$45,MATCH(AZ91,Sheet2!$G$2:'Sheet2'!$G$45,0),0)),IF($BH$1=TRUE,INDEX(Sheet2!$I$2:'Sheet2'!$I$45,MATCH(AZ91,Sheet2!$G$2:'Sheet2'!$G$45,0)),IF($BI$1=TRUE,INDEX(Sheet2!$H$2:'Sheet2'!$H$45,MATCH(AZ91,Sheet2!$G$2:'Sheet2'!$G$45,0)),0)))+IF($BE$1=TRUE,2,0)</f>
        <v>25</v>
      </c>
      <c r="Y91" s="26">
        <f t="shared" si="42"/>
        <v>28.5</v>
      </c>
      <c r="Z91" s="26">
        <f t="shared" si="43"/>
        <v>31.5</v>
      </c>
      <c r="AA91" s="28">
        <f t="shared" si="44"/>
        <v>34.5</v>
      </c>
      <c r="AB91" s="26">
        <f>BA91+IF($F91="범선",IF($BG$1=TRUE,INDEX(Sheet2!$H$2:'Sheet2'!$H$45,MATCH(BA91,Sheet2!$G$2:'Sheet2'!$G$45,0),0)),IF($BH$1=TRUE,INDEX(Sheet2!$I$2:'Sheet2'!$I$45,MATCH(BA91,Sheet2!$G$2:'Sheet2'!$G$45,0)),IF($BI$1=TRUE,INDEX(Sheet2!$H$2:'Sheet2'!$H$45,MATCH(BA91,Sheet2!$G$2:'Sheet2'!$G$45,0)),0)))+IF($BE$1=TRUE,2,0)</f>
        <v>30.5</v>
      </c>
      <c r="AC91" s="26">
        <f t="shared" si="45"/>
        <v>34</v>
      </c>
      <c r="AD91" s="26">
        <f t="shared" si="46"/>
        <v>37</v>
      </c>
      <c r="AE91" s="28">
        <f t="shared" si="47"/>
        <v>40</v>
      </c>
      <c r="AF91" s="26">
        <f>BB91+IF($F91="범선",IF($BG$1=TRUE,INDEX(Sheet2!$H$2:'Sheet2'!$H$45,MATCH(BB91,Sheet2!$G$2:'Sheet2'!$G$45,0),0)),IF($BH$1=TRUE,INDEX(Sheet2!$I$2:'Sheet2'!$I$45,MATCH(BB91,Sheet2!$G$2:'Sheet2'!$G$45,0)),IF($BI$1=TRUE,INDEX(Sheet2!$H$2:'Sheet2'!$H$45,MATCH(BB91,Sheet2!$G$2:'Sheet2'!$G$45,0)),0)))+IF($BE$1=TRUE,2,0)</f>
        <v>36</v>
      </c>
      <c r="AG91" s="26">
        <f t="shared" si="48"/>
        <v>39.5</v>
      </c>
      <c r="AH91" s="26">
        <f t="shared" si="49"/>
        <v>42.5</v>
      </c>
      <c r="AI91" s="28">
        <f t="shared" si="50"/>
        <v>45.5</v>
      </c>
      <c r="AJ91" s="95"/>
      <c r="AK91" s="97">
        <v>280</v>
      </c>
      <c r="AL91" s="97">
        <v>325</v>
      </c>
      <c r="AM91" s="97">
        <v>15</v>
      </c>
      <c r="AN91" s="83">
        <v>14</v>
      </c>
      <c r="AO91" s="83">
        <v>35</v>
      </c>
      <c r="AP91" s="5">
        <v>110</v>
      </c>
      <c r="AQ91" s="5">
        <v>40</v>
      </c>
      <c r="AR91" s="5">
        <v>50</v>
      </c>
      <c r="AS91" s="5">
        <v>540</v>
      </c>
      <c r="AT91" s="5">
        <v>3</v>
      </c>
      <c r="AU91" s="5">
        <f t="shared" si="28"/>
        <v>700</v>
      </c>
      <c r="AV91" s="5">
        <f t="shared" si="51"/>
        <v>525</v>
      </c>
      <c r="AW91" s="5">
        <f t="shared" si="52"/>
        <v>875</v>
      </c>
      <c r="AX91" s="5">
        <f t="shared" si="53"/>
        <v>8</v>
      </c>
      <c r="AY91" s="5">
        <f t="shared" si="54"/>
        <v>9</v>
      </c>
      <c r="AZ91" s="5">
        <f t="shared" si="55"/>
        <v>12</v>
      </c>
      <c r="BA91" s="5">
        <f t="shared" si="56"/>
        <v>16</v>
      </c>
      <c r="BB91" s="5">
        <f t="shared" si="57"/>
        <v>20</v>
      </c>
    </row>
    <row r="92" spans="1:54" s="5" customFormat="1">
      <c r="A92" s="334"/>
      <c r="B92" s="89" t="s">
        <v>45</v>
      </c>
      <c r="C92" s="119" t="s">
        <v>49</v>
      </c>
      <c r="D92" s="26" t="s">
        <v>1</v>
      </c>
      <c r="E92" s="26" t="s">
        <v>41</v>
      </c>
      <c r="F92" s="27" t="s">
        <v>18</v>
      </c>
      <c r="G92" s="28" t="s">
        <v>8</v>
      </c>
      <c r="H92" s="91">
        <f>ROUNDDOWN(AK92*1.05,0)+INDEX(Sheet2!$B$2:'Sheet2'!$B$5,MATCH(G92,Sheet2!$A$2:'Sheet2'!$A$5,0),0)+34*AT92-ROUNDUP(IF($BC$1=TRUE,AV92,AW92)/10,0)+A92</f>
        <v>503</v>
      </c>
      <c r="I92" s="231">
        <f>ROUNDDOWN(AL92*1.05,0)+INDEX(Sheet2!$B$2:'Sheet2'!$B$5,MATCH(G92,Sheet2!$A$2:'Sheet2'!$A$5,0),0)+34*AT92-ROUNDUP(IF($BC$1=TRUE,AV92,AW92)/10,0)+A92</f>
        <v>550</v>
      </c>
      <c r="J92" s="30">
        <f t="shared" si="31"/>
        <v>1053</v>
      </c>
      <c r="K92" s="143">
        <f>AW92-ROUNDDOWN(AR92/2,0)-ROUNDDOWN(MAX(AQ92*1.2,AP92*0.5),0)+INDEX(Sheet2!$C$2:'Sheet2'!$C$5,MATCH(G92,Sheet2!$A$2:'Sheet2'!$A$5,0),0)</f>
        <v>828</v>
      </c>
      <c r="L92" s="25">
        <f t="shared" si="32"/>
        <v>429</v>
      </c>
      <c r="M92" s="83">
        <f t="shared" si="33"/>
        <v>14</v>
      </c>
      <c r="N92" s="83">
        <f t="shared" si="34"/>
        <v>40</v>
      </c>
      <c r="O92" s="92">
        <f t="shared" si="35"/>
        <v>2059</v>
      </c>
      <c r="P92" s="31">
        <f>AX92+IF($F92="범선",IF($BG$1=TRUE,INDEX(Sheet2!$H$2:'Sheet2'!$H$45,MATCH(AX92,Sheet2!$G$2:'Sheet2'!$G$45,0),0)),IF($BH$1=TRUE,INDEX(Sheet2!$I$2:'Sheet2'!$I$45,MATCH(AX92,Sheet2!$G$2:'Sheet2'!$G$45,0)),IF($BI$1=TRUE,INDEX(Sheet2!$H$2:'Sheet2'!$H$45,MATCH(AX92,Sheet2!$G$2:'Sheet2'!$G$45,0)),0)))+IF($BE$1=TRUE,2,0)</f>
        <v>21</v>
      </c>
      <c r="Q92" s="26">
        <f t="shared" si="36"/>
        <v>24</v>
      </c>
      <c r="R92" s="26">
        <f t="shared" si="37"/>
        <v>27</v>
      </c>
      <c r="S92" s="28">
        <f t="shared" si="38"/>
        <v>30</v>
      </c>
      <c r="T92" s="26">
        <f>AY92+IF($F92="범선",IF($BG$1=TRUE,INDEX(Sheet2!$H$2:'Sheet2'!$H$45,MATCH(AY92,Sheet2!$G$2:'Sheet2'!$G$45,0),0)),IF($BH$1=TRUE,INDEX(Sheet2!$I$2:'Sheet2'!$I$45,MATCH(AY92,Sheet2!$G$2:'Sheet2'!$G$45,0)),IF($BI$1=TRUE,INDEX(Sheet2!$H$2:'Sheet2'!$H$45,MATCH(AY92,Sheet2!$G$2:'Sheet2'!$G$45,0)),0)))+IF($BE$1=TRUE,2,0)</f>
        <v>22.5</v>
      </c>
      <c r="U92" s="26">
        <f t="shared" si="39"/>
        <v>26</v>
      </c>
      <c r="V92" s="26">
        <f t="shared" si="40"/>
        <v>29</v>
      </c>
      <c r="W92" s="28">
        <f t="shared" si="41"/>
        <v>32</v>
      </c>
      <c r="X92" s="26">
        <f>AZ92+IF($F92="범선",IF($BG$1=TRUE,INDEX(Sheet2!$H$2:'Sheet2'!$H$45,MATCH(AZ92,Sheet2!$G$2:'Sheet2'!$G$45,0),0)),IF($BH$1=TRUE,INDEX(Sheet2!$I$2:'Sheet2'!$I$45,MATCH(AZ92,Sheet2!$G$2:'Sheet2'!$G$45,0)),IF($BI$1=TRUE,INDEX(Sheet2!$H$2:'Sheet2'!$H$45,MATCH(AZ92,Sheet2!$G$2:'Sheet2'!$G$45,0)),0)))+IF($BE$1=TRUE,2,0)</f>
        <v>26.5</v>
      </c>
      <c r="Y92" s="26">
        <f t="shared" si="42"/>
        <v>30</v>
      </c>
      <c r="Z92" s="26">
        <f t="shared" si="43"/>
        <v>33</v>
      </c>
      <c r="AA92" s="28">
        <f t="shared" si="44"/>
        <v>36</v>
      </c>
      <c r="AB92" s="26">
        <f>BA92+IF($F92="범선",IF($BG$1=TRUE,INDEX(Sheet2!$H$2:'Sheet2'!$H$45,MATCH(BA92,Sheet2!$G$2:'Sheet2'!$G$45,0),0)),IF($BH$1=TRUE,INDEX(Sheet2!$I$2:'Sheet2'!$I$45,MATCH(BA92,Sheet2!$G$2:'Sheet2'!$G$45,0)),IF($BI$1=TRUE,INDEX(Sheet2!$H$2:'Sheet2'!$H$45,MATCH(BA92,Sheet2!$G$2:'Sheet2'!$G$45,0)),0)))+IF($BE$1=TRUE,2,0)</f>
        <v>32</v>
      </c>
      <c r="AC92" s="26">
        <f t="shared" si="45"/>
        <v>35.5</v>
      </c>
      <c r="AD92" s="26">
        <f t="shared" si="46"/>
        <v>38.5</v>
      </c>
      <c r="AE92" s="28">
        <f t="shared" si="47"/>
        <v>41.5</v>
      </c>
      <c r="AF92" s="26">
        <f>BB92+IF($F92="범선",IF($BG$1=TRUE,INDEX(Sheet2!$H$2:'Sheet2'!$H$45,MATCH(BB92,Sheet2!$G$2:'Sheet2'!$G$45,0),0)),IF($BH$1=TRUE,INDEX(Sheet2!$I$2:'Sheet2'!$I$45,MATCH(BB92,Sheet2!$G$2:'Sheet2'!$G$45,0)),IF($BI$1=TRUE,INDEX(Sheet2!$H$2:'Sheet2'!$H$45,MATCH(BB92,Sheet2!$G$2:'Sheet2'!$G$45,0)),0)))+IF($BE$1=TRUE,2,0)</f>
        <v>37</v>
      </c>
      <c r="AG92" s="26">
        <f t="shared" si="48"/>
        <v>40.5</v>
      </c>
      <c r="AH92" s="26">
        <f t="shared" si="49"/>
        <v>43.5</v>
      </c>
      <c r="AI92" s="28">
        <f t="shared" si="50"/>
        <v>46.5</v>
      </c>
      <c r="AJ92" s="95"/>
      <c r="AK92" s="97">
        <v>280</v>
      </c>
      <c r="AL92" s="97">
        <v>325</v>
      </c>
      <c r="AM92" s="97">
        <v>15</v>
      </c>
      <c r="AN92" s="83">
        <v>14</v>
      </c>
      <c r="AO92" s="83">
        <v>40</v>
      </c>
      <c r="AP92" s="5">
        <v>125</v>
      </c>
      <c r="AQ92" s="5">
        <v>40</v>
      </c>
      <c r="AR92" s="5">
        <v>68</v>
      </c>
      <c r="AS92" s="5">
        <v>507</v>
      </c>
      <c r="AT92" s="5">
        <v>3</v>
      </c>
      <c r="AU92" s="5">
        <f t="shared" ref="AU92:AU155" si="58">AP92+AR92+AS92</f>
        <v>700</v>
      </c>
      <c r="AV92" s="5">
        <f t="shared" si="51"/>
        <v>525</v>
      </c>
      <c r="AW92" s="5">
        <f t="shared" si="52"/>
        <v>875</v>
      </c>
      <c r="AX92" s="5">
        <f t="shared" si="53"/>
        <v>9</v>
      </c>
      <c r="AY92" s="5">
        <f t="shared" si="54"/>
        <v>10</v>
      </c>
      <c r="AZ92" s="5">
        <f t="shared" si="55"/>
        <v>13</v>
      </c>
      <c r="BA92" s="5">
        <f t="shared" si="56"/>
        <v>17</v>
      </c>
      <c r="BB92" s="5">
        <f t="shared" si="57"/>
        <v>21</v>
      </c>
    </row>
    <row r="93" spans="1:54" s="5" customFormat="1">
      <c r="A93" s="334"/>
      <c r="B93" s="89"/>
      <c r="C93" s="119" t="s">
        <v>52</v>
      </c>
      <c r="D93" s="26" t="s">
        <v>25</v>
      </c>
      <c r="E93" s="26" t="s">
        <v>0</v>
      </c>
      <c r="F93" s="27" t="s">
        <v>18</v>
      </c>
      <c r="G93" s="28" t="s">
        <v>9</v>
      </c>
      <c r="H93" s="91">
        <f>ROUNDDOWN(AK93*1.05,0)+INDEX(Sheet2!$B$2:'Sheet2'!$B$5,MATCH(G93,Sheet2!$A$2:'Sheet2'!$A$5,0),0)+34*AT93-ROUNDUP(IF($BC$1=TRUE,AV93,AW93)/10,0)+A93</f>
        <v>500</v>
      </c>
      <c r="I93" s="231">
        <f>ROUNDDOWN(AL93*1.05,0)+INDEX(Sheet2!$B$2:'Sheet2'!$B$5,MATCH(G93,Sheet2!$A$2:'Sheet2'!$A$5,0),0)+34*AT93-ROUNDUP(IF($BC$1=TRUE,AV93,AW93)/10,0)+A93</f>
        <v>553</v>
      </c>
      <c r="J93" s="30">
        <f t="shared" si="31"/>
        <v>1053</v>
      </c>
      <c r="K93" s="143">
        <f>AW93-ROUNDDOWN(AR93/2,0)-ROUNDDOWN(MAX(AQ93*1.2,AP93*0.5),0)+INDEX(Sheet2!$C$2:'Sheet2'!$C$5,MATCH(G93,Sheet2!$A$2:'Sheet2'!$A$5,0),0)</f>
        <v>727</v>
      </c>
      <c r="L93" s="25">
        <f t="shared" si="32"/>
        <v>378</v>
      </c>
      <c r="M93" s="83">
        <f t="shared" si="33"/>
        <v>14</v>
      </c>
      <c r="N93" s="83">
        <f t="shared" si="34"/>
        <v>38</v>
      </c>
      <c r="O93" s="92">
        <f t="shared" si="35"/>
        <v>2053</v>
      </c>
      <c r="P93" s="31">
        <f>AX93+IF($F93="범선",IF($BG$1=TRUE,INDEX(Sheet2!$H$2:'Sheet2'!$H$45,MATCH(AX93,Sheet2!$G$2:'Sheet2'!$G$45,0),0)),IF($BH$1=TRUE,INDEX(Sheet2!$I$2:'Sheet2'!$I$45,MATCH(AX93,Sheet2!$G$2:'Sheet2'!$G$45,0)),IF($BI$1=TRUE,INDEX(Sheet2!$H$2:'Sheet2'!$H$45,MATCH(AX93,Sheet2!$G$2:'Sheet2'!$G$45,0)),0)))+IF($BE$1=TRUE,2,0)</f>
        <v>21</v>
      </c>
      <c r="Q93" s="26">
        <f t="shared" si="36"/>
        <v>24</v>
      </c>
      <c r="R93" s="26">
        <f t="shared" si="37"/>
        <v>27</v>
      </c>
      <c r="S93" s="28">
        <f t="shared" si="38"/>
        <v>30</v>
      </c>
      <c r="T93" s="26">
        <f>AY93+IF($F93="범선",IF($BG$1=TRUE,INDEX(Sheet2!$H$2:'Sheet2'!$H$45,MATCH(AY93,Sheet2!$G$2:'Sheet2'!$G$45,0),0)),IF($BH$1=TRUE,INDEX(Sheet2!$I$2:'Sheet2'!$I$45,MATCH(AY93,Sheet2!$G$2:'Sheet2'!$G$45,0)),IF($BI$1=TRUE,INDEX(Sheet2!$H$2:'Sheet2'!$H$45,MATCH(AY93,Sheet2!$G$2:'Sheet2'!$G$45,0)),0)))+IF($BE$1=TRUE,2,0)</f>
        <v>22.5</v>
      </c>
      <c r="U93" s="26">
        <f t="shared" si="39"/>
        <v>26</v>
      </c>
      <c r="V93" s="26">
        <f t="shared" si="40"/>
        <v>29</v>
      </c>
      <c r="W93" s="28">
        <f t="shared" si="41"/>
        <v>32</v>
      </c>
      <c r="X93" s="26">
        <f>AZ93+IF($F93="범선",IF($BG$1=TRUE,INDEX(Sheet2!$H$2:'Sheet2'!$H$45,MATCH(AZ93,Sheet2!$G$2:'Sheet2'!$G$45,0),0)),IF($BH$1=TRUE,INDEX(Sheet2!$I$2:'Sheet2'!$I$45,MATCH(AZ93,Sheet2!$G$2:'Sheet2'!$G$45,0)),IF($BI$1=TRUE,INDEX(Sheet2!$H$2:'Sheet2'!$H$45,MATCH(AZ93,Sheet2!$G$2:'Sheet2'!$G$45,0)),0)))+IF($BE$1=TRUE,2,0)</f>
        <v>28</v>
      </c>
      <c r="Y93" s="26">
        <f t="shared" si="42"/>
        <v>31.5</v>
      </c>
      <c r="Z93" s="26">
        <f t="shared" si="43"/>
        <v>34.5</v>
      </c>
      <c r="AA93" s="28">
        <f t="shared" si="44"/>
        <v>37.5</v>
      </c>
      <c r="AB93" s="26">
        <f>BA93+IF($F93="범선",IF($BG$1=TRUE,INDEX(Sheet2!$H$2:'Sheet2'!$H$45,MATCH(BA93,Sheet2!$G$2:'Sheet2'!$G$45,0),0)),IF($BH$1=TRUE,INDEX(Sheet2!$I$2:'Sheet2'!$I$45,MATCH(BA93,Sheet2!$G$2:'Sheet2'!$G$45,0)),IF($BI$1=TRUE,INDEX(Sheet2!$H$2:'Sheet2'!$H$45,MATCH(BA93,Sheet2!$G$2:'Sheet2'!$G$45,0)),0)))+IF($BE$1=TRUE,2,0)</f>
        <v>33</v>
      </c>
      <c r="AC93" s="26">
        <f t="shared" si="45"/>
        <v>36.5</v>
      </c>
      <c r="AD93" s="26">
        <f t="shared" si="46"/>
        <v>39.5</v>
      </c>
      <c r="AE93" s="28">
        <f t="shared" si="47"/>
        <v>42.5</v>
      </c>
      <c r="AF93" s="26">
        <f>BB93+IF($F93="범선",IF($BG$1=TRUE,INDEX(Sheet2!$H$2:'Sheet2'!$H$45,MATCH(BB93,Sheet2!$G$2:'Sheet2'!$G$45,0),0)),IF($BH$1=TRUE,INDEX(Sheet2!$I$2:'Sheet2'!$I$45,MATCH(BB93,Sheet2!$G$2:'Sheet2'!$G$45,0)),IF($BI$1=TRUE,INDEX(Sheet2!$H$2:'Sheet2'!$H$45,MATCH(BB93,Sheet2!$G$2:'Sheet2'!$G$45,0)),0)))+IF($BE$1=TRUE,2,0)</f>
        <v>37</v>
      </c>
      <c r="AG93" s="26">
        <f t="shared" si="48"/>
        <v>40.5</v>
      </c>
      <c r="AH93" s="26">
        <f t="shared" si="49"/>
        <v>43.5</v>
      </c>
      <c r="AI93" s="28">
        <f t="shared" si="50"/>
        <v>46.5</v>
      </c>
      <c r="AJ93" s="95"/>
      <c r="AK93" s="97">
        <v>270</v>
      </c>
      <c r="AL93" s="97">
        <v>320</v>
      </c>
      <c r="AM93" s="97">
        <v>13</v>
      </c>
      <c r="AN93" s="83">
        <v>14</v>
      </c>
      <c r="AO93" s="83">
        <v>38</v>
      </c>
      <c r="AP93" s="5">
        <v>80</v>
      </c>
      <c r="AQ93" s="5">
        <v>35</v>
      </c>
      <c r="AR93" s="5">
        <v>60</v>
      </c>
      <c r="AS93" s="5">
        <v>460</v>
      </c>
      <c r="AT93" s="5">
        <v>3</v>
      </c>
      <c r="AU93" s="5">
        <f t="shared" si="58"/>
        <v>600</v>
      </c>
      <c r="AV93" s="5">
        <f t="shared" si="51"/>
        <v>450</v>
      </c>
      <c r="AW93" s="5">
        <f t="shared" si="52"/>
        <v>750</v>
      </c>
      <c r="AX93" s="5">
        <f t="shared" si="53"/>
        <v>9</v>
      </c>
      <c r="AY93" s="5">
        <f t="shared" si="54"/>
        <v>10</v>
      </c>
      <c r="AZ93" s="5">
        <f t="shared" si="55"/>
        <v>14</v>
      </c>
      <c r="BA93" s="5">
        <f t="shared" si="56"/>
        <v>18</v>
      </c>
      <c r="BB93" s="5">
        <f t="shared" si="57"/>
        <v>21</v>
      </c>
    </row>
    <row r="94" spans="1:54" s="5" customFormat="1">
      <c r="A94" s="334"/>
      <c r="B94" s="89" t="s">
        <v>45</v>
      </c>
      <c r="C94" s="119" t="s">
        <v>52</v>
      </c>
      <c r="D94" s="26" t="s">
        <v>1</v>
      </c>
      <c r="E94" s="26" t="s">
        <v>0</v>
      </c>
      <c r="F94" s="27" t="s">
        <v>18</v>
      </c>
      <c r="G94" s="28" t="s">
        <v>8</v>
      </c>
      <c r="H94" s="91">
        <f>ROUNDDOWN(AK94*1.05,0)+INDEX(Sheet2!$B$2:'Sheet2'!$B$5,MATCH(G94,Sheet2!$A$2:'Sheet2'!$A$5,0),0)+34*AT94-ROUNDUP(IF($BC$1=TRUE,AV94,AW94)/10,0)+A94</f>
        <v>500</v>
      </c>
      <c r="I94" s="231">
        <f>ROUNDDOWN(AL94*1.05,0)+INDEX(Sheet2!$B$2:'Sheet2'!$B$5,MATCH(G94,Sheet2!$A$2:'Sheet2'!$A$5,0),0)+34*AT94-ROUNDUP(IF($BC$1=TRUE,AV94,AW94)/10,0)+A94</f>
        <v>553</v>
      </c>
      <c r="J94" s="30">
        <f t="shared" si="31"/>
        <v>1053</v>
      </c>
      <c r="K94" s="143">
        <f>AW94-ROUNDDOWN(AR94/2,0)-ROUNDDOWN(MAX(AQ94*1.2,AP94*0.5),0)+INDEX(Sheet2!$C$2:'Sheet2'!$C$5,MATCH(G94,Sheet2!$A$2:'Sheet2'!$A$5,0),0)</f>
        <v>713</v>
      </c>
      <c r="L94" s="25">
        <f t="shared" si="32"/>
        <v>364</v>
      </c>
      <c r="M94" s="83">
        <f t="shared" si="33"/>
        <v>14</v>
      </c>
      <c r="N94" s="83">
        <f t="shared" si="34"/>
        <v>41</v>
      </c>
      <c r="O94" s="92">
        <f t="shared" si="35"/>
        <v>2053</v>
      </c>
      <c r="P94" s="31">
        <f>AX94+IF($F94="범선",IF($BG$1=TRUE,INDEX(Sheet2!$H$2:'Sheet2'!$H$45,MATCH(AX94,Sheet2!$G$2:'Sheet2'!$G$45,0),0)),IF($BH$1=TRUE,INDEX(Sheet2!$I$2:'Sheet2'!$I$45,MATCH(AX94,Sheet2!$G$2:'Sheet2'!$G$45,0)),IF($BI$1=TRUE,INDEX(Sheet2!$H$2:'Sheet2'!$H$45,MATCH(AX94,Sheet2!$G$2:'Sheet2'!$G$45,0)),0)))+IF($BE$1=TRUE,2,0)</f>
        <v>22.5</v>
      </c>
      <c r="Q94" s="26">
        <f t="shared" si="36"/>
        <v>25.5</v>
      </c>
      <c r="R94" s="26">
        <f t="shared" si="37"/>
        <v>28.5</v>
      </c>
      <c r="S94" s="28">
        <f t="shared" si="38"/>
        <v>31.5</v>
      </c>
      <c r="T94" s="26">
        <f>AY94+IF($F94="범선",IF($BG$1=TRUE,INDEX(Sheet2!$H$2:'Sheet2'!$H$45,MATCH(AY94,Sheet2!$G$2:'Sheet2'!$G$45,0),0)),IF($BH$1=TRUE,INDEX(Sheet2!$I$2:'Sheet2'!$I$45,MATCH(AY94,Sheet2!$G$2:'Sheet2'!$G$45,0)),IF($BI$1=TRUE,INDEX(Sheet2!$H$2:'Sheet2'!$H$45,MATCH(AY94,Sheet2!$G$2:'Sheet2'!$G$45,0)),0)))+IF($BE$1=TRUE,2,0)</f>
        <v>24</v>
      </c>
      <c r="U94" s="26">
        <f t="shared" si="39"/>
        <v>27.5</v>
      </c>
      <c r="V94" s="26">
        <f t="shared" si="40"/>
        <v>30.5</v>
      </c>
      <c r="W94" s="28">
        <f t="shared" si="41"/>
        <v>33.5</v>
      </c>
      <c r="X94" s="26">
        <f>AZ94+IF($F94="범선",IF($BG$1=TRUE,INDEX(Sheet2!$H$2:'Sheet2'!$H$45,MATCH(AZ94,Sheet2!$G$2:'Sheet2'!$G$45,0),0)),IF($BH$1=TRUE,INDEX(Sheet2!$I$2:'Sheet2'!$I$45,MATCH(AZ94,Sheet2!$G$2:'Sheet2'!$G$45,0)),IF($BI$1=TRUE,INDEX(Sheet2!$H$2:'Sheet2'!$H$45,MATCH(AZ94,Sheet2!$G$2:'Sheet2'!$G$45,0)),0)))+IF($BE$1=TRUE,2,0)</f>
        <v>29</v>
      </c>
      <c r="Y94" s="26">
        <f t="shared" si="42"/>
        <v>32.5</v>
      </c>
      <c r="Z94" s="26">
        <f t="shared" si="43"/>
        <v>35.5</v>
      </c>
      <c r="AA94" s="28">
        <f t="shared" si="44"/>
        <v>38.5</v>
      </c>
      <c r="AB94" s="26">
        <f>BA94+IF($F94="범선",IF($BG$1=TRUE,INDEX(Sheet2!$H$2:'Sheet2'!$H$45,MATCH(BA94,Sheet2!$G$2:'Sheet2'!$G$45,0),0)),IF($BH$1=TRUE,INDEX(Sheet2!$I$2:'Sheet2'!$I$45,MATCH(BA94,Sheet2!$G$2:'Sheet2'!$G$45,0)),IF($BI$1=TRUE,INDEX(Sheet2!$H$2:'Sheet2'!$H$45,MATCH(BA94,Sheet2!$G$2:'Sheet2'!$G$45,0)),0)))+IF($BE$1=TRUE,2,0)</f>
        <v>33</v>
      </c>
      <c r="AC94" s="26">
        <f t="shared" si="45"/>
        <v>36.5</v>
      </c>
      <c r="AD94" s="26">
        <f t="shared" si="46"/>
        <v>39.5</v>
      </c>
      <c r="AE94" s="28">
        <f t="shared" si="47"/>
        <v>42.5</v>
      </c>
      <c r="AF94" s="26">
        <f>BB94+IF($F94="범선",IF($BG$1=TRUE,INDEX(Sheet2!$H$2:'Sheet2'!$H$45,MATCH(BB94,Sheet2!$G$2:'Sheet2'!$G$45,0),0)),IF($BH$1=TRUE,INDEX(Sheet2!$I$2:'Sheet2'!$I$45,MATCH(BB94,Sheet2!$G$2:'Sheet2'!$G$45,0)),IF($BI$1=TRUE,INDEX(Sheet2!$H$2:'Sheet2'!$H$45,MATCH(BB94,Sheet2!$G$2:'Sheet2'!$G$45,0)),0)))+IF($BE$1=TRUE,2,0)</f>
        <v>38.5</v>
      </c>
      <c r="AG94" s="26">
        <f t="shared" si="48"/>
        <v>42</v>
      </c>
      <c r="AH94" s="26">
        <f t="shared" si="49"/>
        <v>45</v>
      </c>
      <c r="AI94" s="28">
        <f t="shared" si="50"/>
        <v>48</v>
      </c>
      <c r="AJ94" s="95"/>
      <c r="AK94" s="97">
        <v>270</v>
      </c>
      <c r="AL94" s="97">
        <v>320</v>
      </c>
      <c r="AM94" s="97">
        <v>14</v>
      </c>
      <c r="AN94" s="83">
        <v>14</v>
      </c>
      <c r="AO94" s="83">
        <v>41</v>
      </c>
      <c r="AP94" s="5">
        <v>100</v>
      </c>
      <c r="AQ94" s="5">
        <v>35</v>
      </c>
      <c r="AR94" s="5">
        <v>72</v>
      </c>
      <c r="AS94" s="5">
        <v>428</v>
      </c>
      <c r="AT94" s="5">
        <v>3</v>
      </c>
      <c r="AU94" s="5">
        <f t="shared" si="58"/>
        <v>600</v>
      </c>
      <c r="AV94" s="5">
        <f t="shared" si="51"/>
        <v>450</v>
      </c>
      <c r="AW94" s="5">
        <f t="shared" si="52"/>
        <v>750</v>
      </c>
      <c r="AX94" s="5">
        <f t="shared" si="53"/>
        <v>10</v>
      </c>
      <c r="AY94" s="5">
        <f t="shared" si="54"/>
        <v>11</v>
      </c>
      <c r="AZ94" s="5">
        <f t="shared" si="55"/>
        <v>15</v>
      </c>
      <c r="BA94" s="5">
        <f t="shared" si="56"/>
        <v>18</v>
      </c>
      <c r="BB94" s="5">
        <f t="shared" si="57"/>
        <v>22</v>
      </c>
    </row>
    <row r="95" spans="1:54" s="5" customFormat="1">
      <c r="A95" s="334"/>
      <c r="B95" s="89" t="s">
        <v>43</v>
      </c>
      <c r="C95" s="119" t="s">
        <v>49</v>
      </c>
      <c r="D95" s="26" t="s">
        <v>1</v>
      </c>
      <c r="E95" s="26" t="s">
        <v>0</v>
      </c>
      <c r="F95" s="27" t="s">
        <v>18</v>
      </c>
      <c r="G95" s="28" t="s">
        <v>8</v>
      </c>
      <c r="H95" s="91">
        <f>ROUNDDOWN(AK95*1.05,0)+INDEX(Sheet2!$B$2:'Sheet2'!$B$5,MATCH(G95,Sheet2!$A$2:'Sheet2'!$A$5,0),0)+34*AT95-ROUNDUP(IF($BC$1=TRUE,AV95,AW95)/10,0)+A95</f>
        <v>499</v>
      </c>
      <c r="I95" s="231">
        <f>ROUNDDOWN(AL95*1.05,0)+INDEX(Sheet2!$B$2:'Sheet2'!$B$5,MATCH(G95,Sheet2!$A$2:'Sheet2'!$A$5,0),0)+34*AT95-ROUNDUP(IF($BC$1=TRUE,AV95,AW95)/10,0)+A95</f>
        <v>546</v>
      </c>
      <c r="J95" s="30">
        <f t="shared" si="31"/>
        <v>1045</v>
      </c>
      <c r="K95" s="143">
        <f>AW95-ROUNDDOWN(AR95/2,0)-ROUNDDOWN(MAX(AQ95*1.2,AP95*0.5),0)+INDEX(Sheet2!$C$2:'Sheet2'!$C$5,MATCH(G95,Sheet2!$A$2:'Sheet2'!$A$5,0),0)</f>
        <v>906</v>
      </c>
      <c r="L95" s="25">
        <f t="shared" si="32"/>
        <v>482</v>
      </c>
      <c r="M95" s="83">
        <f t="shared" si="33"/>
        <v>14</v>
      </c>
      <c r="N95" s="83">
        <f t="shared" si="34"/>
        <v>35</v>
      </c>
      <c r="O95" s="92">
        <f t="shared" si="35"/>
        <v>2043</v>
      </c>
      <c r="P95" s="31">
        <f>AX95+IF($F95="범선",IF($BG$1=TRUE,INDEX(Sheet2!$H$2:'Sheet2'!$H$45,MATCH(AX95,Sheet2!$G$2:'Sheet2'!$G$45,0),0)),IF($BH$1=TRUE,INDEX(Sheet2!$I$2:'Sheet2'!$I$45,MATCH(AX95,Sheet2!$G$2:'Sheet2'!$G$45,0)),IF($BI$1=TRUE,INDEX(Sheet2!$H$2:'Sheet2'!$H$45,MATCH(AX95,Sheet2!$G$2:'Sheet2'!$G$45,0)),0)))+IF($BE$1=TRUE,2,0)</f>
        <v>20</v>
      </c>
      <c r="Q95" s="26">
        <f t="shared" si="36"/>
        <v>23</v>
      </c>
      <c r="R95" s="26">
        <f t="shared" si="37"/>
        <v>26</v>
      </c>
      <c r="S95" s="28">
        <f t="shared" si="38"/>
        <v>29</v>
      </c>
      <c r="T95" s="26">
        <f>AY95+IF($F95="범선",IF($BG$1=TRUE,INDEX(Sheet2!$H$2:'Sheet2'!$H$45,MATCH(AY95,Sheet2!$G$2:'Sheet2'!$G$45,0),0)),IF($BH$1=TRUE,INDEX(Sheet2!$I$2:'Sheet2'!$I$45,MATCH(AY95,Sheet2!$G$2:'Sheet2'!$G$45,0)),IF($BI$1=TRUE,INDEX(Sheet2!$H$2:'Sheet2'!$H$45,MATCH(AY95,Sheet2!$G$2:'Sheet2'!$G$45,0)),0)))+IF($BE$1=TRUE,2,0)</f>
        <v>21</v>
      </c>
      <c r="U95" s="26">
        <f t="shared" si="39"/>
        <v>24.5</v>
      </c>
      <c r="V95" s="26">
        <f t="shared" si="40"/>
        <v>27.5</v>
      </c>
      <c r="W95" s="28">
        <f t="shared" si="41"/>
        <v>30.5</v>
      </c>
      <c r="X95" s="26">
        <f>AZ95+IF($F95="범선",IF($BG$1=TRUE,INDEX(Sheet2!$H$2:'Sheet2'!$H$45,MATCH(AZ95,Sheet2!$G$2:'Sheet2'!$G$45,0),0)),IF($BH$1=TRUE,INDEX(Sheet2!$I$2:'Sheet2'!$I$45,MATCH(AZ95,Sheet2!$G$2:'Sheet2'!$G$45,0)),IF($BI$1=TRUE,INDEX(Sheet2!$H$2:'Sheet2'!$H$45,MATCH(AZ95,Sheet2!$G$2:'Sheet2'!$G$45,0)),0)))+IF($BE$1=TRUE,2,0)</f>
        <v>25</v>
      </c>
      <c r="Y95" s="26">
        <f t="shared" si="42"/>
        <v>28.5</v>
      </c>
      <c r="Z95" s="26">
        <f t="shared" si="43"/>
        <v>31.5</v>
      </c>
      <c r="AA95" s="28">
        <f t="shared" si="44"/>
        <v>34.5</v>
      </c>
      <c r="AB95" s="26">
        <f>BA95+IF($F95="범선",IF($BG$1=TRUE,INDEX(Sheet2!$H$2:'Sheet2'!$H$45,MATCH(BA95,Sheet2!$G$2:'Sheet2'!$G$45,0),0)),IF($BH$1=TRUE,INDEX(Sheet2!$I$2:'Sheet2'!$I$45,MATCH(BA95,Sheet2!$G$2:'Sheet2'!$G$45,0)),IF($BI$1=TRUE,INDEX(Sheet2!$H$2:'Sheet2'!$H$45,MATCH(BA95,Sheet2!$G$2:'Sheet2'!$G$45,0)),0)))+IF($BE$1=TRUE,2,0)</f>
        <v>30.5</v>
      </c>
      <c r="AC95" s="26">
        <f t="shared" si="45"/>
        <v>34</v>
      </c>
      <c r="AD95" s="26">
        <f t="shared" si="46"/>
        <v>37</v>
      </c>
      <c r="AE95" s="28">
        <f t="shared" si="47"/>
        <v>40</v>
      </c>
      <c r="AF95" s="26">
        <f>BB95+IF($F95="범선",IF($BG$1=TRUE,INDEX(Sheet2!$H$2:'Sheet2'!$H$45,MATCH(BB95,Sheet2!$G$2:'Sheet2'!$G$45,0),0)),IF($BH$1=TRUE,INDEX(Sheet2!$I$2:'Sheet2'!$I$45,MATCH(BB95,Sheet2!$G$2:'Sheet2'!$G$45,0)),IF($BI$1=TRUE,INDEX(Sheet2!$H$2:'Sheet2'!$H$45,MATCH(BB95,Sheet2!$G$2:'Sheet2'!$G$45,0)),0)))+IF($BE$1=TRUE,2,0)</f>
        <v>36</v>
      </c>
      <c r="AG95" s="26">
        <f t="shared" si="48"/>
        <v>39.5</v>
      </c>
      <c r="AH95" s="26">
        <f t="shared" si="49"/>
        <v>42.5</v>
      </c>
      <c r="AI95" s="28">
        <f t="shared" si="50"/>
        <v>45.5</v>
      </c>
      <c r="AJ95" s="95"/>
      <c r="AK95" s="97">
        <v>280</v>
      </c>
      <c r="AL95" s="97">
        <v>325</v>
      </c>
      <c r="AM95" s="97">
        <v>15</v>
      </c>
      <c r="AN95" s="83">
        <v>14</v>
      </c>
      <c r="AO95" s="83">
        <v>35</v>
      </c>
      <c r="AP95" s="5">
        <v>110</v>
      </c>
      <c r="AQ95" s="5">
        <v>40</v>
      </c>
      <c r="AR95" s="5">
        <v>50</v>
      </c>
      <c r="AS95" s="5">
        <v>590</v>
      </c>
      <c r="AT95" s="5">
        <v>3</v>
      </c>
      <c r="AU95" s="5">
        <f t="shared" si="58"/>
        <v>750</v>
      </c>
      <c r="AV95" s="5">
        <f t="shared" si="51"/>
        <v>562</v>
      </c>
      <c r="AW95" s="5">
        <f t="shared" si="52"/>
        <v>937</v>
      </c>
      <c r="AX95" s="5">
        <f t="shared" si="53"/>
        <v>8</v>
      </c>
      <c r="AY95" s="5">
        <f t="shared" si="54"/>
        <v>9</v>
      </c>
      <c r="AZ95" s="5">
        <f t="shared" si="55"/>
        <v>12</v>
      </c>
      <c r="BA95" s="5">
        <f t="shared" si="56"/>
        <v>16</v>
      </c>
      <c r="BB95" s="5">
        <f t="shared" si="57"/>
        <v>20</v>
      </c>
    </row>
    <row r="96" spans="1:54" s="5" customFormat="1" hidden="1">
      <c r="A96" s="334"/>
      <c r="B96" s="89" t="s">
        <v>99</v>
      </c>
      <c r="C96" s="131" t="s">
        <v>242</v>
      </c>
      <c r="D96" s="26" t="s">
        <v>1</v>
      </c>
      <c r="E96" s="26" t="s">
        <v>41</v>
      </c>
      <c r="F96" s="26" t="s">
        <v>18</v>
      </c>
      <c r="G96" s="28" t="s">
        <v>10</v>
      </c>
      <c r="H96" s="91">
        <f>ROUNDDOWN(AK96*1.05,0)+INDEX(Sheet2!$B$2:'Sheet2'!$B$5,MATCH(G96,Sheet2!$A$2:'Sheet2'!$A$5,0),0)+34*AT96-ROUNDUP(IF($BC$1=TRUE,AV96,AW96)/10,0)+A96</f>
        <v>467</v>
      </c>
      <c r="I96" s="231">
        <f>ROUNDDOWN(AL96*1.05,0)+INDEX(Sheet2!$B$2:'Sheet2'!$B$5,MATCH(G96,Sheet2!$A$2:'Sheet2'!$A$5,0),0)+34*AT96-ROUNDUP(IF($BC$1=TRUE,AV96,AW96)/10,0)+A96</f>
        <v>557</v>
      </c>
      <c r="J96" s="30">
        <f t="shared" si="31"/>
        <v>1024</v>
      </c>
      <c r="K96" s="137">
        <f>AW96-ROUNDDOWN(AR96/2,0)-ROUNDDOWN(MAX(AQ96*1.2,AP96*0.5),0)+INDEX(Sheet2!$C$2:'Sheet2'!$C$5,MATCH(G96,Sheet2!$A$2:'Sheet2'!$A$5,0),0)</f>
        <v>1133</v>
      </c>
      <c r="L96" s="25">
        <f t="shared" si="32"/>
        <v>632</v>
      </c>
      <c r="M96" s="83">
        <f t="shared" si="33"/>
        <v>11</v>
      </c>
      <c r="N96" s="83">
        <f t="shared" si="34"/>
        <v>16</v>
      </c>
      <c r="O96" s="92">
        <f t="shared" si="35"/>
        <v>1958</v>
      </c>
      <c r="P96" s="31">
        <f>AX96+IF($F96="범선",IF($BG$1=TRUE,INDEX(Sheet2!$H$2:'Sheet2'!$H$45,MATCH(AX96,Sheet2!$G$2:'Sheet2'!$G$45,0),0)),IF($BH$1=TRUE,INDEX(Sheet2!$I$2:'Sheet2'!$I$45,MATCH(AX96,Sheet2!$G$2:'Sheet2'!$G$45,0)),IF($BI$1=TRUE,INDEX(Sheet2!$H$2:'Sheet2'!$H$45,MATCH(AX96,Sheet2!$G$2:'Sheet2'!$G$45,0)),0)))+IF($BE$1=TRUE,2,0)</f>
        <v>13</v>
      </c>
      <c r="Q96" s="26">
        <f t="shared" si="36"/>
        <v>16</v>
      </c>
      <c r="R96" s="26">
        <f t="shared" si="37"/>
        <v>19</v>
      </c>
      <c r="S96" s="28">
        <f t="shared" si="38"/>
        <v>22</v>
      </c>
      <c r="T96" s="26">
        <f>AY96+IF($F96="범선",IF($BG$1=TRUE,INDEX(Sheet2!$H$2:'Sheet2'!$H$45,MATCH(AY96,Sheet2!$G$2:'Sheet2'!$G$45,0),0)),IF($BH$1=TRUE,INDEX(Sheet2!$I$2:'Sheet2'!$I$45,MATCH(AY96,Sheet2!$G$2:'Sheet2'!$G$45,0)),IF($BI$1=TRUE,INDEX(Sheet2!$H$2:'Sheet2'!$H$45,MATCH(AY96,Sheet2!$G$2:'Sheet2'!$G$45,0)),0)))+IF($BE$1=TRUE,2,0)</f>
        <v>14.5</v>
      </c>
      <c r="U96" s="26">
        <f t="shared" si="39"/>
        <v>18</v>
      </c>
      <c r="V96" s="26">
        <f t="shared" si="40"/>
        <v>21</v>
      </c>
      <c r="W96" s="28">
        <f t="shared" si="41"/>
        <v>24</v>
      </c>
      <c r="X96" s="26">
        <f>AZ96+IF($F96="범선",IF($BG$1=TRUE,INDEX(Sheet2!$H$2:'Sheet2'!$H$45,MATCH(AZ96,Sheet2!$G$2:'Sheet2'!$G$45,0),0)),IF($BH$1=TRUE,INDEX(Sheet2!$I$2:'Sheet2'!$I$45,MATCH(AZ96,Sheet2!$G$2:'Sheet2'!$G$45,0)),IF($BI$1=TRUE,INDEX(Sheet2!$H$2:'Sheet2'!$H$45,MATCH(AZ96,Sheet2!$G$2:'Sheet2'!$G$45,0)),0)))+IF($BE$1=TRUE,2,0)</f>
        <v>20</v>
      </c>
      <c r="Y96" s="26">
        <f t="shared" si="42"/>
        <v>23.5</v>
      </c>
      <c r="Z96" s="26">
        <f t="shared" si="43"/>
        <v>26.5</v>
      </c>
      <c r="AA96" s="28">
        <f t="shared" si="44"/>
        <v>29.5</v>
      </c>
      <c r="AB96" s="26">
        <f>BA96+IF($F96="범선",IF($BG$1=TRUE,INDEX(Sheet2!$H$2:'Sheet2'!$H$45,MATCH(BA96,Sheet2!$G$2:'Sheet2'!$G$45,0),0)),IF($BH$1=TRUE,INDEX(Sheet2!$I$2:'Sheet2'!$I$45,MATCH(BA96,Sheet2!$G$2:'Sheet2'!$G$45,0)),IF($BI$1=TRUE,INDEX(Sheet2!$H$2:'Sheet2'!$H$45,MATCH(BA96,Sheet2!$G$2:'Sheet2'!$G$45,0)),0)))+IF($BE$1=TRUE,2,0)</f>
        <v>24</v>
      </c>
      <c r="AC96" s="26">
        <f t="shared" si="45"/>
        <v>27.5</v>
      </c>
      <c r="AD96" s="26">
        <f t="shared" si="46"/>
        <v>30.5</v>
      </c>
      <c r="AE96" s="28">
        <f t="shared" si="47"/>
        <v>33.5</v>
      </c>
      <c r="AF96" s="26">
        <f>BB96+IF($F96="범선",IF($BG$1=TRUE,INDEX(Sheet2!$H$2:'Sheet2'!$H$45,MATCH(BB96,Sheet2!$G$2:'Sheet2'!$G$45,0),0)),IF($BH$1=TRUE,INDEX(Sheet2!$I$2:'Sheet2'!$I$45,MATCH(BB96,Sheet2!$G$2:'Sheet2'!$G$45,0)),IF($BI$1=TRUE,INDEX(Sheet2!$H$2:'Sheet2'!$H$45,MATCH(BB96,Sheet2!$G$2:'Sheet2'!$G$45,0)),0)))+IF($BE$1=TRUE,2,0)</f>
        <v>29</v>
      </c>
      <c r="AG96" s="26">
        <f t="shared" si="48"/>
        <v>32.5</v>
      </c>
      <c r="AH96" s="26">
        <f t="shared" si="49"/>
        <v>35.5</v>
      </c>
      <c r="AI96" s="28">
        <f t="shared" si="50"/>
        <v>38.5</v>
      </c>
      <c r="AJ96" s="95"/>
      <c r="AK96" s="97">
        <v>215</v>
      </c>
      <c r="AL96" s="97">
        <v>300</v>
      </c>
      <c r="AM96" s="97">
        <v>9</v>
      </c>
      <c r="AN96" s="83">
        <v>11</v>
      </c>
      <c r="AO96" s="83">
        <v>16</v>
      </c>
      <c r="AP96" s="5">
        <v>60</v>
      </c>
      <c r="AQ96" s="5">
        <v>28</v>
      </c>
      <c r="AR96" s="5">
        <v>20</v>
      </c>
      <c r="AS96" s="5">
        <v>820</v>
      </c>
      <c r="AT96" s="5">
        <v>5</v>
      </c>
      <c r="AU96" s="5">
        <f t="shared" si="58"/>
        <v>900</v>
      </c>
      <c r="AV96" s="5">
        <f t="shared" si="51"/>
        <v>675</v>
      </c>
      <c r="AW96" s="5">
        <f t="shared" si="52"/>
        <v>1125</v>
      </c>
      <c r="AX96" s="5">
        <f t="shared" si="53"/>
        <v>3</v>
      </c>
      <c r="AY96" s="5">
        <f t="shared" si="54"/>
        <v>4</v>
      </c>
      <c r="AZ96" s="5">
        <f t="shared" si="55"/>
        <v>8</v>
      </c>
      <c r="BA96" s="5">
        <f t="shared" si="56"/>
        <v>11</v>
      </c>
      <c r="BB96" s="5">
        <f t="shared" si="57"/>
        <v>15</v>
      </c>
    </row>
    <row r="97" spans="1:54" s="5" customFormat="1" hidden="1">
      <c r="A97" s="405"/>
      <c r="B97" s="406" t="s">
        <v>44</v>
      </c>
      <c r="C97" s="415" t="s">
        <v>52</v>
      </c>
      <c r="D97" s="38" t="s">
        <v>1</v>
      </c>
      <c r="E97" s="38" t="s">
        <v>0</v>
      </c>
      <c r="F97" s="407" t="s">
        <v>18</v>
      </c>
      <c r="G97" s="39" t="s">
        <v>10</v>
      </c>
      <c r="H97" s="286">
        <f>ROUNDDOWN(AK97*1.05,0)+INDEX(Sheet2!$B$2:'Sheet2'!$B$5,MATCH(G97,Sheet2!$A$2:'Sheet2'!$A$5,0),0)+34*AT97-ROUNDUP(IF($BC$1=TRUE,AV97,AW97)/10,0)+A97</f>
        <v>476</v>
      </c>
      <c r="I97" s="296">
        <f>ROUNDDOWN(AL97*1.05,0)+INDEX(Sheet2!$B$2:'Sheet2'!$B$5,MATCH(G97,Sheet2!$A$2:'Sheet2'!$A$5,0),0)+34*AT97-ROUNDUP(IF($BC$1=TRUE,AV97,AW97)/10,0)+A97</f>
        <v>529</v>
      </c>
      <c r="J97" s="40">
        <f t="shared" si="31"/>
        <v>1005</v>
      </c>
      <c r="K97" s="242">
        <f>AW97-ROUNDDOWN(AR97/2,0)-ROUNDDOWN(MAX(AQ97*1.2,AP97*0.5),0)+INDEX(Sheet2!$C$2:'Sheet2'!$C$5,MATCH(G97,Sheet2!$A$2:'Sheet2'!$A$5,0),0)</f>
        <v>783</v>
      </c>
      <c r="L97" s="37">
        <f t="shared" si="32"/>
        <v>407</v>
      </c>
      <c r="M97" s="427">
        <f t="shared" si="33"/>
        <v>14</v>
      </c>
      <c r="N97" s="427">
        <f t="shared" si="34"/>
        <v>40</v>
      </c>
      <c r="O97" s="93">
        <f t="shared" si="35"/>
        <v>1957</v>
      </c>
      <c r="P97" s="41">
        <f>AX97+IF($F97="범선",IF($BG$1=TRUE,INDEX(Sheet2!$H$2:'Sheet2'!$H$45,MATCH(AX97,Sheet2!$G$2:'Sheet2'!$G$45,0),0)),IF($BH$1=TRUE,INDEX(Sheet2!$I$2:'Sheet2'!$I$45,MATCH(AX97,Sheet2!$G$2:'Sheet2'!$G$45,0)),IF($BI$1=TRUE,INDEX(Sheet2!$H$2:'Sheet2'!$H$45,MATCH(AX97,Sheet2!$G$2:'Sheet2'!$G$45,0)),0)))+IF($BE$1=TRUE,2,0)</f>
        <v>22.5</v>
      </c>
      <c r="Q97" s="38">
        <f t="shared" si="36"/>
        <v>25.5</v>
      </c>
      <c r="R97" s="38">
        <f t="shared" si="37"/>
        <v>28.5</v>
      </c>
      <c r="S97" s="39">
        <f t="shared" si="38"/>
        <v>31.5</v>
      </c>
      <c r="T97" s="38">
        <f>AY97+IF($F97="범선",IF($BG$1=TRUE,INDEX(Sheet2!$H$2:'Sheet2'!$H$45,MATCH(AY97,Sheet2!$G$2:'Sheet2'!$G$45,0),0)),IF($BH$1=TRUE,INDEX(Sheet2!$I$2:'Sheet2'!$I$45,MATCH(AY97,Sheet2!$G$2:'Sheet2'!$G$45,0)),IF($BI$1=TRUE,INDEX(Sheet2!$H$2:'Sheet2'!$H$45,MATCH(AY97,Sheet2!$G$2:'Sheet2'!$G$45,0)),0)))+IF($BE$1=TRUE,2,0)</f>
        <v>24</v>
      </c>
      <c r="U97" s="38">
        <f t="shared" si="39"/>
        <v>27.5</v>
      </c>
      <c r="V97" s="38">
        <f t="shared" si="40"/>
        <v>30.5</v>
      </c>
      <c r="W97" s="39">
        <f t="shared" si="41"/>
        <v>33.5</v>
      </c>
      <c r="X97" s="38">
        <f>AZ97+IF($F97="범선",IF($BG$1=TRUE,INDEX(Sheet2!$H$2:'Sheet2'!$H$45,MATCH(AZ97,Sheet2!$G$2:'Sheet2'!$G$45,0),0)),IF($BH$1=TRUE,INDEX(Sheet2!$I$2:'Sheet2'!$I$45,MATCH(AZ97,Sheet2!$G$2:'Sheet2'!$G$45,0)),IF($BI$1=TRUE,INDEX(Sheet2!$H$2:'Sheet2'!$H$45,MATCH(AZ97,Sheet2!$G$2:'Sheet2'!$G$45,0)),0)))+IF($BE$1=TRUE,2,0)</f>
        <v>28</v>
      </c>
      <c r="Y97" s="38">
        <f t="shared" si="42"/>
        <v>31.5</v>
      </c>
      <c r="Z97" s="38">
        <f t="shared" si="43"/>
        <v>34.5</v>
      </c>
      <c r="AA97" s="39">
        <f t="shared" si="44"/>
        <v>37.5</v>
      </c>
      <c r="AB97" s="38">
        <f>BA97+IF($F97="범선",IF($BG$1=TRUE,INDEX(Sheet2!$H$2:'Sheet2'!$H$45,MATCH(BA97,Sheet2!$G$2:'Sheet2'!$G$45,0),0)),IF($BH$1=TRUE,INDEX(Sheet2!$I$2:'Sheet2'!$I$45,MATCH(BA97,Sheet2!$G$2:'Sheet2'!$G$45,0)),IF($BI$1=TRUE,INDEX(Sheet2!$H$2:'Sheet2'!$H$45,MATCH(BA97,Sheet2!$G$2:'Sheet2'!$G$45,0)),0)))+IF($BE$1=TRUE,2,0)</f>
        <v>33</v>
      </c>
      <c r="AC97" s="38">
        <f t="shared" si="45"/>
        <v>36.5</v>
      </c>
      <c r="AD97" s="38">
        <f t="shared" si="46"/>
        <v>39.5</v>
      </c>
      <c r="AE97" s="39">
        <f t="shared" si="47"/>
        <v>42.5</v>
      </c>
      <c r="AF97" s="38">
        <f>BB97+IF($F97="범선",IF($BG$1=TRUE,INDEX(Sheet2!$H$2:'Sheet2'!$H$45,MATCH(BB97,Sheet2!$G$2:'Sheet2'!$G$45,0),0)),IF($BH$1=TRUE,INDEX(Sheet2!$I$2:'Sheet2'!$I$45,MATCH(BB97,Sheet2!$G$2:'Sheet2'!$G$45,0)),IF($BI$1=TRUE,INDEX(Sheet2!$H$2:'Sheet2'!$H$45,MATCH(BB97,Sheet2!$G$2:'Sheet2'!$G$45,0)),0)))+IF($BE$1=TRUE,2,0)</f>
        <v>38.5</v>
      </c>
      <c r="AG97" s="38">
        <f t="shared" si="48"/>
        <v>42</v>
      </c>
      <c r="AH97" s="38">
        <f t="shared" si="49"/>
        <v>45</v>
      </c>
      <c r="AI97" s="39">
        <f t="shared" si="50"/>
        <v>48</v>
      </c>
      <c r="AJ97" s="95"/>
      <c r="AK97" s="97">
        <v>270</v>
      </c>
      <c r="AL97" s="97">
        <v>320</v>
      </c>
      <c r="AM97" s="97">
        <v>13</v>
      </c>
      <c r="AN97" s="83">
        <v>14</v>
      </c>
      <c r="AO97" s="83">
        <v>40</v>
      </c>
      <c r="AP97" s="5">
        <v>100</v>
      </c>
      <c r="AQ97" s="5">
        <v>35</v>
      </c>
      <c r="AR97" s="5">
        <v>60</v>
      </c>
      <c r="AS97" s="5">
        <v>490</v>
      </c>
      <c r="AT97" s="5">
        <v>3</v>
      </c>
      <c r="AU97" s="5">
        <f t="shared" si="58"/>
        <v>650</v>
      </c>
      <c r="AV97" s="5">
        <f t="shared" si="51"/>
        <v>487</v>
      </c>
      <c r="AW97" s="5">
        <f t="shared" si="52"/>
        <v>812</v>
      </c>
      <c r="AX97" s="5">
        <f t="shared" si="53"/>
        <v>10</v>
      </c>
      <c r="AY97" s="5">
        <f t="shared" si="54"/>
        <v>11</v>
      </c>
      <c r="AZ97" s="5">
        <f t="shared" si="55"/>
        <v>14</v>
      </c>
      <c r="BA97" s="5">
        <f t="shared" si="56"/>
        <v>18</v>
      </c>
      <c r="BB97" s="5">
        <f t="shared" si="57"/>
        <v>22</v>
      </c>
    </row>
    <row r="98" spans="1:54" s="5" customFormat="1" hidden="1">
      <c r="A98" s="439"/>
      <c r="B98" s="440" t="s">
        <v>28</v>
      </c>
      <c r="C98" s="823" t="s">
        <v>242</v>
      </c>
      <c r="D98" s="214" t="s">
        <v>1</v>
      </c>
      <c r="E98" s="214" t="s">
        <v>0</v>
      </c>
      <c r="F98" s="500" t="s">
        <v>18</v>
      </c>
      <c r="G98" s="223" t="s">
        <v>10</v>
      </c>
      <c r="H98" s="322">
        <f>ROUNDDOWN(AK98*1.05,0)+INDEX(Sheet2!$B$2:'Sheet2'!$B$5,MATCH(G98,Sheet2!$A$2:'Sheet2'!$A$5,0),0)+34*AT98-ROUNDUP(IF($BC$1=TRUE,AV98,AW98)/10,0)+A98</f>
        <v>465</v>
      </c>
      <c r="I98" s="323">
        <f>ROUNDDOWN(AL98*1.05,0)+INDEX(Sheet2!$B$2:'Sheet2'!$B$5,MATCH(G98,Sheet2!$A$2:'Sheet2'!$A$5,0),0)+34*AT98-ROUNDUP(IF($BC$1=TRUE,AV98,AW98)/10,0)+A98</f>
        <v>560</v>
      </c>
      <c r="J98" s="232">
        <f t="shared" si="31"/>
        <v>1025</v>
      </c>
      <c r="K98" s="596">
        <f>AW98-ROUNDDOWN(AR98/2,0)-ROUNDDOWN(MAX(AQ98*1.2,AP98*0.5),0)+INDEX(Sheet2!$C$2:'Sheet2'!$C$5,MATCH(G98,Sheet2!$A$2:'Sheet2'!$A$5,0),0)</f>
        <v>1173</v>
      </c>
      <c r="L98" s="247">
        <f t="shared" si="32"/>
        <v>657</v>
      </c>
      <c r="M98" s="249">
        <f t="shared" si="33"/>
        <v>11</v>
      </c>
      <c r="N98" s="249">
        <f t="shared" si="34"/>
        <v>16</v>
      </c>
      <c r="O98" s="252">
        <f t="shared" si="35"/>
        <v>1955</v>
      </c>
      <c r="P98" s="259">
        <f>AX98+IF($F98="범선",IF($BG$1=TRUE,INDEX(Sheet2!$H$2:'Sheet2'!$H$45,MATCH(AX98,Sheet2!$G$2:'Sheet2'!$G$45,0),0)),IF($BH$1=TRUE,INDEX(Sheet2!$I$2:'Sheet2'!$I$45,MATCH(AX98,Sheet2!$G$2:'Sheet2'!$G$45,0)),IF($BI$1=TRUE,INDEX(Sheet2!$H$2:'Sheet2'!$H$45,MATCH(AX98,Sheet2!$G$2:'Sheet2'!$G$45,0)),0)))+IF($BE$1=TRUE,2,0)</f>
        <v>13</v>
      </c>
      <c r="Q98" s="214">
        <f t="shared" si="36"/>
        <v>16</v>
      </c>
      <c r="R98" s="214">
        <f t="shared" si="37"/>
        <v>19</v>
      </c>
      <c r="S98" s="223">
        <f t="shared" si="38"/>
        <v>22</v>
      </c>
      <c r="T98" s="214">
        <f>AY98+IF($F98="범선",IF($BG$1=TRUE,INDEX(Sheet2!$H$2:'Sheet2'!$H$45,MATCH(AY98,Sheet2!$G$2:'Sheet2'!$G$45,0),0)),IF($BH$1=TRUE,INDEX(Sheet2!$I$2:'Sheet2'!$I$45,MATCH(AY98,Sheet2!$G$2:'Sheet2'!$G$45,0)),IF($BI$1=TRUE,INDEX(Sheet2!$H$2:'Sheet2'!$H$45,MATCH(AY98,Sheet2!$G$2:'Sheet2'!$G$45,0)),0)))+IF($BE$1=TRUE,2,0)</f>
        <v>14.5</v>
      </c>
      <c r="U98" s="214">
        <f t="shared" si="39"/>
        <v>18</v>
      </c>
      <c r="V98" s="214">
        <f t="shared" si="40"/>
        <v>21</v>
      </c>
      <c r="W98" s="223">
        <f t="shared" si="41"/>
        <v>24</v>
      </c>
      <c r="X98" s="214">
        <f>AZ98+IF($F98="범선",IF($BG$1=TRUE,INDEX(Sheet2!$H$2:'Sheet2'!$H$45,MATCH(AZ98,Sheet2!$G$2:'Sheet2'!$G$45,0),0)),IF($BH$1=TRUE,INDEX(Sheet2!$I$2:'Sheet2'!$I$45,MATCH(AZ98,Sheet2!$G$2:'Sheet2'!$G$45,0)),IF($BI$1=TRUE,INDEX(Sheet2!$H$2:'Sheet2'!$H$45,MATCH(AZ98,Sheet2!$G$2:'Sheet2'!$G$45,0)),0)))+IF($BE$1=TRUE,2,0)</f>
        <v>20</v>
      </c>
      <c r="Y98" s="214">
        <f t="shared" si="42"/>
        <v>23.5</v>
      </c>
      <c r="Z98" s="214">
        <f t="shared" si="43"/>
        <v>26.5</v>
      </c>
      <c r="AA98" s="223">
        <f t="shared" si="44"/>
        <v>29.5</v>
      </c>
      <c r="AB98" s="214">
        <f>BA98+IF($F98="범선",IF($BG$1=TRUE,INDEX(Sheet2!$H$2:'Sheet2'!$H$45,MATCH(BA98,Sheet2!$G$2:'Sheet2'!$G$45,0),0)),IF($BH$1=TRUE,INDEX(Sheet2!$I$2:'Sheet2'!$I$45,MATCH(BA98,Sheet2!$G$2:'Sheet2'!$G$45,0)),IF($BI$1=TRUE,INDEX(Sheet2!$H$2:'Sheet2'!$H$45,MATCH(BA98,Sheet2!$G$2:'Sheet2'!$G$45,0)),0)))+IF($BE$1=TRUE,2,0)</f>
        <v>24</v>
      </c>
      <c r="AC98" s="214">
        <f t="shared" si="45"/>
        <v>27.5</v>
      </c>
      <c r="AD98" s="214">
        <f t="shared" si="46"/>
        <v>30.5</v>
      </c>
      <c r="AE98" s="223">
        <f t="shared" si="47"/>
        <v>33.5</v>
      </c>
      <c r="AF98" s="214">
        <f>BB98+IF($F98="범선",IF($BG$1=TRUE,INDEX(Sheet2!$H$2:'Sheet2'!$H$45,MATCH(BB98,Sheet2!$G$2:'Sheet2'!$G$45,0),0)),IF($BH$1=TRUE,INDEX(Sheet2!$I$2:'Sheet2'!$I$45,MATCH(BB98,Sheet2!$G$2:'Sheet2'!$G$45,0)),IF($BI$1=TRUE,INDEX(Sheet2!$H$2:'Sheet2'!$H$45,MATCH(BB98,Sheet2!$G$2:'Sheet2'!$G$45,0)),0)))+IF($BE$1=TRUE,2,0)</f>
        <v>29</v>
      </c>
      <c r="AG98" s="214">
        <f t="shared" si="48"/>
        <v>32.5</v>
      </c>
      <c r="AH98" s="214">
        <f t="shared" si="49"/>
        <v>35.5</v>
      </c>
      <c r="AI98" s="223">
        <f t="shared" si="50"/>
        <v>38.5</v>
      </c>
      <c r="AJ98" s="95"/>
      <c r="AK98" s="97">
        <v>215</v>
      </c>
      <c r="AL98" s="97">
        <v>305</v>
      </c>
      <c r="AM98" s="97">
        <v>10</v>
      </c>
      <c r="AN98" s="83">
        <v>11</v>
      </c>
      <c r="AO98" s="83">
        <v>16</v>
      </c>
      <c r="AP98" s="5">
        <v>60</v>
      </c>
      <c r="AQ98" s="5">
        <v>21</v>
      </c>
      <c r="AR98" s="5">
        <v>20</v>
      </c>
      <c r="AS98" s="5">
        <v>850</v>
      </c>
      <c r="AT98" s="5">
        <v>5</v>
      </c>
      <c r="AU98" s="5">
        <f t="shared" si="58"/>
        <v>930</v>
      </c>
      <c r="AV98" s="5">
        <f t="shared" si="51"/>
        <v>697</v>
      </c>
      <c r="AW98" s="5">
        <f t="shared" si="52"/>
        <v>1162</v>
      </c>
      <c r="AX98" s="5">
        <f t="shared" si="53"/>
        <v>3</v>
      </c>
      <c r="AY98" s="5">
        <f t="shared" si="54"/>
        <v>4</v>
      </c>
      <c r="AZ98" s="5">
        <f t="shared" si="55"/>
        <v>8</v>
      </c>
      <c r="BA98" s="5">
        <f t="shared" si="56"/>
        <v>11</v>
      </c>
      <c r="BB98" s="5">
        <f t="shared" si="57"/>
        <v>15</v>
      </c>
    </row>
    <row r="99" spans="1:54" s="5" customFormat="1">
      <c r="A99" s="367"/>
      <c r="B99" s="437" t="s">
        <v>44</v>
      </c>
      <c r="C99" s="485" t="s">
        <v>42</v>
      </c>
      <c r="D99" s="6" t="s">
        <v>1</v>
      </c>
      <c r="E99" s="6" t="s">
        <v>41</v>
      </c>
      <c r="F99" s="7" t="s">
        <v>18</v>
      </c>
      <c r="G99" s="9" t="s">
        <v>8</v>
      </c>
      <c r="H99" s="282">
        <f>ROUNDDOWN(AK99*1.05,0)+INDEX(Sheet2!$B$2:'Sheet2'!$B$5,MATCH(G99,Sheet2!$A$2:'Sheet2'!$A$5,0),0)+34*AT99-ROUNDUP(IF($BC$1=TRUE,AV99,AW99)/10,0)+A99</f>
        <v>534</v>
      </c>
      <c r="I99" s="292">
        <f>ROUNDDOWN(AL99*1.05,0)+INDEX(Sheet2!$B$2:'Sheet2'!$B$5,MATCH(G99,Sheet2!$A$2:'Sheet2'!$A$5,0),0)+34*AT99-ROUNDUP(IF($BC$1=TRUE,AV99,AW99)/10,0)+A99</f>
        <v>440</v>
      </c>
      <c r="J99" s="15">
        <f t="shared" si="31"/>
        <v>974</v>
      </c>
      <c r="K99" s="662">
        <f>AW99-ROUNDDOWN(AR99/2,0)-ROUNDDOWN(MAX(AQ99*1.2,AP99*0.5),0)+INDEX(Sheet2!$C$2:'Sheet2'!$C$5,MATCH(G99,Sheet2!$A$2:'Sheet2'!$A$5,0),0)</f>
        <v>860</v>
      </c>
      <c r="L99" s="8">
        <f t="shared" si="32"/>
        <v>461</v>
      </c>
      <c r="M99" s="452">
        <f t="shared" si="33"/>
        <v>14</v>
      </c>
      <c r="N99" s="452">
        <f t="shared" si="34"/>
        <v>29</v>
      </c>
      <c r="O99" s="486">
        <f t="shared" si="35"/>
        <v>2042</v>
      </c>
      <c r="P99" s="10">
        <f>AX99+IF($F99="범선",IF($BG$1=TRUE,INDEX(Sheet2!$H$2:'Sheet2'!$H$45,MATCH(AX99,Sheet2!$G$2:'Sheet2'!$G$45,0),0)),IF($BH$1=TRUE,INDEX(Sheet2!$I$2:'Sheet2'!$I$45,MATCH(AX99,Sheet2!$G$2:'Sheet2'!$G$45,0)),IF($BI$1=TRUE,INDEX(Sheet2!$H$2:'Sheet2'!$H$45,MATCH(AX99,Sheet2!$G$2:'Sheet2'!$G$45,0)),0)))+IF($BE$1=TRUE,2,0)</f>
        <v>17</v>
      </c>
      <c r="Q99" s="6">
        <f t="shared" si="36"/>
        <v>20</v>
      </c>
      <c r="R99" s="6">
        <f t="shared" si="37"/>
        <v>23</v>
      </c>
      <c r="S99" s="9">
        <f t="shared" si="38"/>
        <v>26</v>
      </c>
      <c r="T99" s="6">
        <f>AY99+IF($F99="범선",IF($BG$1=TRUE,INDEX(Sheet2!$H$2:'Sheet2'!$H$45,MATCH(AY99,Sheet2!$G$2:'Sheet2'!$G$45,0),0)),IF($BH$1=TRUE,INDEX(Sheet2!$I$2:'Sheet2'!$I$45,MATCH(AY99,Sheet2!$G$2:'Sheet2'!$G$45,0)),IF($BI$1=TRUE,INDEX(Sheet2!$H$2:'Sheet2'!$H$45,MATCH(AY99,Sheet2!$G$2:'Sheet2'!$G$45,0)),0)))+IF($BE$1=TRUE,2,0)</f>
        <v>20</v>
      </c>
      <c r="U99" s="6">
        <f t="shared" si="39"/>
        <v>23.5</v>
      </c>
      <c r="V99" s="6">
        <f t="shared" si="40"/>
        <v>26.5</v>
      </c>
      <c r="W99" s="9">
        <f t="shared" si="41"/>
        <v>29.5</v>
      </c>
      <c r="X99" s="6">
        <f>AZ99+IF($F99="범선",IF($BG$1=TRUE,INDEX(Sheet2!$H$2:'Sheet2'!$H$45,MATCH(AZ99,Sheet2!$G$2:'Sheet2'!$G$45,0),0)),IF($BH$1=TRUE,INDEX(Sheet2!$I$2:'Sheet2'!$I$45,MATCH(AZ99,Sheet2!$G$2:'Sheet2'!$G$45,0)),IF($BI$1=TRUE,INDEX(Sheet2!$H$2:'Sheet2'!$H$45,MATCH(AZ99,Sheet2!$G$2:'Sheet2'!$G$45,0)),0)))+IF($BE$1=TRUE,2,0)</f>
        <v>24</v>
      </c>
      <c r="Y99" s="6">
        <f t="shared" si="42"/>
        <v>27.5</v>
      </c>
      <c r="Z99" s="6">
        <f t="shared" si="43"/>
        <v>30.5</v>
      </c>
      <c r="AA99" s="9">
        <f t="shared" si="44"/>
        <v>33.5</v>
      </c>
      <c r="AB99" s="6">
        <f>BA99+IF($F99="범선",IF($BG$1=TRUE,INDEX(Sheet2!$H$2:'Sheet2'!$H$45,MATCH(BA99,Sheet2!$G$2:'Sheet2'!$G$45,0),0)),IF($BH$1=TRUE,INDEX(Sheet2!$I$2:'Sheet2'!$I$45,MATCH(BA99,Sheet2!$G$2:'Sheet2'!$G$45,0)),IF($BI$1=TRUE,INDEX(Sheet2!$H$2:'Sheet2'!$H$45,MATCH(BA99,Sheet2!$G$2:'Sheet2'!$G$45,0)),0)))+IF($BE$1=TRUE,2,0)</f>
        <v>29</v>
      </c>
      <c r="AC99" s="6">
        <f t="shared" si="45"/>
        <v>32.5</v>
      </c>
      <c r="AD99" s="6">
        <f t="shared" si="46"/>
        <v>35.5</v>
      </c>
      <c r="AE99" s="9">
        <f t="shared" si="47"/>
        <v>38.5</v>
      </c>
      <c r="AF99" s="6">
        <f>BB99+IF($F99="범선",IF($BG$1=TRUE,INDEX(Sheet2!$H$2:'Sheet2'!$H$45,MATCH(BB99,Sheet2!$G$2:'Sheet2'!$G$45,0),0)),IF($BH$1=TRUE,INDEX(Sheet2!$I$2:'Sheet2'!$I$45,MATCH(BB99,Sheet2!$G$2:'Sheet2'!$G$45,0)),IF($BI$1=TRUE,INDEX(Sheet2!$H$2:'Sheet2'!$H$45,MATCH(BB99,Sheet2!$G$2:'Sheet2'!$G$45,0)),0)))+IF($BE$1=TRUE,2,0)</f>
        <v>33</v>
      </c>
      <c r="AG99" s="6">
        <f t="shared" si="48"/>
        <v>36.5</v>
      </c>
      <c r="AH99" s="6">
        <f t="shared" si="49"/>
        <v>39.5</v>
      </c>
      <c r="AI99" s="9">
        <f t="shared" si="50"/>
        <v>42.5</v>
      </c>
      <c r="AJ99" s="95"/>
      <c r="AK99" s="97">
        <v>310</v>
      </c>
      <c r="AL99" s="97">
        <v>220</v>
      </c>
      <c r="AM99" s="97">
        <v>15</v>
      </c>
      <c r="AN99" s="83">
        <v>14</v>
      </c>
      <c r="AO99" s="83">
        <v>29</v>
      </c>
      <c r="AP99" s="5">
        <v>77</v>
      </c>
      <c r="AQ99" s="5">
        <v>34</v>
      </c>
      <c r="AR99" s="5">
        <v>48</v>
      </c>
      <c r="AS99" s="5">
        <v>575</v>
      </c>
      <c r="AT99" s="5">
        <v>3</v>
      </c>
      <c r="AU99" s="5">
        <f t="shared" si="58"/>
        <v>700</v>
      </c>
      <c r="AV99" s="5">
        <f t="shared" si="51"/>
        <v>525</v>
      </c>
      <c r="AW99" s="5">
        <f t="shared" si="52"/>
        <v>875</v>
      </c>
      <c r="AX99" s="5">
        <f t="shared" si="53"/>
        <v>6</v>
      </c>
      <c r="AY99" s="5">
        <f t="shared" si="54"/>
        <v>8</v>
      </c>
      <c r="AZ99" s="5">
        <f t="shared" si="55"/>
        <v>11</v>
      </c>
      <c r="BA99" s="5">
        <f t="shared" si="56"/>
        <v>15</v>
      </c>
      <c r="BB99" s="5">
        <f t="shared" si="57"/>
        <v>18</v>
      </c>
    </row>
    <row r="100" spans="1:54" s="5" customFormat="1" hidden="1">
      <c r="A100" s="938"/>
      <c r="B100" s="940" t="s">
        <v>3</v>
      </c>
      <c r="C100" s="944" t="s">
        <v>103</v>
      </c>
      <c r="D100" s="947" t="s">
        <v>1</v>
      </c>
      <c r="E100" s="947" t="s">
        <v>0</v>
      </c>
      <c r="F100" s="947" t="s">
        <v>18</v>
      </c>
      <c r="G100" s="951" t="s">
        <v>10</v>
      </c>
      <c r="H100" s="573">
        <f>ROUNDDOWN(AK100*1.05,0)+INDEX(Sheet2!$B$2:'Sheet2'!$B$5,MATCH(G100,Sheet2!$A$2:'Sheet2'!$A$5,0),0)+34*AT100-ROUNDUP(IF($BC$1=TRUE,AV100,AW100)/10,0)+A100</f>
        <v>464</v>
      </c>
      <c r="I100" s="581">
        <f>ROUNDDOWN(AL100*1.05,0)+INDEX(Sheet2!$B$2:'Sheet2'!$B$5,MATCH(G100,Sheet2!$A$2:'Sheet2'!$A$5,0),0)+34*AT100-ROUNDUP(IF($BC$1=TRUE,AV100,AW100)/10,0)+A100</f>
        <v>562</v>
      </c>
      <c r="J100" s="748">
        <f t="shared" si="31"/>
        <v>1026</v>
      </c>
      <c r="K100" s="959">
        <f>AW100-ROUNDDOWN(AR100/2,0)-ROUNDDOWN(MAX(AQ100*1.2,AP100*0.5),0)+INDEX(Sheet2!$C$2:'Sheet2'!$C$5,MATCH(G100,Sheet2!$A$2:'Sheet2'!$A$5,0),0)</f>
        <v>1465</v>
      </c>
      <c r="L100" s="971">
        <f t="shared" si="32"/>
        <v>814</v>
      </c>
      <c r="M100" s="973">
        <f t="shared" si="33"/>
        <v>9</v>
      </c>
      <c r="N100" s="973">
        <f t="shared" si="34"/>
        <v>35</v>
      </c>
      <c r="O100" s="977">
        <f t="shared" si="35"/>
        <v>1954</v>
      </c>
      <c r="P100" s="259">
        <f>AX100+IF($F100="범선",IF($BG$1=TRUE,INDEX(Sheet2!$H$2:'Sheet2'!$H$45,MATCH(AX100,Sheet2!$G$2:'Sheet2'!$G$45,0),0)),IF($BH$1=TRUE,INDEX(Sheet2!$I$2:'Sheet2'!$I$45,MATCH(AX100,Sheet2!$G$2:'Sheet2'!$G$45,0)),IF($BI$1=TRUE,INDEX(Sheet2!$H$2:'Sheet2'!$H$45,MATCH(AX100,Sheet2!$G$2:'Sheet2'!$G$45,0)),0)))+IF($BE$1=TRUE,2,0)</f>
        <v>14.5</v>
      </c>
      <c r="Q100" s="214">
        <f t="shared" si="36"/>
        <v>17.5</v>
      </c>
      <c r="R100" s="214">
        <f t="shared" si="37"/>
        <v>20.5</v>
      </c>
      <c r="S100" s="223">
        <f t="shared" si="38"/>
        <v>23.5</v>
      </c>
      <c r="T100" s="214">
        <f>AY100+IF($F100="범선",IF($BG$1=TRUE,INDEX(Sheet2!$H$2:'Sheet2'!$H$45,MATCH(AY100,Sheet2!$G$2:'Sheet2'!$G$45,0),0)),IF($BH$1=TRUE,INDEX(Sheet2!$I$2:'Sheet2'!$I$45,MATCH(AY100,Sheet2!$G$2:'Sheet2'!$G$45,0)),IF($BI$1=TRUE,INDEX(Sheet2!$H$2:'Sheet2'!$H$45,MATCH(AY100,Sheet2!$G$2:'Sheet2'!$G$45,0)),0)))+IF($BE$1=TRUE,2,0)</f>
        <v>16</v>
      </c>
      <c r="U100" s="214">
        <f t="shared" si="39"/>
        <v>19.5</v>
      </c>
      <c r="V100" s="214">
        <f t="shared" si="40"/>
        <v>22.5</v>
      </c>
      <c r="W100" s="223">
        <f t="shared" si="41"/>
        <v>25.5</v>
      </c>
      <c r="X100" s="214">
        <f>AZ100+IF($F100="범선",IF($BG$1=TRUE,INDEX(Sheet2!$H$2:'Sheet2'!$H$45,MATCH(AZ100,Sheet2!$G$2:'Sheet2'!$G$45,0),0)),IF($BH$1=TRUE,INDEX(Sheet2!$I$2:'Sheet2'!$I$45,MATCH(AZ100,Sheet2!$G$2:'Sheet2'!$G$45,0)),IF($BI$1=TRUE,INDEX(Sheet2!$H$2:'Sheet2'!$H$45,MATCH(AZ100,Sheet2!$G$2:'Sheet2'!$G$45,0)),0)))+IF($BE$1=TRUE,2,0)</f>
        <v>20</v>
      </c>
      <c r="Y100" s="214">
        <f t="shared" si="42"/>
        <v>23.5</v>
      </c>
      <c r="Z100" s="214">
        <f t="shared" si="43"/>
        <v>26.5</v>
      </c>
      <c r="AA100" s="223">
        <f t="shared" si="44"/>
        <v>29.5</v>
      </c>
      <c r="AB100" s="214">
        <f>BA100+IF($F100="범선",IF($BG$1=TRUE,INDEX(Sheet2!$H$2:'Sheet2'!$H$45,MATCH(BA100,Sheet2!$G$2:'Sheet2'!$G$45,0),0)),IF($BH$1=TRUE,INDEX(Sheet2!$I$2:'Sheet2'!$I$45,MATCH(BA100,Sheet2!$G$2:'Sheet2'!$G$45,0)),IF($BI$1=TRUE,INDEX(Sheet2!$H$2:'Sheet2'!$H$45,MATCH(BA100,Sheet2!$G$2:'Sheet2'!$G$45,0)),0)))+IF($BE$1=TRUE,2,0)</f>
        <v>25</v>
      </c>
      <c r="AC100" s="214">
        <f t="shared" si="45"/>
        <v>28.5</v>
      </c>
      <c r="AD100" s="214">
        <f t="shared" si="46"/>
        <v>31.5</v>
      </c>
      <c r="AE100" s="223">
        <f t="shared" si="47"/>
        <v>34.5</v>
      </c>
      <c r="AF100" s="214">
        <f>BB100+IF($F100="범선",IF($BG$1=TRUE,INDEX(Sheet2!$H$2:'Sheet2'!$H$45,MATCH(BB100,Sheet2!$G$2:'Sheet2'!$G$45,0),0)),IF($BH$1=TRUE,INDEX(Sheet2!$I$2:'Sheet2'!$I$45,MATCH(BB100,Sheet2!$G$2:'Sheet2'!$G$45,0)),IF($BI$1=TRUE,INDEX(Sheet2!$H$2:'Sheet2'!$H$45,MATCH(BB100,Sheet2!$G$2:'Sheet2'!$G$45,0)),0)))+IF($BE$1=TRUE,2,0)</f>
        <v>30.5</v>
      </c>
      <c r="AG100" s="214">
        <f t="shared" si="48"/>
        <v>34</v>
      </c>
      <c r="AH100" s="214">
        <f t="shared" si="49"/>
        <v>37</v>
      </c>
      <c r="AI100" s="223">
        <f t="shared" si="50"/>
        <v>40</v>
      </c>
      <c r="AJ100" s="95"/>
      <c r="AK100" s="96">
        <v>298</v>
      </c>
      <c r="AL100" s="96">
        <v>391</v>
      </c>
      <c r="AM100" s="96">
        <v>7</v>
      </c>
      <c r="AN100" s="82">
        <v>9</v>
      </c>
      <c r="AO100" s="82">
        <v>35</v>
      </c>
      <c r="AP100" s="13">
        <v>96</v>
      </c>
      <c r="AQ100" s="13">
        <v>45</v>
      </c>
      <c r="AR100" s="13">
        <v>64</v>
      </c>
      <c r="AS100" s="13">
        <v>1040</v>
      </c>
      <c r="AT100" s="13">
        <v>3</v>
      </c>
      <c r="AU100" s="13">
        <f t="shared" si="58"/>
        <v>1200</v>
      </c>
      <c r="AV100" s="13">
        <f t="shared" si="51"/>
        <v>900</v>
      </c>
      <c r="AW100" s="13">
        <f t="shared" si="52"/>
        <v>1500</v>
      </c>
      <c r="AX100" s="5">
        <f t="shared" si="53"/>
        <v>4</v>
      </c>
      <c r="AY100" s="5">
        <f t="shared" si="54"/>
        <v>5</v>
      </c>
      <c r="AZ100" s="5">
        <f t="shared" si="55"/>
        <v>8</v>
      </c>
      <c r="BA100" s="5">
        <f t="shared" si="56"/>
        <v>12</v>
      </c>
      <c r="BB100" s="5">
        <f t="shared" si="57"/>
        <v>16</v>
      </c>
    </row>
    <row r="101" spans="1:54" s="5" customFormat="1">
      <c r="A101" s="368"/>
      <c r="B101" s="90" t="s">
        <v>33</v>
      </c>
      <c r="C101" s="122" t="s">
        <v>32</v>
      </c>
      <c r="D101" s="20" t="s">
        <v>1</v>
      </c>
      <c r="E101" s="20" t="s">
        <v>0</v>
      </c>
      <c r="F101" s="21" t="s">
        <v>18</v>
      </c>
      <c r="G101" s="22" t="s">
        <v>12</v>
      </c>
      <c r="H101" s="318">
        <f>ROUNDDOWN(AK101*1.05,0)+INDEX(Sheet2!$B$2:'Sheet2'!$B$5,MATCH(G101,Sheet2!$A$2:'Sheet2'!$A$5,0),0)+34*AT101-ROUNDUP(IF($BC$1=TRUE,AV101,AW101)/10,0)+A101</f>
        <v>546</v>
      </c>
      <c r="I101" s="319">
        <f>ROUNDDOWN(AL101*1.05,0)+INDEX(Sheet2!$B$2:'Sheet2'!$B$5,MATCH(G101,Sheet2!$A$2:'Sheet2'!$A$5,0),0)+34*AT101-ROUNDUP(IF($BC$1=TRUE,AV101,AW101)/10,0)+A101</f>
        <v>404</v>
      </c>
      <c r="J101" s="23">
        <f t="shared" si="31"/>
        <v>950</v>
      </c>
      <c r="K101" s="1198">
        <f>AW101-ROUNDDOWN(AR101/2,0)-ROUNDDOWN(MAX(AQ101*1.2,AP101*0.5),0)+INDEX(Sheet2!$C$2:'Sheet2'!$C$5,MATCH(G101,Sheet2!$A$2:'Sheet2'!$A$5,0),0)</f>
        <v>641</v>
      </c>
      <c r="L101" s="19">
        <f t="shared" si="32"/>
        <v>292</v>
      </c>
      <c r="M101" s="99">
        <f t="shared" si="33"/>
        <v>8</v>
      </c>
      <c r="N101" s="99">
        <f t="shared" si="34"/>
        <v>48</v>
      </c>
      <c r="O101" s="187">
        <f t="shared" si="35"/>
        <v>2042</v>
      </c>
      <c r="P101" s="24">
        <f>AX101+IF($F101="범선",IF($BG$1=TRUE,INDEX(Sheet2!$H$2:'Sheet2'!$H$45,MATCH(AX101,Sheet2!$G$2:'Sheet2'!$G$45,0),0)),IF($BH$1=TRUE,INDEX(Sheet2!$I$2:'Sheet2'!$I$45,MATCH(AX101,Sheet2!$G$2:'Sheet2'!$G$45,0)),IF($BI$1=TRUE,INDEX(Sheet2!$H$2:'Sheet2'!$H$45,MATCH(AX101,Sheet2!$G$2:'Sheet2'!$G$45,0)),0)))+IF($BE$1=TRUE,2,0)</f>
        <v>24</v>
      </c>
      <c r="Q101" s="20">
        <f t="shared" si="36"/>
        <v>27</v>
      </c>
      <c r="R101" s="20">
        <f t="shared" si="37"/>
        <v>30</v>
      </c>
      <c r="S101" s="22">
        <f t="shared" si="38"/>
        <v>33</v>
      </c>
      <c r="T101" s="20">
        <f>AY101+IF($F101="범선",IF($BG$1=TRUE,INDEX(Sheet2!$H$2:'Sheet2'!$H$45,MATCH(AY101,Sheet2!$G$2:'Sheet2'!$G$45,0),0)),IF($BH$1=TRUE,INDEX(Sheet2!$I$2:'Sheet2'!$I$45,MATCH(AY101,Sheet2!$G$2:'Sheet2'!$G$45,0)),IF($BI$1=TRUE,INDEX(Sheet2!$H$2:'Sheet2'!$H$45,MATCH(AY101,Sheet2!$G$2:'Sheet2'!$G$45,0)),0)))+IF($BE$1=TRUE,2,0)</f>
        <v>25</v>
      </c>
      <c r="U101" s="20">
        <f t="shared" si="39"/>
        <v>28.5</v>
      </c>
      <c r="V101" s="20">
        <f t="shared" si="40"/>
        <v>31.5</v>
      </c>
      <c r="W101" s="22">
        <f t="shared" si="41"/>
        <v>34.5</v>
      </c>
      <c r="X101" s="20">
        <f>AZ101+IF($F101="범선",IF($BG$1=TRUE,INDEX(Sheet2!$H$2:'Sheet2'!$H$45,MATCH(AZ101,Sheet2!$G$2:'Sheet2'!$G$45,0),0)),IF($BH$1=TRUE,INDEX(Sheet2!$I$2:'Sheet2'!$I$45,MATCH(AZ101,Sheet2!$G$2:'Sheet2'!$G$45,0)),IF($BI$1=TRUE,INDEX(Sheet2!$H$2:'Sheet2'!$H$45,MATCH(AZ101,Sheet2!$G$2:'Sheet2'!$G$45,0)),0)))+IF($BE$1=TRUE,2,0)</f>
        <v>30.5</v>
      </c>
      <c r="Y101" s="20">
        <f t="shared" si="42"/>
        <v>34</v>
      </c>
      <c r="Z101" s="20">
        <f t="shared" si="43"/>
        <v>37</v>
      </c>
      <c r="AA101" s="22">
        <f t="shared" si="44"/>
        <v>40</v>
      </c>
      <c r="AB101" s="20">
        <f>BA101+IF($F101="범선",IF($BG$1=TRUE,INDEX(Sheet2!$H$2:'Sheet2'!$H$45,MATCH(BA101,Sheet2!$G$2:'Sheet2'!$G$45,0),0)),IF($BH$1=TRUE,INDEX(Sheet2!$I$2:'Sheet2'!$I$45,MATCH(BA101,Sheet2!$G$2:'Sheet2'!$G$45,0)),IF($BI$1=TRUE,INDEX(Sheet2!$H$2:'Sheet2'!$H$45,MATCH(BA101,Sheet2!$G$2:'Sheet2'!$G$45,0)),0)))+IF($BE$1=TRUE,2,0)</f>
        <v>36</v>
      </c>
      <c r="AC101" s="20">
        <f t="shared" si="45"/>
        <v>39.5</v>
      </c>
      <c r="AD101" s="20">
        <f t="shared" si="46"/>
        <v>42.5</v>
      </c>
      <c r="AE101" s="22">
        <f t="shared" si="47"/>
        <v>45.5</v>
      </c>
      <c r="AF101" s="20">
        <f>BB101+IF($F101="범선",IF($BG$1=TRUE,INDEX(Sheet2!$H$2:'Sheet2'!$H$45,MATCH(BB101,Sheet2!$G$2:'Sheet2'!$G$45,0),0)),IF($BH$1=TRUE,INDEX(Sheet2!$I$2:'Sheet2'!$I$45,MATCH(BB101,Sheet2!$G$2:'Sheet2'!$G$45,0)),IF($BI$1=TRUE,INDEX(Sheet2!$H$2:'Sheet2'!$H$45,MATCH(BB101,Sheet2!$G$2:'Sheet2'!$G$45,0)),0)))+IF($BE$1=TRUE,2,0)</f>
        <v>40</v>
      </c>
      <c r="AG101" s="20">
        <f t="shared" si="48"/>
        <v>43.5</v>
      </c>
      <c r="AH101" s="20">
        <f t="shared" si="49"/>
        <v>46.5</v>
      </c>
      <c r="AI101" s="22">
        <f t="shared" si="50"/>
        <v>49.5</v>
      </c>
      <c r="AJ101" s="95"/>
      <c r="AK101" s="97">
        <v>300</v>
      </c>
      <c r="AL101" s="97">
        <v>165</v>
      </c>
      <c r="AM101" s="97">
        <v>5</v>
      </c>
      <c r="AN101" s="83">
        <v>8</v>
      </c>
      <c r="AO101" s="83">
        <v>48</v>
      </c>
      <c r="AP101" s="5">
        <v>135</v>
      </c>
      <c r="AQ101" s="5">
        <v>90</v>
      </c>
      <c r="AR101" s="5">
        <v>100</v>
      </c>
      <c r="AS101" s="5">
        <v>365</v>
      </c>
      <c r="AT101" s="5">
        <v>4</v>
      </c>
      <c r="AU101" s="5">
        <f t="shared" si="58"/>
        <v>600</v>
      </c>
      <c r="AV101" s="5">
        <f t="shared" si="51"/>
        <v>450</v>
      </c>
      <c r="AW101" s="5">
        <f t="shared" si="52"/>
        <v>750</v>
      </c>
      <c r="AX101" s="5">
        <f t="shared" si="53"/>
        <v>11</v>
      </c>
      <c r="AY101" s="5">
        <f t="shared" si="54"/>
        <v>12</v>
      </c>
      <c r="AZ101" s="5">
        <f t="shared" si="55"/>
        <v>16</v>
      </c>
      <c r="BA101" s="5">
        <f t="shared" si="56"/>
        <v>20</v>
      </c>
      <c r="BB101" s="5">
        <f t="shared" si="57"/>
        <v>23</v>
      </c>
    </row>
    <row r="102" spans="1:54" s="5" customFormat="1" hidden="1">
      <c r="A102" s="334"/>
      <c r="B102" s="89" t="s">
        <v>43</v>
      </c>
      <c r="C102" s="119" t="s">
        <v>76</v>
      </c>
      <c r="D102" s="26" t="s">
        <v>1</v>
      </c>
      <c r="E102" s="26" t="s">
        <v>0</v>
      </c>
      <c r="F102" s="27" t="s">
        <v>18</v>
      </c>
      <c r="G102" s="28" t="s">
        <v>10</v>
      </c>
      <c r="H102" s="91">
        <f>ROUNDDOWN(AK102*1.05,0)+INDEX(Sheet2!$B$2:'Sheet2'!$B$5,MATCH(G102,Sheet2!$A$2:'Sheet2'!$A$5,0),0)+34*AT102-ROUNDUP(IF($BC$1=TRUE,AV102,AW102)/10,0)+A102</f>
        <v>463</v>
      </c>
      <c r="I102" s="231">
        <f>ROUNDDOWN(AL102*1.05,0)+INDEX(Sheet2!$B$2:'Sheet2'!$B$5,MATCH(G102,Sheet2!$A$2:'Sheet2'!$A$5,0),0)+34*AT102-ROUNDUP(IF($BC$1=TRUE,AV102,AW102)/10,0)+A102</f>
        <v>563</v>
      </c>
      <c r="J102" s="30">
        <f t="shared" si="31"/>
        <v>1026</v>
      </c>
      <c r="K102" s="138">
        <f>AW102-ROUNDDOWN(AR102/2,0)-ROUNDDOWN(MAX(AQ102*1.2,AP102*0.5),0)+INDEX(Sheet2!$C$2:'Sheet2'!$C$5,MATCH(G102,Sheet2!$A$2:'Sheet2'!$A$5,0),0)</f>
        <v>922</v>
      </c>
      <c r="L102" s="25">
        <f t="shared" si="32"/>
        <v>496</v>
      </c>
      <c r="M102" s="83">
        <f t="shared" si="33"/>
        <v>15</v>
      </c>
      <c r="N102" s="83">
        <f t="shared" si="34"/>
        <v>30</v>
      </c>
      <c r="O102" s="92">
        <f t="shared" si="35"/>
        <v>1952</v>
      </c>
      <c r="P102" s="31">
        <f>AX102+IF($F102="범선",IF($BG$1=TRUE,INDEX(Sheet2!$H$2:'Sheet2'!$H$45,MATCH(AX102,Sheet2!$G$2:'Sheet2'!$G$45,0),0)),IF($BH$1=TRUE,INDEX(Sheet2!$I$2:'Sheet2'!$I$45,MATCH(AX102,Sheet2!$G$2:'Sheet2'!$G$45,0)),IF($BI$1=TRUE,INDEX(Sheet2!$H$2:'Sheet2'!$H$45,MATCH(AX102,Sheet2!$G$2:'Sheet2'!$G$45,0)),0)))+IF($BE$1=TRUE,2,0)</f>
        <v>18.5</v>
      </c>
      <c r="Q102" s="26">
        <f t="shared" si="36"/>
        <v>21.5</v>
      </c>
      <c r="R102" s="26">
        <f t="shared" si="37"/>
        <v>24.5</v>
      </c>
      <c r="S102" s="28">
        <f t="shared" si="38"/>
        <v>27.5</v>
      </c>
      <c r="T102" s="26">
        <f>AY102+IF($F102="범선",IF($BG$1=TRUE,INDEX(Sheet2!$H$2:'Sheet2'!$H$45,MATCH(AY102,Sheet2!$G$2:'Sheet2'!$G$45,0),0)),IF($BH$1=TRUE,INDEX(Sheet2!$I$2:'Sheet2'!$I$45,MATCH(AY102,Sheet2!$G$2:'Sheet2'!$G$45,0)),IF($BI$1=TRUE,INDEX(Sheet2!$H$2:'Sheet2'!$H$45,MATCH(AY102,Sheet2!$G$2:'Sheet2'!$G$45,0)),0)))+IF($BE$1=TRUE,2,0)</f>
        <v>20</v>
      </c>
      <c r="U102" s="26">
        <f t="shared" si="39"/>
        <v>23.5</v>
      </c>
      <c r="V102" s="26">
        <f t="shared" si="40"/>
        <v>26.5</v>
      </c>
      <c r="W102" s="28">
        <f t="shared" si="41"/>
        <v>29.5</v>
      </c>
      <c r="X102" s="26">
        <f>AZ102+IF($F102="범선",IF($BG$1=TRUE,INDEX(Sheet2!$H$2:'Sheet2'!$H$45,MATCH(AZ102,Sheet2!$G$2:'Sheet2'!$G$45,0),0)),IF($BH$1=TRUE,INDEX(Sheet2!$I$2:'Sheet2'!$I$45,MATCH(AZ102,Sheet2!$G$2:'Sheet2'!$G$45,0)),IF($BI$1=TRUE,INDEX(Sheet2!$H$2:'Sheet2'!$H$45,MATCH(AZ102,Sheet2!$G$2:'Sheet2'!$G$45,0)),0)))+IF($BE$1=TRUE,2,0)</f>
        <v>24</v>
      </c>
      <c r="Y102" s="26">
        <f t="shared" si="42"/>
        <v>27.5</v>
      </c>
      <c r="Z102" s="26">
        <f t="shared" si="43"/>
        <v>30.5</v>
      </c>
      <c r="AA102" s="28">
        <f t="shared" si="44"/>
        <v>33.5</v>
      </c>
      <c r="AB102" s="26">
        <f>BA102+IF($F102="범선",IF($BG$1=TRUE,INDEX(Sheet2!$H$2:'Sheet2'!$H$45,MATCH(BA102,Sheet2!$G$2:'Sheet2'!$G$45,0),0)),IF($BH$1=TRUE,INDEX(Sheet2!$I$2:'Sheet2'!$I$45,MATCH(BA102,Sheet2!$G$2:'Sheet2'!$G$45,0)),IF($BI$1=TRUE,INDEX(Sheet2!$H$2:'Sheet2'!$H$45,MATCH(BA102,Sheet2!$G$2:'Sheet2'!$G$45,0)),0)))+IF($BE$1=TRUE,2,0)</f>
        <v>29</v>
      </c>
      <c r="AC102" s="26">
        <f t="shared" si="45"/>
        <v>32.5</v>
      </c>
      <c r="AD102" s="26">
        <f t="shared" si="46"/>
        <v>35.5</v>
      </c>
      <c r="AE102" s="28">
        <f t="shared" si="47"/>
        <v>38.5</v>
      </c>
      <c r="AF102" s="26">
        <f>BB102+IF($F102="범선",IF($BG$1=TRUE,INDEX(Sheet2!$H$2:'Sheet2'!$H$45,MATCH(BB102,Sheet2!$G$2:'Sheet2'!$G$45,0),0)),IF($BH$1=TRUE,INDEX(Sheet2!$I$2:'Sheet2'!$I$45,MATCH(BB102,Sheet2!$G$2:'Sheet2'!$G$45,0)),IF($BI$1=TRUE,INDEX(Sheet2!$H$2:'Sheet2'!$H$45,MATCH(BB102,Sheet2!$G$2:'Sheet2'!$G$45,0)),0)))+IF($BE$1=TRUE,2,0)</f>
        <v>34.5</v>
      </c>
      <c r="AG102" s="26">
        <f t="shared" si="48"/>
        <v>38</v>
      </c>
      <c r="AH102" s="26">
        <f t="shared" si="49"/>
        <v>41</v>
      </c>
      <c r="AI102" s="28">
        <f t="shared" si="50"/>
        <v>44</v>
      </c>
      <c r="AJ102" s="95"/>
      <c r="AK102" s="97">
        <v>265</v>
      </c>
      <c r="AL102" s="97">
        <v>360</v>
      </c>
      <c r="AM102" s="97">
        <v>14</v>
      </c>
      <c r="AN102" s="83">
        <v>15</v>
      </c>
      <c r="AO102" s="83">
        <v>30</v>
      </c>
      <c r="AP102" s="5">
        <v>77</v>
      </c>
      <c r="AQ102" s="5">
        <v>35</v>
      </c>
      <c r="AR102" s="5">
        <v>48</v>
      </c>
      <c r="AS102" s="5">
        <v>625</v>
      </c>
      <c r="AT102" s="5">
        <v>3</v>
      </c>
      <c r="AU102" s="5">
        <f t="shared" si="58"/>
        <v>750</v>
      </c>
      <c r="AV102" s="5">
        <f t="shared" si="51"/>
        <v>562</v>
      </c>
      <c r="AW102" s="5">
        <f t="shared" si="52"/>
        <v>937</v>
      </c>
      <c r="AX102" s="5">
        <f t="shared" si="53"/>
        <v>7</v>
      </c>
      <c r="AY102" s="5">
        <f t="shared" si="54"/>
        <v>8</v>
      </c>
      <c r="AZ102" s="5">
        <f t="shared" si="55"/>
        <v>11</v>
      </c>
      <c r="BA102" s="5">
        <f t="shared" si="56"/>
        <v>15</v>
      </c>
      <c r="BB102" s="5">
        <f t="shared" si="57"/>
        <v>19</v>
      </c>
    </row>
    <row r="103" spans="1:54" s="5" customFormat="1" hidden="1">
      <c r="A103" s="439"/>
      <c r="B103" s="440" t="s">
        <v>43</v>
      </c>
      <c r="C103" s="212" t="s">
        <v>110</v>
      </c>
      <c r="D103" s="214" t="s">
        <v>1</v>
      </c>
      <c r="E103" s="214" t="s">
        <v>0</v>
      </c>
      <c r="F103" s="500" t="s">
        <v>18</v>
      </c>
      <c r="G103" s="223" t="s">
        <v>10</v>
      </c>
      <c r="H103" s="322">
        <f>ROUNDDOWN(AK103*1.05,0)+INDEX(Sheet2!$B$2:'Sheet2'!$B$5,MATCH(G103,Sheet2!$A$2:'Sheet2'!$A$5,0),0)+34*AT103-ROUNDUP(IF($BC$1=TRUE,AV103,AW103)/10,0)+A103</f>
        <v>459</v>
      </c>
      <c r="I103" s="323">
        <f>ROUNDDOWN(AL103*1.05,0)+INDEX(Sheet2!$B$2:'Sheet2'!$B$5,MATCH(G103,Sheet2!$A$2:'Sheet2'!$A$5,0),0)+34*AT103-ROUNDUP(IF($BC$1=TRUE,AV103,AW103)/10,0)+A103</f>
        <v>575</v>
      </c>
      <c r="J103" s="232">
        <f t="shared" si="31"/>
        <v>1034</v>
      </c>
      <c r="K103" s="599">
        <f>AW103-ROUNDDOWN(AR103/2,0)-ROUNDDOWN(MAX(AQ103*1.2,AP103*0.5),0)+INDEX(Sheet2!$C$2:'Sheet2'!$C$5,MATCH(G103,Sheet2!$A$2:'Sheet2'!$A$5,0),0)</f>
        <v>647</v>
      </c>
      <c r="L103" s="247">
        <f t="shared" si="32"/>
        <v>296</v>
      </c>
      <c r="M103" s="249">
        <f t="shared" ref="M103:M108" si="59">AN103</f>
        <v>12</v>
      </c>
      <c r="N103" s="249">
        <f t="shared" ref="N103:N108" si="60">AO103</f>
        <v>41</v>
      </c>
      <c r="O103" s="252">
        <f t="shared" si="35"/>
        <v>1952</v>
      </c>
      <c r="P103" s="259">
        <f>AX103+IF($F103="범선",IF($BG$1=TRUE,INDEX(Sheet2!$H$2:'Sheet2'!$H$45,MATCH(AX103,Sheet2!$G$2:'Sheet2'!$G$45,0),0)),IF($BH$1=TRUE,INDEX(Sheet2!$I$2:'Sheet2'!$I$45,MATCH(AX103,Sheet2!$G$2:'Sheet2'!$G$45,0)),IF($BI$1=TRUE,INDEX(Sheet2!$H$2:'Sheet2'!$H$45,MATCH(AX103,Sheet2!$G$2:'Sheet2'!$G$45,0)),0)))+IF($BE$1=TRUE,2,0)</f>
        <v>22.5</v>
      </c>
      <c r="Q103" s="214">
        <f t="shared" si="36"/>
        <v>25.5</v>
      </c>
      <c r="R103" s="214">
        <f t="shared" si="37"/>
        <v>28.5</v>
      </c>
      <c r="S103" s="223">
        <f t="shared" si="38"/>
        <v>31.5</v>
      </c>
      <c r="T103" s="214">
        <f>AY103+IF($F103="범선",IF($BG$1=TRUE,INDEX(Sheet2!$H$2:'Sheet2'!$H$45,MATCH(AY103,Sheet2!$G$2:'Sheet2'!$G$45,0),0)),IF($BH$1=TRUE,INDEX(Sheet2!$I$2:'Sheet2'!$I$45,MATCH(AY103,Sheet2!$G$2:'Sheet2'!$G$45,0)),IF($BI$1=TRUE,INDEX(Sheet2!$H$2:'Sheet2'!$H$45,MATCH(AY103,Sheet2!$G$2:'Sheet2'!$G$45,0)),0)))+IF($BE$1=TRUE,2,0)</f>
        <v>24</v>
      </c>
      <c r="U103" s="214">
        <f t="shared" si="39"/>
        <v>27.5</v>
      </c>
      <c r="V103" s="214">
        <f t="shared" si="40"/>
        <v>30.5</v>
      </c>
      <c r="W103" s="223">
        <f t="shared" si="41"/>
        <v>33.5</v>
      </c>
      <c r="X103" s="214">
        <f>AZ103+IF($F103="범선",IF($BG$1=TRUE,INDEX(Sheet2!$H$2:'Sheet2'!$H$45,MATCH(AZ103,Sheet2!$G$2:'Sheet2'!$G$45,0),0)),IF($BH$1=TRUE,INDEX(Sheet2!$I$2:'Sheet2'!$I$45,MATCH(AZ103,Sheet2!$G$2:'Sheet2'!$G$45,0)),IF($BI$1=TRUE,INDEX(Sheet2!$H$2:'Sheet2'!$H$45,MATCH(AZ103,Sheet2!$G$2:'Sheet2'!$G$45,0)),0)))+IF($BE$1=TRUE,2,0)</f>
        <v>29</v>
      </c>
      <c r="Y103" s="214">
        <f t="shared" si="42"/>
        <v>32.5</v>
      </c>
      <c r="Z103" s="214">
        <f t="shared" si="43"/>
        <v>35.5</v>
      </c>
      <c r="AA103" s="223">
        <f t="shared" si="44"/>
        <v>38.5</v>
      </c>
      <c r="AB103" s="214">
        <f>BA103+IF($F103="범선",IF($BG$1=TRUE,INDEX(Sheet2!$H$2:'Sheet2'!$H$45,MATCH(BA103,Sheet2!$G$2:'Sheet2'!$G$45,0),0)),IF($BH$1=TRUE,INDEX(Sheet2!$I$2:'Sheet2'!$I$45,MATCH(BA103,Sheet2!$G$2:'Sheet2'!$G$45,0)),IF($BI$1=TRUE,INDEX(Sheet2!$H$2:'Sheet2'!$H$45,MATCH(BA103,Sheet2!$G$2:'Sheet2'!$G$45,0)),0)))+IF($BE$1=TRUE,2,0)</f>
        <v>33</v>
      </c>
      <c r="AC103" s="214">
        <f t="shared" si="45"/>
        <v>36.5</v>
      </c>
      <c r="AD103" s="214">
        <f t="shared" si="46"/>
        <v>39.5</v>
      </c>
      <c r="AE103" s="223">
        <f t="shared" si="47"/>
        <v>42.5</v>
      </c>
      <c r="AF103" s="214">
        <f>BB103+IF($F103="범선",IF($BG$1=TRUE,INDEX(Sheet2!$H$2:'Sheet2'!$H$45,MATCH(BB103,Sheet2!$G$2:'Sheet2'!$G$45,0),0)),IF($BH$1=TRUE,INDEX(Sheet2!$I$2:'Sheet2'!$I$45,MATCH(BB103,Sheet2!$G$2:'Sheet2'!$G$45,0)),IF($BI$1=TRUE,INDEX(Sheet2!$H$2:'Sheet2'!$H$45,MATCH(BB103,Sheet2!$G$2:'Sheet2'!$G$45,0)),0)))+IF($BE$1=TRUE,2,0)</f>
        <v>38.5</v>
      </c>
      <c r="AG103" s="214">
        <f t="shared" si="48"/>
        <v>42</v>
      </c>
      <c r="AH103" s="214">
        <f t="shared" si="49"/>
        <v>45</v>
      </c>
      <c r="AI103" s="223">
        <f t="shared" si="50"/>
        <v>48</v>
      </c>
      <c r="AJ103" s="95"/>
      <c r="AK103" s="97">
        <v>250</v>
      </c>
      <c r="AL103" s="97">
        <v>360</v>
      </c>
      <c r="AM103" s="97">
        <v>9</v>
      </c>
      <c r="AN103" s="83">
        <v>12</v>
      </c>
      <c r="AO103" s="83">
        <v>41</v>
      </c>
      <c r="AP103" s="5">
        <v>135</v>
      </c>
      <c r="AQ103" s="5">
        <v>85</v>
      </c>
      <c r="AR103" s="5">
        <v>105</v>
      </c>
      <c r="AS103" s="5">
        <v>360</v>
      </c>
      <c r="AT103" s="5">
        <v>3</v>
      </c>
      <c r="AU103" s="5">
        <f t="shared" si="58"/>
        <v>600</v>
      </c>
      <c r="AV103" s="5">
        <f t="shared" si="51"/>
        <v>450</v>
      </c>
      <c r="AW103" s="5">
        <f t="shared" si="52"/>
        <v>750</v>
      </c>
      <c r="AX103" s="5">
        <f t="shared" si="53"/>
        <v>10</v>
      </c>
      <c r="AY103" s="5">
        <f t="shared" si="54"/>
        <v>11</v>
      </c>
      <c r="AZ103" s="5">
        <f t="shared" si="55"/>
        <v>15</v>
      </c>
      <c r="BA103" s="5">
        <f t="shared" si="56"/>
        <v>18</v>
      </c>
      <c r="BB103" s="5">
        <f t="shared" si="57"/>
        <v>22</v>
      </c>
    </row>
    <row r="104" spans="1:54" s="5" customFormat="1">
      <c r="A104" s="367"/>
      <c r="B104" s="437"/>
      <c r="C104" s="485" t="s">
        <v>51</v>
      </c>
      <c r="D104" s="6" t="s">
        <v>25</v>
      </c>
      <c r="E104" s="6" t="s">
        <v>0</v>
      </c>
      <c r="F104" s="7" t="s">
        <v>18</v>
      </c>
      <c r="G104" s="9" t="s">
        <v>163</v>
      </c>
      <c r="H104" s="282">
        <f>ROUNDDOWN(AK104*1.05,0)+INDEX(Sheet2!$B$2:'Sheet2'!$B$5,MATCH(G104,Sheet2!$A$2:'Sheet2'!$A$5,0),0)+34*AT104-ROUNDUP(IF($BC$1=TRUE,AV104,AW104)/10,0)+A104</f>
        <v>498</v>
      </c>
      <c r="I104" s="292">
        <f>ROUNDDOWN(AL104*1.05,0)+INDEX(Sheet2!$B$2:'Sheet2'!$B$5,MATCH(G104,Sheet2!$A$2:'Sheet2'!$A$5,0),0)+34*AT104-ROUNDUP(IF($BC$1=TRUE,AV104,AW104)/10,0)+A104</f>
        <v>540</v>
      </c>
      <c r="J104" s="15">
        <f t="shared" si="31"/>
        <v>1038</v>
      </c>
      <c r="K104" s="662">
        <f>AW104-ROUNDDOWN(AR104/2,0)-ROUNDDOWN(MAX(AQ104*1.2,AP104*0.5),0)+INDEX(Sheet2!$C$2:'Sheet2'!$C$5,MATCH(G104,Sheet2!$A$2:'Sheet2'!$A$5,0),0)</f>
        <v>584</v>
      </c>
      <c r="L104" s="8">
        <f t="shared" si="32"/>
        <v>285</v>
      </c>
      <c r="M104" s="452">
        <f t="shared" si="59"/>
        <v>14</v>
      </c>
      <c r="N104" s="452">
        <f t="shared" si="60"/>
        <v>30</v>
      </c>
      <c r="O104" s="486">
        <f t="shared" si="35"/>
        <v>2034</v>
      </c>
      <c r="P104" s="10">
        <f>AX104+IF($F104="범선",IF($BG$1=TRUE,INDEX(Sheet2!$H$2:'Sheet2'!$H$45,MATCH(AX104,Sheet2!$G$2:'Sheet2'!$G$45,0),0)),IF($BH$1=TRUE,INDEX(Sheet2!$I$2:'Sheet2'!$I$45,MATCH(AX104,Sheet2!$G$2:'Sheet2'!$G$45,0)),IF($BI$1=TRUE,INDEX(Sheet2!$H$2:'Sheet2'!$H$45,MATCH(AX104,Sheet2!$G$2:'Sheet2'!$G$45,0)),0)))+IF($BE$1=TRUE,2,0)</f>
        <v>21</v>
      </c>
      <c r="Q104" s="6">
        <f t="shared" si="36"/>
        <v>24</v>
      </c>
      <c r="R104" s="6">
        <f t="shared" si="37"/>
        <v>27</v>
      </c>
      <c r="S104" s="9">
        <f t="shared" si="38"/>
        <v>30</v>
      </c>
      <c r="T104" s="6">
        <f>AY104+IF($F104="범선",IF($BG$1=TRUE,INDEX(Sheet2!$H$2:'Sheet2'!$H$45,MATCH(AY104,Sheet2!$G$2:'Sheet2'!$G$45,0),0)),IF($BH$1=TRUE,INDEX(Sheet2!$I$2:'Sheet2'!$I$45,MATCH(AY104,Sheet2!$G$2:'Sheet2'!$G$45,0)),IF($BI$1=TRUE,INDEX(Sheet2!$H$2:'Sheet2'!$H$45,MATCH(AY104,Sheet2!$G$2:'Sheet2'!$G$45,0)),0)))+IF($BE$1=TRUE,2,0)</f>
        <v>22.5</v>
      </c>
      <c r="U104" s="6">
        <f t="shared" si="39"/>
        <v>26</v>
      </c>
      <c r="V104" s="6">
        <f t="shared" si="40"/>
        <v>29</v>
      </c>
      <c r="W104" s="9">
        <f t="shared" si="41"/>
        <v>32</v>
      </c>
      <c r="X104" s="6">
        <f>AZ104+IF($F104="범선",IF($BG$1=TRUE,INDEX(Sheet2!$H$2:'Sheet2'!$H$45,MATCH(AZ104,Sheet2!$G$2:'Sheet2'!$G$45,0),0)),IF($BH$1=TRUE,INDEX(Sheet2!$I$2:'Sheet2'!$I$45,MATCH(AZ104,Sheet2!$G$2:'Sheet2'!$G$45,0)),IF($BI$1=TRUE,INDEX(Sheet2!$H$2:'Sheet2'!$H$45,MATCH(AZ104,Sheet2!$G$2:'Sheet2'!$G$45,0)),0)))+IF($BE$1=TRUE,2,0)</f>
        <v>26.5</v>
      </c>
      <c r="Y104" s="6">
        <f t="shared" si="42"/>
        <v>30</v>
      </c>
      <c r="Z104" s="6">
        <f t="shared" si="43"/>
        <v>33</v>
      </c>
      <c r="AA104" s="9">
        <f t="shared" si="44"/>
        <v>36</v>
      </c>
      <c r="AB104" s="6">
        <f>BA104+IF($F104="범선",IF($BG$1=TRUE,INDEX(Sheet2!$H$2:'Sheet2'!$H$45,MATCH(BA104,Sheet2!$G$2:'Sheet2'!$G$45,0),0)),IF($BH$1=TRUE,INDEX(Sheet2!$I$2:'Sheet2'!$I$45,MATCH(BA104,Sheet2!$G$2:'Sheet2'!$G$45,0)),IF($BI$1=TRUE,INDEX(Sheet2!$H$2:'Sheet2'!$H$45,MATCH(BA104,Sheet2!$G$2:'Sheet2'!$G$45,0)),0)))+IF($BE$1=TRUE,2,0)</f>
        <v>32</v>
      </c>
      <c r="AC104" s="6">
        <f t="shared" si="45"/>
        <v>35.5</v>
      </c>
      <c r="AD104" s="6">
        <f t="shared" si="46"/>
        <v>38.5</v>
      </c>
      <c r="AE104" s="9">
        <f t="shared" si="47"/>
        <v>41.5</v>
      </c>
      <c r="AF104" s="6">
        <f>BB104+IF($F104="범선",IF($BG$1=TRUE,INDEX(Sheet2!$H$2:'Sheet2'!$H$45,MATCH(BB104,Sheet2!$G$2:'Sheet2'!$G$45,0),0)),IF($BH$1=TRUE,INDEX(Sheet2!$I$2:'Sheet2'!$I$45,MATCH(BB104,Sheet2!$G$2:'Sheet2'!$G$45,0)),IF($BI$1=TRUE,INDEX(Sheet2!$H$2:'Sheet2'!$H$45,MATCH(BB104,Sheet2!$G$2:'Sheet2'!$G$45,0)),0)))+IF($BE$1=TRUE,2,0)</f>
        <v>37</v>
      </c>
      <c r="AG104" s="6">
        <f t="shared" si="48"/>
        <v>40.5</v>
      </c>
      <c r="AH104" s="6">
        <f t="shared" si="49"/>
        <v>43.5</v>
      </c>
      <c r="AI104" s="9">
        <f t="shared" si="50"/>
        <v>46.5</v>
      </c>
      <c r="AJ104" s="95"/>
      <c r="AK104" s="97">
        <v>280</v>
      </c>
      <c r="AL104" s="97">
        <v>320</v>
      </c>
      <c r="AM104" s="97">
        <v>15</v>
      </c>
      <c r="AN104" s="83">
        <v>14</v>
      </c>
      <c r="AO104" s="83">
        <v>30</v>
      </c>
      <c r="AP104" s="5">
        <v>72</v>
      </c>
      <c r="AQ104" s="5">
        <v>50</v>
      </c>
      <c r="AR104" s="5">
        <v>60</v>
      </c>
      <c r="AS104" s="5">
        <v>368</v>
      </c>
      <c r="AT104" s="5">
        <v>3</v>
      </c>
      <c r="AU104" s="5">
        <f t="shared" si="58"/>
        <v>500</v>
      </c>
      <c r="AV104" s="5">
        <f t="shared" si="51"/>
        <v>375</v>
      </c>
      <c r="AW104" s="5">
        <f t="shared" si="52"/>
        <v>625</v>
      </c>
      <c r="AX104" s="5">
        <f t="shared" si="53"/>
        <v>9</v>
      </c>
      <c r="AY104" s="5">
        <f t="shared" si="54"/>
        <v>10</v>
      </c>
      <c r="AZ104" s="5">
        <f t="shared" si="55"/>
        <v>13</v>
      </c>
      <c r="BA104" s="5">
        <f t="shared" si="56"/>
        <v>17</v>
      </c>
      <c r="BB104" s="5">
        <f t="shared" si="57"/>
        <v>21</v>
      </c>
    </row>
    <row r="105" spans="1:54" s="5" customFormat="1" hidden="1">
      <c r="A105" s="439"/>
      <c r="B105" s="440" t="s">
        <v>217</v>
      </c>
      <c r="C105" s="212" t="s">
        <v>224</v>
      </c>
      <c r="D105" s="214" t="s">
        <v>1</v>
      </c>
      <c r="E105" s="214" t="s">
        <v>0</v>
      </c>
      <c r="F105" s="214" t="s">
        <v>18</v>
      </c>
      <c r="G105" s="223" t="s">
        <v>10</v>
      </c>
      <c r="H105" s="322">
        <f>ROUNDDOWN(AK105*1.05,0)+INDEX(Sheet2!$B$2:'Sheet2'!$B$5,MATCH(G105,Sheet2!$A$2:'Sheet2'!$A$5,0),0)+34*AT105-ROUNDUP(IF($BC$1=TRUE,AV105,AW105)/10,0)+A105</f>
        <v>453</v>
      </c>
      <c r="I105" s="323">
        <f>ROUNDDOWN(AL105*1.05,0)+INDEX(Sheet2!$B$2:'Sheet2'!$B$5,MATCH(G105,Sheet2!$A$2:'Sheet2'!$A$5,0),0)+34*AT105-ROUNDUP(IF($BC$1=TRUE,AV105,AW105)/10,0)+A105</f>
        <v>585</v>
      </c>
      <c r="J105" s="232">
        <f t="shared" si="31"/>
        <v>1038</v>
      </c>
      <c r="K105" s="921">
        <f>AW105-ROUNDDOWN(AR105/2,0)-ROUNDDOWN(MAX(AQ105*1.2,AP105*0.5),0)+INDEX(Sheet2!$C$2:'Sheet2'!$C$5,MATCH(G105,Sheet2!$A$2:'Sheet2'!$A$5,0),0)</f>
        <v>1426</v>
      </c>
      <c r="L105" s="247">
        <f t="shared" si="32"/>
        <v>806</v>
      </c>
      <c r="M105" s="926">
        <f t="shared" si="59"/>
        <v>13</v>
      </c>
      <c r="N105" s="926">
        <f t="shared" si="60"/>
        <v>24</v>
      </c>
      <c r="O105" s="930">
        <f t="shared" si="35"/>
        <v>1944</v>
      </c>
      <c r="P105" s="259">
        <f>AX105+IF($F105="범선",IF($BG$1=TRUE,INDEX(Sheet2!$H$2:'Sheet2'!$H$45,MATCH(AX105,Sheet2!$G$2:'Sheet2'!$G$45,0),0)),IF($BH$1=TRUE,INDEX(Sheet2!$I$2:'Sheet2'!$I$45,MATCH(AX105,Sheet2!$G$2:'Sheet2'!$G$45,0)),IF($BI$1=TRUE,INDEX(Sheet2!$H$2:'Sheet2'!$H$45,MATCH(AX105,Sheet2!$G$2:'Sheet2'!$G$45,0)),0)))+IF($BE$1=TRUE,2,0)</f>
        <v>12</v>
      </c>
      <c r="Q105" s="214">
        <f t="shared" si="36"/>
        <v>15</v>
      </c>
      <c r="R105" s="214">
        <f t="shared" si="37"/>
        <v>18</v>
      </c>
      <c r="S105" s="223">
        <f t="shared" si="38"/>
        <v>21</v>
      </c>
      <c r="T105" s="214">
        <f>AY105+IF($F105="범선",IF($BG$1=TRUE,INDEX(Sheet2!$H$2:'Sheet2'!$H$45,MATCH(AY105,Sheet2!$G$2:'Sheet2'!$G$45,0),0)),IF($BH$1=TRUE,INDEX(Sheet2!$I$2:'Sheet2'!$I$45,MATCH(AY105,Sheet2!$G$2:'Sheet2'!$G$45,0)),IF($BI$1=TRUE,INDEX(Sheet2!$H$2:'Sheet2'!$H$45,MATCH(AY105,Sheet2!$G$2:'Sheet2'!$G$45,0)),0)))+IF($BE$1=TRUE,2,0)</f>
        <v>14.5</v>
      </c>
      <c r="U105" s="214">
        <f t="shared" si="39"/>
        <v>18</v>
      </c>
      <c r="V105" s="214">
        <f t="shared" si="40"/>
        <v>21</v>
      </c>
      <c r="W105" s="223">
        <f t="shared" si="41"/>
        <v>24</v>
      </c>
      <c r="X105" s="214">
        <f>AZ105+IF($F105="범선",IF($BG$1=TRUE,INDEX(Sheet2!$H$2:'Sheet2'!$H$45,MATCH(AZ105,Sheet2!$G$2:'Sheet2'!$G$45,0),0)),IF($BH$1=TRUE,INDEX(Sheet2!$I$2:'Sheet2'!$I$45,MATCH(AZ105,Sheet2!$G$2:'Sheet2'!$G$45,0)),IF($BI$1=TRUE,INDEX(Sheet2!$H$2:'Sheet2'!$H$45,MATCH(AZ105,Sheet2!$G$2:'Sheet2'!$G$45,0)),0)))+IF($BE$1=TRUE,2,0)</f>
        <v>18.5</v>
      </c>
      <c r="Y105" s="214">
        <f t="shared" si="42"/>
        <v>22</v>
      </c>
      <c r="Z105" s="214">
        <f t="shared" si="43"/>
        <v>25</v>
      </c>
      <c r="AA105" s="223">
        <f t="shared" si="44"/>
        <v>28</v>
      </c>
      <c r="AB105" s="214">
        <f>BA105+IF($F105="범선",IF($BG$1=TRUE,INDEX(Sheet2!$H$2:'Sheet2'!$H$45,MATCH(BA105,Sheet2!$G$2:'Sheet2'!$G$45,0),0)),IF($BH$1=TRUE,INDEX(Sheet2!$I$2:'Sheet2'!$I$45,MATCH(BA105,Sheet2!$G$2:'Sheet2'!$G$45,0)),IF($BI$1=TRUE,INDEX(Sheet2!$H$2:'Sheet2'!$H$45,MATCH(BA105,Sheet2!$G$2:'Sheet2'!$G$45,0)),0)))+IF($BE$1=TRUE,2,0)</f>
        <v>24</v>
      </c>
      <c r="AC105" s="214">
        <f t="shared" si="45"/>
        <v>27.5</v>
      </c>
      <c r="AD105" s="214">
        <f t="shared" si="46"/>
        <v>30.5</v>
      </c>
      <c r="AE105" s="223">
        <f t="shared" si="47"/>
        <v>33.5</v>
      </c>
      <c r="AF105" s="214">
        <f>BB105+IF($F105="범선",IF($BG$1=TRUE,INDEX(Sheet2!$H$2:'Sheet2'!$H$45,MATCH(BB105,Sheet2!$G$2:'Sheet2'!$G$45,0),0)),IF($BH$1=TRUE,INDEX(Sheet2!$I$2:'Sheet2'!$I$45,MATCH(BB105,Sheet2!$G$2:'Sheet2'!$G$45,0)),IF($BI$1=TRUE,INDEX(Sheet2!$H$2:'Sheet2'!$H$45,MATCH(BB105,Sheet2!$G$2:'Sheet2'!$G$45,0)),0)))+IF($BE$1=TRUE,2,0)</f>
        <v>28</v>
      </c>
      <c r="AG105" s="214">
        <f t="shared" si="48"/>
        <v>31.5</v>
      </c>
      <c r="AH105" s="214">
        <f t="shared" si="49"/>
        <v>34.5</v>
      </c>
      <c r="AI105" s="223">
        <f t="shared" si="50"/>
        <v>37.5</v>
      </c>
      <c r="AJ105" s="95"/>
      <c r="AK105" s="96">
        <v>283</v>
      </c>
      <c r="AL105" s="96">
        <v>409</v>
      </c>
      <c r="AM105" s="96">
        <v>11</v>
      </c>
      <c r="AN105" s="79">
        <v>13</v>
      </c>
      <c r="AO105" s="79">
        <v>24</v>
      </c>
      <c r="AP105" s="13">
        <v>60</v>
      </c>
      <c r="AQ105" s="13">
        <v>30</v>
      </c>
      <c r="AR105" s="13">
        <v>24</v>
      </c>
      <c r="AS105" s="13">
        <v>1055</v>
      </c>
      <c r="AT105" s="13">
        <v>3</v>
      </c>
      <c r="AU105" s="13">
        <f t="shared" si="58"/>
        <v>1139</v>
      </c>
      <c r="AV105" s="13">
        <f t="shared" si="51"/>
        <v>854</v>
      </c>
      <c r="AW105" s="13">
        <f t="shared" si="52"/>
        <v>1423</v>
      </c>
      <c r="AX105" s="5">
        <f t="shared" si="53"/>
        <v>2</v>
      </c>
      <c r="AY105" s="5">
        <f t="shared" si="54"/>
        <v>4</v>
      </c>
      <c r="AZ105" s="5">
        <f t="shared" si="55"/>
        <v>7</v>
      </c>
      <c r="BA105" s="5">
        <f t="shared" si="56"/>
        <v>11</v>
      </c>
      <c r="BB105" s="5">
        <f t="shared" si="57"/>
        <v>14</v>
      </c>
    </row>
    <row r="106" spans="1:54" s="5" customFormat="1">
      <c r="A106" s="367"/>
      <c r="B106" s="1" t="s">
        <v>45</v>
      </c>
      <c r="C106" s="485" t="s">
        <v>51</v>
      </c>
      <c r="D106" s="6" t="s">
        <v>1</v>
      </c>
      <c r="E106" s="6" t="s">
        <v>0</v>
      </c>
      <c r="F106" s="6" t="s">
        <v>18</v>
      </c>
      <c r="G106" s="9" t="s">
        <v>163</v>
      </c>
      <c r="H106" s="282">
        <f>ROUNDDOWN(AK106*1.05,0)+INDEX(Sheet2!$B$2:'Sheet2'!$B$5,MATCH(G106,Sheet2!$A$2:'Sheet2'!$A$5,0),0)+34*AT106-ROUNDUP(IF($BC$1=TRUE,AV106,AW106)/10,0)+A106</f>
        <v>496</v>
      </c>
      <c r="I106" s="292">
        <f>ROUNDDOWN(AL106*1.05,0)+INDEX(Sheet2!$B$2:'Sheet2'!$B$5,MATCH(G106,Sheet2!$A$2:'Sheet2'!$A$5,0),0)+34*AT106-ROUNDUP(IF($BC$1=TRUE,AV106,AW106)/10,0)+A106</f>
        <v>540</v>
      </c>
      <c r="J106" s="15">
        <f t="shared" si="31"/>
        <v>1036</v>
      </c>
      <c r="K106" s="662">
        <f>AW106-ROUNDDOWN(AR106/2,0)-ROUNDDOWN(MAX(AQ106*1.2,AP106*0.5),0)+INDEX(Sheet2!$C$2:'Sheet2'!$C$5,MATCH(G106,Sheet2!$A$2:'Sheet2'!$A$5,0),0)</f>
        <v>575</v>
      </c>
      <c r="L106" s="8">
        <f t="shared" si="32"/>
        <v>276</v>
      </c>
      <c r="M106" s="452">
        <f t="shared" si="59"/>
        <v>14</v>
      </c>
      <c r="N106" s="452">
        <f t="shared" si="60"/>
        <v>35</v>
      </c>
      <c r="O106" s="486">
        <f t="shared" si="35"/>
        <v>2028</v>
      </c>
      <c r="P106" s="10">
        <f>AX106+IF($F106="범선",IF($BG$1=TRUE,INDEX(Sheet2!$H$2:'Sheet2'!$H$45,MATCH(AX106,Sheet2!$G$2:'Sheet2'!$G$45,0),0)),IF($BH$1=TRUE,INDEX(Sheet2!$I$2:'Sheet2'!$I$45,MATCH(AX106,Sheet2!$G$2:'Sheet2'!$G$45,0)),IF($BI$1=TRUE,INDEX(Sheet2!$H$2:'Sheet2'!$H$45,MATCH(AX106,Sheet2!$G$2:'Sheet2'!$G$45,0)),0)))+IF($BE$1=TRUE,2,0)</f>
        <v>22.5</v>
      </c>
      <c r="Q106" s="6">
        <f t="shared" si="36"/>
        <v>25.5</v>
      </c>
      <c r="R106" s="6">
        <f t="shared" si="37"/>
        <v>28.5</v>
      </c>
      <c r="S106" s="9">
        <f t="shared" si="38"/>
        <v>31.5</v>
      </c>
      <c r="T106" s="6">
        <f>AY106+IF($F106="범선",IF($BG$1=TRUE,INDEX(Sheet2!$H$2:'Sheet2'!$H$45,MATCH(AY106,Sheet2!$G$2:'Sheet2'!$G$45,0),0)),IF($BH$1=TRUE,INDEX(Sheet2!$I$2:'Sheet2'!$I$45,MATCH(AY106,Sheet2!$G$2:'Sheet2'!$G$45,0)),IF($BI$1=TRUE,INDEX(Sheet2!$H$2:'Sheet2'!$H$45,MATCH(AY106,Sheet2!$G$2:'Sheet2'!$G$45,0)),0)))+IF($BE$1=TRUE,2,0)</f>
        <v>24</v>
      </c>
      <c r="U106" s="6">
        <f t="shared" si="39"/>
        <v>27.5</v>
      </c>
      <c r="V106" s="6">
        <f t="shared" si="40"/>
        <v>30.5</v>
      </c>
      <c r="W106" s="9">
        <f t="shared" si="41"/>
        <v>33.5</v>
      </c>
      <c r="X106" s="6">
        <f>AZ106+IF($F106="범선",IF($BG$1=TRUE,INDEX(Sheet2!$H$2:'Sheet2'!$H$45,MATCH(AZ106,Sheet2!$G$2:'Sheet2'!$G$45,0),0)),IF($BH$1=TRUE,INDEX(Sheet2!$I$2:'Sheet2'!$I$45,MATCH(AZ106,Sheet2!$G$2:'Sheet2'!$G$45,0)),IF($BI$1=TRUE,INDEX(Sheet2!$H$2:'Sheet2'!$H$45,MATCH(AZ106,Sheet2!$G$2:'Sheet2'!$G$45,0)),0)))+IF($BE$1=TRUE,2,0)</f>
        <v>28</v>
      </c>
      <c r="Y106" s="6">
        <f t="shared" si="42"/>
        <v>31.5</v>
      </c>
      <c r="Z106" s="6">
        <f t="shared" si="43"/>
        <v>34.5</v>
      </c>
      <c r="AA106" s="9">
        <f t="shared" si="44"/>
        <v>37.5</v>
      </c>
      <c r="AB106" s="6">
        <f>BA106+IF($F106="범선",IF($BG$1=TRUE,INDEX(Sheet2!$H$2:'Sheet2'!$H$45,MATCH(BA106,Sheet2!$G$2:'Sheet2'!$G$45,0),0)),IF($BH$1=TRUE,INDEX(Sheet2!$I$2:'Sheet2'!$I$45,MATCH(BA106,Sheet2!$G$2:'Sheet2'!$G$45,0)),IF($BI$1=TRUE,INDEX(Sheet2!$H$2:'Sheet2'!$H$45,MATCH(BA106,Sheet2!$G$2:'Sheet2'!$G$45,0)),0)))+IF($BE$1=TRUE,2,0)</f>
        <v>33</v>
      </c>
      <c r="AC106" s="6">
        <f t="shared" si="45"/>
        <v>36.5</v>
      </c>
      <c r="AD106" s="6">
        <f t="shared" si="46"/>
        <v>39.5</v>
      </c>
      <c r="AE106" s="9">
        <f t="shared" si="47"/>
        <v>42.5</v>
      </c>
      <c r="AF106" s="6">
        <f>BB106+IF($F106="범선",IF($BG$1=TRUE,INDEX(Sheet2!$H$2:'Sheet2'!$H$45,MATCH(BB106,Sheet2!$G$2:'Sheet2'!$G$45,0),0)),IF($BH$1=TRUE,INDEX(Sheet2!$I$2:'Sheet2'!$I$45,MATCH(BB106,Sheet2!$G$2:'Sheet2'!$G$45,0)),IF($BI$1=TRUE,INDEX(Sheet2!$H$2:'Sheet2'!$H$45,MATCH(BB106,Sheet2!$G$2:'Sheet2'!$G$45,0)),0)))+IF($BE$1=TRUE,2,0)</f>
        <v>38.5</v>
      </c>
      <c r="AG106" s="6">
        <f t="shared" si="48"/>
        <v>42</v>
      </c>
      <c r="AH106" s="6">
        <f t="shared" si="49"/>
        <v>45</v>
      </c>
      <c r="AI106" s="9">
        <f t="shared" si="50"/>
        <v>48</v>
      </c>
      <c r="AJ106" s="95"/>
      <c r="AK106" s="96">
        <v>279</v>
      </c>
      <c r="AL106" s="96">
        <v>320</v>
      </c>
      <c r="AM106" s="96">
        <v>15</v>
      </c>
      <c r="AN106" s="83">
        <v>14</v>
      </c>
      <c r="AO106" s="83">
        <v>35</v>
      </c>
      <c r="AP106" s="13">
        <v>90</v>
      </c>
      <c r="AQ106" s="13">
        <v>50</v>
      </c>
      <c r="AR106" s="13">
        <v>78</v>
      </c>
      <c r="AS106" s="13">
        <v>332</v>
      </c>
      <c r="AT106" s="13">
        <v>3</v>
      </c>
      <c r="AU106" s="13">
        <f t="shared" si="58"/>
        <v>500</v>
      </c>
      <c r="AV106" s="13">
        <f t="shared" si="51"/>
        <v>375</v>
      </c>
      <c r="AW106" s="13">
        <f t="shared" si="52"/>
        <v>625</v>
      </c>
      <c r="AX106" s="5">
        <f t="shared" si="53"/>
        <v>10</v>
      </c>
      <c r="AY106" s="5">
        <f t="shared" si="54"/>
        <v>11</v>
      </c>
      <c r="AZ106" s="5">
        <f t="shared" si="55"/>
        <v>14</v>
      </c>
      <c r="BA106" s="5">
        <f t="shared" si="56"/>
        <v>18</v>
      </c>
      <c r="BB106" s="5">
        <f t="shared" si="57"/>
        <v>22</v>
      </c>
    </row>
    <row r="107" spans="1:54" s="5" customFormat="1">
      <c r="A107" s="1344"/>
      <c r="B107" s="1345"/>
      <c r="C107" s="1346" t="s">
        <v>541</v>
      </c>
      <c r="D107" s="1347" t="s">
        <v>1</v>
      </c>
      <c r="E107" s="1347" t="s">
        <v>0</v>
      </c>
      <c r="F107" s="1348" t="s">
        <v>18</v>
      </c>
      <c r="G107" s="1349" t="s">
        <v>12</v>
      </c>
      <c r="H107" s="283">
        <f>ROUNDDOWN(AK107*1.05,0)+INDEX(Sheet2!$B$2:'Sheet2'!$B$5,MATCH(G107,Sheet2!$A$2:'Sheet2'!$A$5,0),0)+34*AT107-ROUNDUP(IF($BC$1=TRUE,AV107,AW107)/10,0)+A107</f>
        <v>512</v>
      </c>
      <c r="I107" s="293">
        <f>ROUNDDOWN(AL107*1.05,0)+INDEX(Sheet2!$B$2:'Sheet2'!$B$5,MATCH(G107,Sheet2!$A$2:'Sheet2'!$A$5,0),0)+34*AT107-ROUNDUP(IF($BC$1=TRUE,AV107,AW107)/10,0)+A107</f>
        <v>490</v>
      </c>
      <c r="J107" s="320">
        <f t="shared" si="31"/>
        <v>1002</v>
      </c>
      <c r="K107" s="1351">
        <f>AW107-ROUNDDOWN(AR107/2,0)-ROUNDDOWN(MAX(AQ107*1.2,AP107*0.5),0)+INDEX(Sheet2!$C$2:'Sheet2'!$C$5,MATCH(G107,Sheet2!$A$2:'Sheet2'!$A$5,0),0)</f>
        <v>898</v>
      </c>
      <c r="L107" s="1353">
        <f t="shared" si="32"/>
        <v>449</v>
      </c>
      <c r="M107" s="1354">
        <f t="shared" si="59"/>
        <v>15</v>
      </c>
      <c r="N107" s="1354">
        <f t="shared" si="60"/>
        <v>55</v>
      </c>
      <c r="O107" s="1355">
        <f t="shared" si="35"/>
        <v>2026</v>
      </c>
      <c r="P107" s="47">
        <f>AX107+IF($F107="범선",IF($BG$1=TRUE,INDEX(Sheet2!$H$2:'Sheet2'!$H$45,MATCH(AX107,Sheet2!$G$2:'Sheet2'!$G$45,0),0)),IF($BH$1=TRUE,INDEX(Sheet2!$I$2:'Sheet2'!$I$45,MATCH(AX107,Sheet2!$G$2:'Sheet2'!$G$45,0)),IF($BI$1=TRUE,INDEX(Sheet2!$H$2:'Sheet2'!$H$45,MATCH(AX107,Sheet2!$G$2:'Sheet2'!$G$45,0)),0)))+IF($BE$1=TRUE,2,0)</f>
        <v>24</v>
      </c>
      <c r="Q107" s="43">
        <f t="shared" si="36"/>
        <v>27</v>
      </c>
      <c r="R107" s="43">
        <f t="shared" si="37"/>
        <v>30</v>
      </c>
      <c r="S107" s="45">
        <f t="shared" si="38"/>
        <v>33</v>
      </c>
      <c r="T107" s="43">
        <f>AY107+IF($F107="범선",IF($BG$1=TRUE,INDEX(Sheet2!$H$2:'Sheet2'!$H$45,MATCH(AY107,Sheet2!$G$2:'Sheet2'!$G$45,0),0)),IF($BH$1=TRUE,INDEX(Sheet2!$I$2:'Sheet2'!$I$45,MATCH(AY107,Sheet2!$G$2:'Sheet2'!$G$45,0)),IF($BI$1=TRUE,INDEX(Sheet2!$H$2:'Sheet2'!$H$45,MATCH(AY107,Sheet2!$G$2:'Sheet2'!$G$45,0)),0)))+IF($BE$1=TRUE,2,0)</f>
        <v>25</v>
      </c>
      <c r="U107" s="43">
        <f t="shared" si="39"/>
        <v>28.5</v>
      </c>
      <c r="V107" s="43">
        <f t="shared" si="40"/>
        <v>31.5</v>
      </c>
      <c r="W107" s="45">
        <f t="shared" si="41"/>
        <v>34.5</v>
      </c>
      <c r="X107" s="43">
        <f>AZ107+IF($F107="범선",IF($BG$1=TRUE,INDEX(Sheet2!$H$2:'Sheet2'!$H$45,MATCH(AZ107,Sheet2!$G$2:'Sheet2'!$G$45,0),0)),IF($BH$1=TRUE,INDEX(Sheet2!$I$2:'Sheet2'!$I$45,MATCH(AZ107,Sheet2!$G$2:'Sheet2'!$G$45,0)),IF($BI$1=TRUE,INDEX(Sheet2!$H$2:'Sheet2'!$H$45,MATCH(AZ107,Sheet2!$G$2:'Sheet2'!$G$45,0)),0)))+IF($BE$1=TRUE,2,0)</f>
        <v>29</v>
      </c>
      <c r="Y107" s="43">
        <f t="shared" si="42"/>
        <v>32.5</v>
      </c>
      <c r="Z107" s="43">
        <f t="shared" si="43"/>
        <v>35.5</v>
      </c>
      <c r="AA107" s="45">
        <f t="shared" si="44"/>
        <v>38.5</v>
      </c>
      <c r="AB107" s="43">
        <f>BA107+IF($F107="범선",IF($BG$1=TRUE,INDEX(Sheet2!$H$2:'Sheet2'!$H$45,MATCH(BA107,Sheet2!$G$2:'Sheet2'!$G$45,0),0)),IF($BH$1=TRUE,INDEX(Sheet2!$I$2:'Sheet2'!$I$45,MATCH(BA107,Sheet2!$G$2:'Sheet2'!$G$45,0)),IF($BI$1=TRUE,INDEX(Sheet2!$H$2:'Sheet2'!$H$45,MATCH(BA107,Sheet2!$G$2:'Sheet2'!$G$45,0)),0)))+IF($BE$1=TRUE,2,0)</f>
        <v>34.5</v>
      </c>
      <c r="AC107" s="43">
        <f t="shared" si="45"/>
        <v>38</v>
      </c>
      <c r="AD107" s="43">
        <f t="shared" si="46"/>
        <v>41</v>
      </c>
      <c r="AE107" s="45">
        <f t="shared" si="47"/>
        <v>44</v>
      </c>
      <c r="AF107" s="43">
        <f>BB107+IF($F107="범선",IF($BG$1=TRUE,INDEX(Sheet2!$H$2:'Sheet2'!$H$45,MATCH(BB107,Sheet2!$G$2:'Sheet2'!$G$45,0),0)),IF($BH$1=TRUE,INDEX(Sheet2!$I$2:'Sheet2'!$I$45,MATCH(BB107,Sheet2!$G$2:'Sheet2'!$G$45,0)),IF($BI$1=TRUE,INDEX(Sheet2!$H$2:'Sheet2'!$H$45,MATCH(BB107,Sheet2!$G$2:'Sheet2'!$G$45,0)),0)))+IF($BE$1=TRUE,2,0)</f>
        <v>40</v>
      </c>
      <c r="AG107" s="43">
        <f t="shared" si="48"/>
        <v>43.5</v>
      </c>
      <c r="AH107" s="43">
        <f t="shared" si="49"/>
        <v>46.5</v>
      </c>
      <c r="AI107" s="45">
        <f t="shared" si="50"/>
        <v>49.5</v>
      </c>
      <c r="AJ107" s="95"/>
      <c r="AK107" s="97">
        <f>285/95*105</f>
        <v>315</v>
      </c>
      <c r="AL107" s="97">
        <f>266/95*105</f>
        <v>294</v>
      </c>
      <c r="AM107" s="97">
        <v>17</v>
      </c>
      <c r="AN107" s="83">
        <v>15</v>
      </c>
      <c r="AO107" s="83">
        <v>55</v>
      </c>
      <c r="AP107" s="5">
        <v>190</v>
      </c>
      <c r="AQ107" s="5">
        <v>80</v>
      </c>
      <c r="AR107" s="5">
        <v>110</v>
      </c>
      <c r="AS107" s="5">
        <v>500</v>
      </c>
      <c r="AT107" s="5">
        <v>3</v>
      </c>
      <c r="AU107" s="5">
        <f t="shared" si="58"/>
        <v>800</v>
      </c>
      <c r="AV107" s="5">
        <f t="shared" si="51"/>
        <v>600</v>
      </c>
      <c r="AW107" s="5">
        <f t="shared" si="52"/>
        <v>1000</v>
      </c>
      <c r="AX107" s="5">
        <f t="shared" si="53"/>
        <v>11</v>
      </c>
      <c r="AY107" s="5">
        <f t="shared" si="54"/>
        <v>12</v>
      </c>
      <c r="AZ107" s="5">
        <f t="shared" si="55"/>
        <v>15</v>
      </c>
      <c r="BA107" s="5">
        <f t="shared" si="56"/>
        <v>19</v>
      </c>
      <c r="BB107" s="5">
        <f t="shared" si="57"/>
        <v>23</v>
      </c>
    </row>
    <row r="108" spans="1:54" s="5" customFormat="1" hidden="1">
      <c r="A108" s="381"/>
      <c r="B108" s="377" t="s">
        <v>100</v>
      </c>
      <c r="C108" s="542" t="s">
        <v>242</v>
      </c>
      <c r="D108" s="49" t="s">
        <v>1</v>
      </c>
      <c r="E108" s="49" t="s">
        <v>0</v>
      </c>
      <c r="F108" s="50" t="s">
        <v>18</v>
      </c>
      <c r="G108" s="51" t="s">
        <v>10</v>
      </c>
      <c r="H108" s="284">
        <f>ROUNDDOWN(AK108*1.05,0)+INDEX(Sheet2!$B$2:'Sheet2'!$B$5,MATCH(G108,Sheet2!$A$2:'Sheet2'!$A$5,0),0)+34*AT108-ROUNDUP(IF($BC$1=TRUE,AV108,AW108)/10,0)+A108</f>
        <v>461</v>
      </c>
      <c r="I108" s="294">
        <f>ROUNDDOWN(AL108*1.05,0)+INDEX(Sheet2!$B$2:'Sheet2'!$B$5,MATCH(G108,Sheet2!$A$2:'Sheet2'!$A$5,0),0)+34*AT108-ROUNDUP(IF($BC$1=TRUE,AV108,AW108)/10,0)+A108</f>
        <v>551</v>
      </c>
      <c r="J108" s="52">
        <f t="shared" si="31"/>
        <v>1012</v>
      </c>
      <c r="K108" s="204">
        <f>AW108-ROUNDDOWN(AR108/2,0)-ROUNDDOWN(MAX(AQ108*1.2,AP108*0.5),0)+INDEX(Sheet2!$C$2:'Sheet2'!$C$5,MATCH(G108,Sheet2!$A$2:'Sheet2'!$A$5,0),0)</f>
        <v>1233</v>
      </c>
      <c r="L108" s="48">
        <f t="shared" si="32"/>
        <v>692</v>
      </c>
      <c r="M108" s="201">
        <f t="shared" si="59"/>
        <v>9</v>
      </c>
      <c r="N108" s="201">
        <f t="shared" si="60"/>
        <v>16</v>
      </c>
      <c r="O108" s="202">
        <f t="shared" si="35"/>
        <v>1934</v>
      </c>
      <c r="P108" s="53">
        <f>AX108+IF($F108="범선",IF($BG$1=TRUE,INDEX(Sheet2!$H$2:'Sheet2'!$H$45,MATCH(AX108,Sheet2!$G$2:'Sheet2'!$G$45,0),0)),IF($BH$1=TRUE,INDEX(Sheet2!$I$2:'Sheet2'!$I$45,MATCH(AX108,Sheet2!$G$2:'Sheet2'!$G$45,0)),IF($BI$1=TRUE,INDEX(Sheet2!$H$2:'Sheet2'!$H$45,MATCH(AX108,Sheet2!$G$2:'Sheet2'!$G$45,0)),0)))+IF($BE$1=TRUE,2,0)</f>
        <v>12</v>
      </c>
      <c r="Q108" s="49">
        <f t="shared" si="36"/>
        <v>15</v>
      </c>
      <c r="R108" s="49">
        <f t="shared" si="37"/>
        <v>18</v>
      </c>
      <c r="S108" s="51">
        <f t="shared" si="38"/>
        <v>21</v>
      </c>
      <c r="T108" s="49">
        <f>AY108+IF($F108="범선",IF($BG$1=TRUE,INDEX(Sheet2!$H$2:'Sheet2'!$H$45,MATCH(AY108,Sheet2!$G$2:'Sheet2'!$G$45,0),0)),IF($BH$1=TRUE,INDEX(Sheet2!$I$2:'Sheet2'!$I$45,MATCH(AY108,Sheet2!$G$2:'Sheet2'!$G$45,0)),IF($BI$1=TRUE,INDEX(Sheet2!$H$2:'Sheet2'!$H$45,MATCH(AY108,Sheet2!$G$2:'Sheet2'!$G$45,0)),0)))+IF($BE$1=TRUE,2,0)</f>
        <v>13</v>
      </c>
      <c r="U108" s="49">
        <f t="shared" si="39"/>
        <v>16.5</v>
      </c>
      <c r="V108" s="49">
        <f t="shared" si="40"/>
        <v>19.5</v>
      </c>
      <c r="W108" s="51">
        <f t="shared" si="41"/>
        <v>22.5</v>
      </c>
      <c r="X108" s="49">
        <f>AZ108+IF($F108="범선",IF($BG$1=TRUE,INDEX(Sheet2!$H$2:'Sheet2'!$H$45,MATCH(AZ108,Sheet2!$G$2:'Sheet2'!$G$45,0),0)),IF($BH$1=TRUE,INDEX(Sheet2!$I$2:'Sheet2'!$I$45,MATCH(AZ108,Sheet2!$G$2:'Sheet2'!$G$45,0)),IF($BI$1=TRUE,INDEX(Sheet2!$H$2:'Sheet2'!$H$45,MATCH(AZ108,Sheet2!$G$2:'Sheet2'!$G$45,0)),0)))+IF($BE$1=TRUE,2,0)</f>
        <v>18.5</v>
      </c>
      <c r="Y108" s="49">
        <f t="shared" si="42"/>
        <v>22</v>
      </c>
      <c r="Z108" s="49">
        <f t="shared" si="43"/>
        <v>25</v>
      </c>
      <c r="AA108" s="51">
        <f t="shared" si="44"/>
        <v>28</v>
      </c>
      <c r="AB108" s="49">
        <f>BA108+IF($F108="범선",IF($BG$1=TRUE,INDEX(Sheet2!$H$2:'Sheet2'!$H$45,MATCH(BA108,Sheet2!$G$2:'Sheet2'!$G$45,0),0)),IF($BH$1=TRUE,INDEX(Sheet2!$I$2:'Sheet2'!$I$45,MATCH(BA108,Sheet2!$G$2:'Sheet2'!$G$45,0)),IF($BI$1=TRUE,INDEX(Sheet2!$H$2:'Sheet2'!$H$45,MATCH(BA108,Sheet2!$G$2:'Sheet2'!$G$45,0)),0)))+IF($BE$1=TRUE,2,0)</f>
        <v>22.5</v>
      </c>
      <c r="AC108" s="49">
        <f t="shared" si="45"/>
        <v>26</v>
      </c>
      <c r="AD108" s="49">
        <f t="shared" si="46"/>
        <v>29</v>
      </c>
      <c r="AE108" s="51">
        <f t="shared" si="47"/>
        <v>32</v>
      </c>
      <c r="AF108" s="49">
        <f>BB108+IF($F108="범선",IF($BG$1=TRUE,INDEX(Sheet2!$H$2:'Sheet2'!$H$45,MATCH(BB108,Sheet2!$G$2:'Sheet2'!$G$45,0),0)),IF($BH$1=TRUE,INDEX(Sheet2!$I$2:'Sheet2'!$I$45,MATCH(BB108,Sheet2!$G$2:'Sheet2'!$G$45,0)),IF($BI$1=TRUE,INDEX(Sheet2!$H$2:'Sheet2'!$H$45,MATCH(BB108,Sheet2!$G$2:'Sheet2'!$G$45,0)),0)))+IF($BE$1=TRUE,2,0)</f>
        <v>28</v>
      </c>
      <c r="AG108" s="49">
        <f t="shared" si="48"/>
        <v>31.5</v>
      </c>
      <c r="AH108" s="49">
        <f t="shared" si="49"/>
        <v>34.5</v>
      </c>
      <c r="AI108" s="51">
        <f t="shared" si="50"/>
        <v>37.5</v>
      </c>
      <c r="AJ108" s="95"/>
      <c r="AK108" s="97">
        <v>215</v>
      </c>
      <c r="AL108" s="97">
        <v>300</v>
      </c>
      <c r="AM108" s="97">
        <v>10</v>
      </c>
      <c r="AN108" s="83">
        <v>9</v>
      </c>
      <c r="AO108" s="83">
        <v>16</v>
      </c>
      <c r="AP108" s="5">
        <v>60</v>
      </c>
      <c r="AQ108" s="5">
        <v>28</v>
      </c>
      <c r="AR108" s="5">
        <v>20</v>
      </c>
      <c r="AS108" s="5">
        <v>900</v>
      </c>
      <c r="AT108" s="5">
        <v>5</v>
      </c>
      <c r="AU108" s="5">
        <f t="shared" si="58"/>
        <v>980</v>
      </c>
      <c r="AV108" s="5">
        <f t="shared" si="51"/>
        <v>735</v>
      </c>
      <c r="AW108" s="5">
        <f t="shared" si="52"/>
        <v>1225</v>
      </c>
      <c r="AX108" s="5">
        <f t="shared" si="53"/>
        <v>2</v>
      </c>
      <c r="AY108" s="5">
        <f t="shared" si="54"/>
        <v>3</v>
      </c>
      <c r="AZ108" s="5">
        <f t="shared" si="55"/>
        <v>7</v>
      </c>
      <c r="BA108" s="5">
        <f t="shared" si="56"/>
        <v>10</v>
      </c>
      <c r="BB108" s="5">
        <f t="shared" si="57"/>
        <v>14</v>
      </c>
    </row>
    <row r="109" spans="1:54" s="5" customFormat="1" hidden="1">
      <c r="A109" s="368">
        <v>20</v>
      </c>
      <c r="B109" s="90" t="s">
        <v>215</v>
      </c>
      <c r="C109" s="122" t="s">
        <v>206</v>
      </c>
      <c r="D109" s="20" t="s">
        <v>1</v>
      </c>
      <c r="E109" s="20" t="s">
        <v>36</v>
      </c>
      <c r="F109" s="21" t="s">
        <v>118</v>
      </c>
      <c r="G109" s="22" t="s">
        <v>12</v>
      </c>
      <c r="H109" s="318">
        <f>ROUNDDOWN(AK109*1.05,0)+INDEX(Sheet2!$B$2:'Sheet2'!$B$5,MATCH(G109,Sheet2!$A$2:'Sheet2'!$A$5,0),0)+34*AT109-ROUNDUP(IF($BC$1=TRUE,AV109,AW109)/10,0)+A109</f>
        <v>531</v>
      </c>
      <c r="I109" s="319">
        <f>ROUNDDOWN(AL109*1.05,0)+INDEX(Sheet2!$B$2:'Sheet2'!$B$5,MATCH(G109,Sheet2!$A$2:'Sheet2'!$A$5,0),0)+34*AT109-ROUNDUP(IF($BC$1=TRUE,AV109,AW109)/10,0)+A109</f>
        <v>500</v>
      </c>
      <c r="J109" s="23">
        <f t="shared" si="31"/>
        <v>1031</v>
      </c>
      <c r="K109" s="810">
        <f>AW109-ROUNDDOWN(AR109/2,0)-ROUNDDOWN(MAX(AQ109*1.2,AP109*0.5),0)+INDEX(Sheet2!$C$2:'Sheet2'!$C$5,MATCH(G109,Sheet2!$A$2:'Sheet2'!$A$5,0),0)</f>
        <v>805</v>
      </c>
      <c r="L109" s="19">
        <f t="shared" si="32"/>
        <v>383</v>
      </c>
      <c r="M109" s="773">
        <v>14</v>
      </c>
      <c r="N109" s="773">
        <v>30</v>
      </c>
      <c r="O109" s="813">
        <f t="shared" si="35"/>
        <v>2093</v>
      </c>
      <c r="P109" s="24">
        <f>AX109+IF($F109="범선",IF($BG$1=TRUE,INDEX(Sheet2!$H$2:'Sheet2'!$H$45,MATCH(AX109,Sheet2!$G$2:'Sheet2'!$G$45,0),0)),IF($BH$1=TRUE,INDEX(Sheet2!$I$2:'Sheet2'!$I$45,MATCH(AX109,Sheet2!$G$2:'Sheet2'!$G$45,0)),IF($BI$1=TRUE,INDEX(Sheet2!$H$2:'Sheet2'!$H$45,MATCH(AX109,Sheet2!$G$2:'Sheet2'!$G$45,0)),0)))+IF($BE$1=TRUE,2,0)</f>
        <v>45</v>
      </c>
      <c r="Q109" s="20">
        <f t="shared" si="36"/>
        <v>48</v>
      </c>
      <c r="R109" s="20">
        <f t="shared" si="37"/>
        <v>51</v>
      </c>
      <c r="S109" s="22">
        <f t="shared" si="38"/>
        <v>54</v>
      </c>
      <c r="T109" s="20">
        <f>AY109+IF($F109="범선",IF($BG$1=TRUE,INDEX(Sheet2!$H$2:'Sheet2'!$H$45,MATCH(AY109,Sheet2!$G$2:'Sheet2'!$G$45,0),0)),IF($BH$1=TRUE,INDEX(Sheet2!$I$2:'Sheet2'!$I$45,MATCH(AY109,Sheet2!$G$2:'Sheet2'!$G$45,0)),IF($BI$1=TRUE,INDEX(Sheet2!$H$2:'Sheet2'!$H$45,MATCH(AY109,Sheet2!$G$2:'Sheet2'!$G$45,0)),0)))+IF($BE$1=TRUE,2,0)</f>
        <v>47</v>
      </c>
      <c r="U109" s="20">
        <f t="shared" si="39"/>
        <v>50.5</v>
      </c>
      <c r="V109" s="20">
        <f t="shared" si="40"/>
        <v>53.5</v>
      </c>
      <c r="W109" s="22">
        <f t="shared" si="41"/>
        <v>56.5</v>
      </c>
      <c r="X109" s="20">
        <f>AZ109+IF($F109="범선",IF($BG$1=TRUE,INDEX(Sheet2!$H$2:'Sheet2'!$H$45,MATCH(AZ109,Sheet2!$G$2:'Sheet2'!$G$45,0),0)),IF($BH$1=TRUE,INDEX(Sheet2!$I$2:'Sheet2'!$I$45,MATCH(AZ109,Sheet2!$G$2:'Sheet2'!$G$45,0)),IF($BI$1=TRUE,INDEX(Sheet2!$H$2:'Sheet2'!$H$45,MATCH(AZ109,Sheet2!$G$2:'Sheet2'!$G$45,0)),0)))+IF($BE$1=TRUE,2,0)</f>
        <v>55</v>
      </c>
      <c r="Y109" s="20">
        <f t="shared" si="42"/>
        <v>58.5</v>
      </c>
      <c r="Z109" s="20">
        <f t="shared" si="43"/>
        <v>61.5</v>
      </c>
      <c r="AA109" s="22">
        <f t="shared" si="44"/>
        <v>64.5</v>
      </c>
      <c r="AB109" s="20">
        <f>BA109+IF($F109="범선",IF($BG$1=TRUE,INDEX(Sheet2!$H$2:'Sheet2'!$H$45,MATCH(BA109,Sheet2!$G$2:'Sheet2'!$G$45,0),0)),IF($BH$1=TRUE,INDEX(Sheet2!$I$2:'Sheet2'!$I$45,MATCH(BA109,Sheet2!$G$2:'Sheet2'!$G$45,0)),IF($BI$1=TRUE,INDEX(Sheet2!$H$2:'Sheet2'!$H$45,MATCH(BA109,Sheet2!$G$2:'Sheet2'!$G$45,0)),0)))+IF($BE$1=TRUE,2,0)</f>
        <v>63</v>
      </c>
      <c r="AC109" s="20">
        <f t="shared" si="45"/>
        <v>66.5</v>
      </c>
      <c r="AD109" s="20">
        <f t="shared" si="46"/>
        <v>69.5</v>
      </c>
      <c r="AE109" s="22">
        <f t="shared" si="47"/>
        <v>72.5</v>
      </c>
      <c r="AF109" s="20">
        <f>BB109+IF($F109="범선",IF($BG$1=TRUE,INDEX(Sheet2!$H$2:'Sheet2'!$H$45,MATCH(BB109,Sheet2!$G$2:'Sheet2'!$G$45,0),0)),IF($BH$1=TRUE,INDEX(Sheet2!$I$2:'Sheet2'!$I$45,MATCH(BB109,Sheet2!$G$2:'Sheet2'!$G$45,0)),IF($BI$1=TRUE,INDEX(Sheet2!$H$2:'Sheet2'!$H$45,MATCH(BB109,Sheet2!$G$2:'Sheet2'!$G$45,0)),0)))+IF($BE$1=TRUE,2,0)</f>
        <v>69</v>
      </c>
      <c r="AG109" s="20">
        <f t="shared" si="48"/>
        <v>72.5</v>
      </c>
      <c r="AH109" s="20">
        <f t="shared" si="49"/>
        <v>75.5</v>
      </c>
      <c r="AI109" s="22">
        <f t="shared" si="50"/>
        <v>78.5</v>
      </c>
      <c r="AJ109" s="95"/>
      <c r="AK109" s="96">
        <v>310</v>
      </c>
      <c r="AL109" s="96">
        <v>280</v>
      </c>
      <c r="AM109" s="96">
        <v>14</v>
      </c>
      <c r="AN109" s="146">
        <v>13</v>
      </c>
      <c r="AO109" s="146">
        <v>53</v>
      </c>
      <c r="AP109" s="13">
        <v>220</v>
      </c>
      <c r="AQ109" s="13">
        <v>100</v>
      </c>
      <c r="AR109" s="13">
        <v>110</v>
      </c>
      <c r="AS109" s="13">
        <v>415</v>
      </c>
      <c r="AT109" s="13">
        <v>3</v>
      </c>
      <c r="AU109" s="13">
        <f t="shared" si="58"/>
        <v>745</v>
      </c>
      <c r="AV109" s="13">
        <f t="shared" si="51"/>
        <v>558</v>
      </c>
      <c r="AW109" s="13">
        <f t="shared" si="52"/>
        <v>931</v>
      </c>
      <c r="AX109" s="5">
        <f t="shared" si="53"/>
        <v>11</v>
      </c>
      <c r="AY109" s="5">
        <f t="shared" si="54"/>
        <v>12</v>
      </c>
      <c r="AZ109" s="5">
        <f t="shared" si="55"/>
        <v>16</v>
      </c>
      <c r="BA109" s="5">
        <f t="shared" si="56"/>
        <v>20</v>
      </c>
      <c r="BB109" s="5">
        <f t="shared" si="57"/>
        <v>23</v>
      </c>
    </row>
    <row r="110" spans="1:54" s="5" customFormat="1" hidden="1">
      <c r="A110" s="381"/>
      <c r="B110" s="377" t="s">
        <v>30</v>
      </c>
      <c r="C110" s="203" t="s">
        <v>47</v>
      </c>
      <c r="D110" s="49" t="s">
        <v>1</v>
      </c>
      <c r="E110" s="49" t="s">
        <v>0</v>
      </c>
      <c r="F110" s="50" t="s">
        <v>18</v>
      </c>
      <c r="G110" s="51" t="s">
        <v>10</v>
      </c>
      <c r="H110" s="286">
        <f>ROUNDDOWN(AK110*1.05,0)+INDEX(Sheet2!$B$2:'Sheet2'!$B$5,MATCH(G110,Sheet2!$A$2:'Sheet2'!$A$5,0),0)+34*AT110-ROUNDUP(IF($BC$1=TRUE,AV110,AW110)/10,0)+A110</f>
        <v>453</v>
      </c>
      <c r="I110" s="296">
        <f>ROUNDDOWN(AL110*1.05,0)+INDEX(Sheet2!$B$2:'Sheet2'!$B$5,MATCH(G110,Sheet2!$A$2:'Sheet2'!$A$5,0),0)+34*AT110-ROUNDUP(IF($BC$1=TRUE,AV110,AW110)/10,0)+A110</f>
        <v>573</v>
      </c>
      <c r="J110" s="40">
        <f t="shared" si="31"/>
        <v>1026</v>
      </c>
      <c r="K110" s="204">
        <f>AW110-ROUNDDOWN(AR110/2,0)-ROUNDDOWN(MAX(AQ110*1.2,AP110*0.5),0)+INDEX(Sheet2!$C$2:'Sheet2'!$C$5,MATCH(G110,Sheet2!$A$2:'Sheet2'!$A$5,0),0)</f>
        <v>1253</v>
      </c>
      <c r="L110" s="48">
        <f t="shared" si="32"/>
        <v>702</v>
      </c>
      <c r="M110" s="201">
        <f t="shared" ref="M110:M141" si="61">AN110</f>
        <v>10</v>
      </c>
      <c r="N110" s="201">
        <f t="shared" ref="N110:N141" si="62">AO110</f>
        <v>17</v>
      </c>
      <c r="O110" s="202">
        <f t="shared" si="35"/>
        <v>1932</v>
      </c>
      <c r="P110" s="53">
        <f>AX110+IF($F110="범선",IF($BG$1=TRUE,INDEX(Sheet2!$H$2:'Sheet2'!$H$45,MATCH(AX110,Sheet2!$G$2:'Sheet2'!$G$45,0),0)),IF($BH$1=TRUE,INDEX(Sheet2!$I$2:'Sheet2'!$I$45,MATCH(AX110,Sheet2!$G$2:'Sheet2'!$G$45,0)),IF($BI$1=TRUE,INDEX(Sheet2!$H$2:'Sheet2'!$H$45,MATCH(AX110,Sheet2!$G$2:'Sheet2'!$G$45,0)),0)))+IF($BE$1=TRUE,2,0)</f>
        <v>12</v>
      </c>
      <c r="Q110" s="49">
        <f t="shared" si="36"/>
        <v>15</v>
      </c>
      <c r="R110" s="49">
        <f t="shared" si="37"/>
        <v>18</v>
      </c>
      <c r="S110" s="51">
        <f t="shared" si="38"/>
        <v>21</v>
      </c>
      <c r="T110" s="49">
        <f>AY110+IF($F110="범선",IF($BG$1=TRUE,INDEX(Sheet2!$H$2:'Sheet2'!$H$45,MATCH(AY110,Sheet2!$G$2:'Sheet2'!$G$45,0),0)),IF($BH$1=TRUE,INDEX(Sheet2!$I$2:'Sheet2'!$I$45,MATCH(AY110,Sheet2!$G$2:'Sheet2'!$G$45,0)),IF($BI$1=TRUE,INDEX(Sheet2!$H$2:'Sheet2'!$H$45,MATCH(AY110,Sheet2!$G$2:'Sheet2'!$G$45,0)),0)))+IF($BE$1=TRUE,2,0)</f>
        <v>13</v>
      </c>
      <c r="U110" s="49">
        <f t="shared" si="39"/>
        <v>16.5</v>
      </c>
      <c r="V110" s="49">
        <f t="shared" si="40"/>
        <v>19.5</v>
      </c>
      <c r="W110" s="51">
        <f t="shared" si="41"/>
        <v>22.5</v>
      </c>
      <c r="X110" s="49">
        <f>AZ110+IF($F110="범선",IF($BG$1=TRUE,INDEX(Sheet2!$H$2:'Sheet2'!$H$45,MATCH(AZ110,Sheet2!$G$2:'Sheet2'!$G$45,0),0)),IF($BH$1=TRUE,INDEX(Sheet2!$I$2:'Sheet2'!$I$45,MATCH(AZ110,Sheet2!$G$2:'Sheet2'!$G$45,0)),IF($BI$1=TRUE,INDEX(Sheet2!$H$2:'Sheet2'!$H$45,MATCH(AZ110,Sheet2!$G$2:'Sheet2'!$G$45,0)),0)))+IF($BE$1=TRUE,2,0)</f>
        <v>18.5</v>
      </c>
      <c r="Y110" s="49">
        <f t="shared" si="42"/>
        <v>22</v>
      </c>
      <c r="Z110" s="49">
        <f t="shared" si="43"/>
        <v>25</v>
      </c>
      <c r="AA110" s="51">
        <f t="shared" si="44"/>
        <v>28</v>
      </c>
      <c r="AB110" s="49">
        <f>BA110+IF($F110="범선",IF($BG$1=TRUE,INDEX(Sheet2!$H$2:'Sheet2'!$H$45,MATCH(BA110,Sheet2!$G$2:'Sheet2'!$G$45,0),0)),IF($BH$1=TRUE,INDEX(Sheet2!$I$2:'Sheet2'!$I$45,MATCH(BA110,Sheet2!$G$2:'Sheet2'!$G$45,0)),IF($BI$1=TRUE,INDEX(Sheet2!$H$2:'Sheet2'!$H$45,MATCH(BA110,Sheet2!$G$2:'Sheet2'!$G$45,0)),0)))+IF($BE$1=TRUE,2,0)</f>
        <v>22.5</v>
      </c>
      <c r="AC110" s="49">
        <f t="shared" si="45"/>
        <v>26</v>
      </c>
      <c r="AD110" s="49">
        <f t="shared" si="46"/>
        <v>29</v>
      </c>
      <c r="AE110" s="51">
        <f t="shared" si="47"/>
        <v>32</v>
      </c>
      <c r="AF110" s="49">
        <f>BB110+IF($F110="범선",IF($BG$1=TRUE,INDEX(Sheet2!$H$2:'Sheet2'!$H$45,MATCH(BB110,Sheet2!$G$2:'Sheet2'!$G$45,0),0)),IF($BH$1=TRUE,INDEX(Sheet2!$I$2:'Sheet2'!$I$45,MATCH(BB110,Sheet2!$G$2:'Sheet2'!$G$45,0)),IF($BI$1=TRUE,INDEX(Sheet2!$H$2:'Sheet2'!$H$45,MATCH(BB110,Sheet2!$G$2:'Sheet2'!$G$45,0)),0)))+IF($BE$1=TRUE,2,0)</f>
        <v>28</v>
      </c>
      <c r="AG110" s="49">
        <f t="shared" si="48"/>
        <v>31.5</v>
      </c>
      <c r="AH110" s="49">
        <f t="shared" si="49"/>
        <v>34.5</v>
      </c>
      <c r="AI110" s="51">
        <f t="shared" si="50"/>
        <v>37.5</v>
      </c>
      <c r="AJ110" s="95"/>
      <c r="AK110" s="97">
        <v>240</v>
      </c>
      <c r="AL110" s="97">
        <v>355</v>
      </c>
      <c r="AM110" s="97">
        <v>9</v>
      </c>
      <c r="AN110" s="83">
        <v>10</v>
      </c>
      <c r="AO110" s="83">
        <v>17</v>
      </c>
      <c r="AP110" s="5">
        <v>74</v>
      </c>
      <c r="AQ110" s="5">
        <v>25</v>
      </c>
      <c r="AR110" s="5">
        <v>22</v>
      </c>
      <c r="AS110" s="5">
        <v>904</v>
      </c>
      <c r="AT110" s="5">
        <v>4</v>
      </c>
      <c r="AU110" s="5">
        <f t="shared" si="58"/>
        <v>1000</v>
      </c>
      <c r="AV110" s="5">
        <f t="shared" si="51"/>
        <v>750</v>
      </c>
      <c r="AW110" s="5">
        <f t="shared" si="52"/>
        <v>1250</v>
      </c>
      <c r="AX110" s="5">
        <f t="shared" si="53"/>
        <v>2</v>
      </c>
      <c r="AY110" s="5">
        <f t="shared" si="54"/>
        <v>3</v>
      </c>
      <c r="AZ110" s="5">
        <f t="shared" si="55"/>
        <v>7</v>
      </c>
      <c r="BA110" s="5">
        <f t="shared" si="56"/>
        <v>10</v>
      </c>
      <c r="BB110" s="5">
        <f t="shared" si="57"/>
        <v>14</v>
      </c>
    </row>
    <row r="111" spans="1:54" s="5" customFormat="1" hidden="1">
      <c r="A111" s="333"/>
      <c r="B111" s="344" t="s">
        <v>40</v>
      </c>
      <c r="C111" s="190" t="s">
        <v>124</v>
      </c>
      <c r="D111" s="43" t="s">
        <v>1</v>
      </c>
      <c r="E111" s="43" t="s">
        <v>36</v>
      </c>
      <c r="F111" s="44" t="s">
        <v>118</v>
      </c>
      <c r="G111" s="45" t="s">
        <v>12</v>
      </c>
      <c r="H111" s="280">
        <f>ROUNDDOWN(AK111*1.05,0)+INDEX(Sheet2!$B$2:'Sheet2'!$B$5,MATCH(G111,Sheet2!$A$2:'Sheet2'!$A$5,0),0)+34*AT111-ROUNDUP(IF($BC$1=TRUE,AV111,AW111)/10,0)+A111</f>
        <v>514</v>
      </c>
      <c r="I111" s="290">
        <f>ROUNDDOWN(AL111*1.05,0)+INDEX(Sheet2!$B$2:'Sheet2'!$B$5,MATCH(G111,Sheet2!$A$2:'Sheet2'!$A$5,0),0)+34*AT111-ROUNDUP(IF($BC$1=TRUE,AV111,AW111)/10,0)+A111</f>
        <v>420</v>
      </c>
      <c r="J111" s="46">
        <f t="shared" si="31"/>
        <v>934</v>
      </c>
      <c r="K111" s="693">
        <f>AW111-ROUNDDOWN(AR111/2,0)-ROUNDDOWN(MAX(AQ111*1.2,AP111*0.5),0)+INDEX(Sheet2!$C$2:'Sheet2'!$C$5,MATCH(G111,Sheet2!$A$2:'Sheet2'!$A$5,0),0)</f>
        <v>749</v>
      </c>
      <c r="L111" s="42">
        <f t="shared" si="32"/>
        <v>350</v>
      </c>
      <c r="M111" s="343">
        <f t="shared" si="61"/>
        <v>15</v>
      </c>
      <c r="N111" s="343">
        <f t="shared" si="62"/>
        <v>58</v>
      </c>
      <c r="O111" s="700">
        <f t="shared" si="35"/>
        <v>1962</v>
      </c>
      <c r="P111" s="47">
        <f>AX111+IF($F111="범선",IF($BG$1=TRUE,INDEX(Sheet2!$H$2:'Sheet2'!$H$45,MATCH(AX111,Sheet2!$G$2:'Sheet2'!$G$45,0),0)),IF($BH$1=TRUE,INDEX(Sheet2!$I$2:'Sheet2'!$I$45,MATCH(AX111,Sheet2!$G$2:'Sheet2'!$G$45,0)),IF($BI$1=TRUE,INDEX(Sheet2!$H$2:'Sheet2'!$H$45,MATCH(AX111,Sheet2!$G$2:'Sheet2'!$G$45,0)),0)))+IF($BE$1=TRUE,2,0)</f>
        <v>47</v>
      </c>
      <c r="Q111" s="43">
        <f t="shared" si="36"/>
        <v>50</v>
      </c>
      <c r="R111" s="43">
        <f t="shared" si="37"/>
        <v>53</v>
      </c>
      <c r="S111" s="45">
        <f t="shared" si="38"/>
        <v>56</v>
      </c>
      <c r="T111" s="43">
        <f>AY111+IF($F111="범선",IF($BG$1=TRUE,INDEX(Sheet2!$H$2:'Sheet2'!$H$45,MATCH(AY111,Sheet2!$G$2:'Sheet2'!$G$45,0),0)),IF($BH$1=TRUE,INDEX(Sheet2!$I$2:'Sheet2'!$I$45,MATCH(AY111,Sheet2!$G$2:'Sheet2'!$G$45,0)),IF($BI$1=TRUE,INDEX(Sheet2!$H$2:'Sheet2'!$H$45,MATCH(AY111,Sheet2!$G$2:'Sheet2'!$G$45,0)),0)))+IF($BE$1=TRUE,2,0)</f>
        <v>49</v>
      </c>
      <c r="U111" s="43">
        <f t="shared" si="39"/>
        <v>52.5</v>
      </c>
      <c r="V111" s="43">
        <f t="shared" si="40"/>
        <v>55.5</v>
      </c>
      <c r="W111" s="45">
        <f t="shared" si="41"/>
        <v>58.5</v>
      </c>
      <c r="X111" s="43">
        <f>AZ111+IF($F111="범선",IF($BG$1=TRUE,INDEX(Sheet2!$H$2:'Sheet2'!$H$45,MATCH(AZ111,Sheet2!$G$2:'Sheet2'!$G$45,0),0)),IF($BH$1=TRUE,INDEX(Sheet2!$I$2:'Sheet2'!$I$45,MATCH(AZ111,Sheet2!$G$2:'Sheet2'!$G$45,0)),IF($BI$1=TRUE,INDEX(Sheet2!$H$2:'Sheet2'!$H$45,MATCH(AZ111,Sheet2!$G$2:'Sheet2'!$G$45,0)),0)))+IF($BE$1=TRUE,2,0)</f>
        <v>57</v>
      </c>
      <c r="Y111" s="43">
        <f t="shared" si="42"/>
        <v>60.5</v>
      </c>
      <c r="Z111" s="43">
        <f t="shared" si="43"/>
        <v>63.5</v>
      </c>
      <c r="AA111" s="45">
        <f t="shared" si="44"/>
        <v>66.5</v>
      </c>
      <c r="AB111" s="43">
        <f>BA111+IF($F111="범선",IF($BG$1=TRUE,INDEX(Sheet2!$H$2:'Sheet2'!$H$45,MATCH(BA111,Sheet2!$G$2:'Sheet2'!$G$45,0),0)),IF($BH$1=TRUE,INDEX(Sheet2!$I$2:'Sheet2'!$I$45,MATCH(BA111,Sheet2!$G$2:'Sheet2'!$G$45,0)),IF($BI$1=TRUE,INDEX(Sheet2!$H$2:'Sheet2'!$H$45,MATCH(BA111,Sheet2!$G$2:'Sheet2'!$G$45,0)),0)))+IF($BE$1=TRUE,2,0)</f>
        <v>65</v>
      </c>
      <c r="AC111" s="43">
        <f t="shared" si="45"/>
        <v>68.5</v>
      </c>
      <c r="AD111" s="43">
        <f t="shared" si="46"/>
        <v>71.5</v>
      </c>
      <c r="AE111" s="45">
        <f t="shared" si="47"/>
        <v>74.5</v>
      </c>
      <c r="AF111" s="43">
        <f>BB111+IF($F111="범선",IF($BG$1=TRUE,INDEX(Sheet2!$H$2:'Sheet2'!$H$45,MATCH(BB111,Sheet2!$G$2:'Sheet2'!$G$45,0),0)),IF($BH$1=TRUE,INDEX(Sheet2!$I$2:'Sheet2'!$I$45,MATCH(BB111,Sheet2!$G$2:'Sheet2'!$G$45,0)),IF($BI$1=TRUE,INDEX(Sheet2!$H$2:'Sheet2'!$H$45,MATCH(BB111,Sheet2!$G$2:'Sheet2'!$G$45,0)),0)))+IF($BE$1=TRUE,2,0)</f>
        <v>71</v>
      </c>
      <c r="AG111" s="43">
        <f t="shared" si="48"/>
        <v>74.5</v>
      </c>
      <c r="AH111" s="43">
        <f t="shared" si="49"/>
        <v>77.5</v>
      </c>
      <c r="AI111" s="45">
        <f t="shared" si="50"/>
        <v>80.5</v>
      </c>
      <c r="AJ111" s="95"/>
      <c r="AK111" s="97">
        <v>310</v>
      </c>
      <c r="AL111" s="97">
        <v>220</v>
      </c>
      <c r="AM111" s="97">
        <v>13</v>
      </c>
      <c r="AN111" s="261">
        <v>15</v>
      </c>
      <c r="AO111" s="261">
        <v>58</v>
      </c>
      <c r="AP111" s="5">
        <v>230</v>
      </c>
      <c r="AQ111" s="5">
        <v>100</v>
      </c>
      <c r="AR111" s="5">
        <v>110</v>
      </c>
      <c r="AS111" s="5">
        <v>360</v>
      </c>
      <c r="AT111" s="5">
        <v>3</v>
      </c>
      <c r="AU111" s="5">
        <f t="shared" si="58"/>
        <v>700</v>
      </c>
      <c r="AV111" s="5">
        <f t="shared" si="51"/>
        <v>525</v>
      </c>
      <c r="AW111" s="5">
        <f t="shared" si="52"/>
        <v>875</v>
      </c>
      <c r="AX111" s="5">
        <f t="shared" si="53"/>
        <v>12</v>
      </c>
      <c r="AY111" s="5">
        <f t="shared" si="54"/>
        <v>13</v>
      </c>
      <c r="AZ111" s="5">
        <f t="shared" si="55"/>
        <v>17</v>
      </c>
      <c r="BA111" s="5">
        <f t="shared" si="56"/>
        <v>21</v>
      </c>
      <c r="BB111" s="5">
        <f t="shared" si="57"/>
        <v>24</v>
      </c>
    </row>
    <row r="112" spans="1:54" s="5" customFormat="1" hidden="1">
      <c r="A112" s="334"/>
      <c r="B112" s="89" t="s">
        <v>40</v>
      </c>
      <c r="C112" s="131" t="s">
        <v>242</v>
      </c>
      <c r="D112" s="26" t="s">
        <v>1</v>
      </c>
      <c r="E112" s="26" t="s">
        <v>41</v>
      </c>
      <c r="F112" s="27" t="s">
        <v>18</v>
      </c>
      <c r="G112" s="28" t="s">
        <v>10</v>
      </c>
      <c r="H112" s="91">
        <f>ROUNDDOWN(AK112*1.05,0)+INDEX(Sheet2!$B$2:'Sheet2'!$B$5,MATCH(G112,Sheet2!$A$2:'Sheet2'!$A$5,0),0)+34*AT112-ROUNDUP(IF($BC$1=TRUE,AV112,AW112)/10,0)+A112</f>
        <v>460</v>
      </c>
      <c r="I112" s="231">
        <f>ROUNDDOWN(AL112*1.05,0)+INDEX(Sheet2!$B$2:'Sheet2'!$B$5,MATCH(G112,Sheet2!$A$2:'Sheet2'!$A$5,0),0)+34*AT112-ROUNDUP(IF($BC$1=TRUE,AV112,AW112)/10,0)+A112</f>
        <v>550</v>
      </c>
      <c r="J112" s="30">
        <f t="shared" si="31"/>
        <v>1010</v>
      </c>
      <c r="K112" s="135">
        <f>AW112-ROUNDDOWN(AR112/2,0)-ROUNDDOWN(MAX(AQ112*1.2,AP112*0.5),0)+INDEX(Sheet2!$C$2:'Sheet2'!$C$5,MATCH(G112,Sheet2!$A$2:'Sheet2'!$A$5,0),0)</f>
        <v>1261</v>
      </c>
      <c r="L112" s="25">
        <f t="shared" si="32"/>
        <v>710</v>
      </c>
      <c r="M112" s="83">
        <f t="shared" si="61"/>
        <v>10</v>
      </c>
      <c r="N112" s="83">
        <f t="shared" si="62"/>
        <v>16</v>
      </c>
      <c r="O112" s="92">
        <f t="shared" si="35"/>
        <v>1930</v>
      </c>
      <c r="P112" s="31">
        <f>AX112+IF($F112="범선",IF($BG$1=TRUE,INDEX(Sheet2!$H$2:'Sheet2'!$H$45,MATCH(AX112,Sheet2!$G$2:'Sheet2'!$G$45,0),0)),IF($BH$1=TRUE,INDEX(Sheet2!$I$2:'Sheet2'!$I$45,MATCH(AX112,Sheet2!$G$2:'Sheet2'!$G$45,0)),IF($BI$1=TRUE,INDEX(Sheet2!$H$2:'Sheet2'!$H$45,MATCH(AX112,Sheet2!$G$2:'Sheet2'!$G$45,0)),0)))+IF($BE$1=TRUE,2,0)</f>
        <v>12</v>
      </c>
      <c r="Q112" s="26">
        <f t="shared" si="36"/>
        <v>15</v>
      </c>
      <c r="R112" s="26">
        <f t="shared" si="37"/>
        <v>18</v>
      </c>
      <c r="S112" s="28">
        <f t="shared" si="38"/>
        <v>21</v>
      </c>
      <c r="T112" s="26">
        <f>AY112+IF($F112="범선",IF($BG$1=TRUE,INDEX(Sheet2!$H$2:'Sheet2'!$H$45,MATCH(AY112,Sheet2!$G$2:'Sheet2'!$G$45,0),0)),IF($BH$1=TRUE,INDEX(Sheet2!$I$2:'Sheet2'!$I$45,MATCH(AY112,Sheet2!$G$2:'Sheet2'!$G$45,0)),IF($BI$1=TRUE,INDEX(Sheet2!$H$2:'Sheet2'!$H$45,MATCH(AY112,Sheet2!$G$2:'Sheet2'!$G$45,0)),0)))+IF($BE$1=TRUE,2,0)</f>
        <v>13</v>
      </c>
      <c r="U112" s="26">
        <f t="shared" si="39"/>
        <v>16.5</v>
      </c>
      <c r="V112" s="26">
        <f t="shared" si="40"/>
        <v>19.5</v>
      </c>
      <c r="W112" s="28">
        <f t="shared" si="41"/>
        <v>22.5</v>
      </c>
      <c r="X112" s="26">
        <f>AZ112+IF($F112="범선",IF($BG$1=TRUE,INDEX(Sheet2!$H$2:'Sheet2'!$H$45,MATCH(AZ112,Sheet2!$G$2:'Sheet2'!$G$45,0),0)),IF($BH$1=TRUE,INDEX(Sheet2!$I$2:'Sheet2'!$I$45,MATCH(AZ112,Sheet2!$G$2:'Sheet2'!$G$45,0)),IF($BI$1=TRUE,INDEX(Sheet2!$H$2:'Sheet2'!$H$45,MATCH(AZ112,Sheet2!$G$2:'Sheet2'!$G$45,0)),0)))+IF($BE$1=TRUE,2,0)</f>
        <v>18.5</v>
      </c>
      <c r="Y112" s="26">
        <f t="shared" si="42"/>
        <v>22</v>
      </c>
      <c r="Z112" s="26">
        <f t="shared" si="43"/>
        <v>25</v>
      </c>
      <c r="AA112" s="28">
        <f t="shared" si="44"/>
        <v>28</v>
      </c>
      <c r="AB112" s="26">
        <f>BA112+IF($F112="범선",IF($BG$1=TRUE,INDEX(Sheet2!$H$2:'Sheet2'!$H$45,MATCH(BA112,Sheet2!$G$2:'Sheet2'!$G$45,0),0)),IF($BH$1=TRUE,INDEX(Sheet2!$I$2:'Sheet2'!$I$45,MATCH(BA112,Sheet2!$G$2:'Sheet2'!$G$45,0)),IF($BI$1=TRUE,INDEX(Sheet2!$H$2:'Sheet2'!$H$45,MATCH(BA112,Sheet2!$G$2:'Sheet2'!$G$45,0)),0)))+IF($BE$1=TRUE,2,0)</f>
        <v>22.5</v>
      </c>
      <c r="AC112" s="26">
        <f t="shared" si="45"/>
        <v>26</v>
      </c>
      <c r="AD112" s="26">
        <f t="shared" si="46"/>
        <v>29</v>
      </c>
      <c r="AE112" s="28">
        <f t="shared" si="47"/>
        <v>32</v>
      </c>
      <c r="AF112" s="26">
        <f>BB112+IF($F112="범선",IF($BG$1=TRUE,INDEX(Sheet2!$H$2:'Sheet2'!$H$45,MATCH(BB112,Sheet2!$G$2:'Sheet2'!$G$45,0),0)),IF($BH$1=TRUE,INDEX(Sheet2!$I$2:'Sheet2'!$I$45,MATCH(BB112,Sheet2!$G$2:'Sheet2'!$G$45,0)),IF($BI$1=TRUE,INDEX(Sheet2!$H$2:'Sheet2'!$H$45,MATCH(BB112,Sheet2!$G$2:'Sheet2'!$G$45,0)),0)))+IF($BE$1=TRUE,2,0)</f>
        <v>28</v>
      </c>
      <c r="AG112" s="26">
        <f t="shared" si="48"/>
        <v>31.5</v>
      </c>
      <c r="AH112" s="26">
        <f t="shared" si="49"/>
        <v>34.5</v>
      </c>
      <c r="AI112" s="28">
        <f t="shared" si="50"/>
        <v>37.5</v>
      </c>
      <c r="AJ112" s="95"/>
      <c r="AK112" s="97">
        <v>215</v>
      </c>
      <c r="AL112" s="97">
        <v>300</v>
      </c>
      <c r="AM112" s="97">
        <v>10</v>
      </c>
      <c r="AN112" s="83">
        <v>10</v>
      </c>
      <c r="AO112" s="83">
        <v>16</v>
      </c>
      <c r="AP112" s="5">
        <v>60</v>
      </c>
      <c r="AQ112" s="5">
        <v>25</v>
      </c>
      <c r="AR112" s="5">
        <v>20</v>
      </c>
      <c r="AS112" s="5">
        <v>920</v>
      </c>
      <c r="AT112" s="5">
        <v>5</v>
      </c>
      <c r="AU112" s="5">
        <f t="shared" si="58"/>
        <v>1000</v>
      </c>
      <c r="AV112" s="5">
        <f t="shared" si="51"/>
        <v>750</v>
      </c>
      <c r="AW112" s="5">
        <f t="shared" si="52"/>
        <v>1250</v>
      </c>
      <c r="AX112" s="5">
        <f t="shared" si="53"/>
        <v>2</v>
      </c>
      <c r="AY112" s="5">
        <f t="shared" si="54"/>
        <v>3</v>
      </c>
      <c r="AZ112" s="5">
        <f t="shared" si="55"/>
        <v>7</v>
      </c>
      <c r="BA112" s="5">
        <f t="shared" si="56"/>
        <v>10</v>
      </c>
      <c r="BB112" s="5">
        <f t="shared" si="57"/>
        <v>14</v>
      </c>
    </row>
    <row r="113" spans="1:54" s="5" customFormat="1" hidden="1">
      <c r="A113" s="363">
        <v>20</v>
      </c>
      <c r="B113" s="537"/>
      <c r="C113" s="541" t="s">
        <v>266</v>
      </c>
      <c r="D113" s="55" t="s">
        <v>1</v>
      </c>
      <c r="E113" s="55" t="s">
        <v>41</v>
      </c>
      <c r="F113" s="220" t="s">
        <v>267</v>
      </c>
      <c r="G113" s="71" t="s">
        <v>10</v>
      </c>
      <c r="H113" s="225">
        <f>ROUNDDOWN(AK113*1.05,0)+INDEX(Sheet2!$B$2:'Sheet2'!$B$5,MATCH(G113,Sheet2!$A$2:'Sheet2'!$A$5,0),0)+34*AT113-ROUNDUP(IF($BC$1=TRUE,AV113,AW113)/10,0)+A113</f>
        <v>452</v>
      </c>
      <c r="I113" s="228">
        <f>ROUNDDOWN(AL113*1.05,0)+INDEX(Sheet2!$B$2:'Sheet2'!$B$5,MATCH(G113,Sheet2!$A$2:'Sheet2'!$A$5,0),0)+34*AT113-ROUNDUP(IF($BC$1=TRUE,AV113,AW113)/10,0)+A113</f>
        <v>571</v>
      </c>
      <c r="J113" s="72">
        <f t="shared" si="31"/>
        <v>1023</v>
      </c>
      <c r="K113" s="603">
        <f>AW113-ROUNDDOWN(AR113/2,0)-ROUNDDOWN(MAX(AQ113*1.2,AP113*0.5),0)+INDEX(Sheet2!$C$2:'Sheet2'!$C$5,MATCH(G113,Sheet2!$A$2:'Sheet2'!$A$5,0),0)</f>
        <v>1516</v>
      </c>
      <c r="L113" s="69">
        <f t="shared" si="32"/>
        <v>865</v>
      </c>
      <c r="M113" s="82">
        <f t="shared" si="61"/>
        <v>15</v>
      </c>
      <c r="N113" s="82">
        <f t="shared" si="62"/>
        <v>30</v>
      </c>
      <c r="O113" s="628">
        <f t="shared" si="35"/>
        <v>1927</v>
      </c>
      <c r="P113" s="175">
        <f>AX113+IF($F113="범선",IF($BG$1=TRUE,INDEX(Sheet2!$H$2:'Sheet2'!$H$45,MATCH(AX113,Sheet2!$G$2:'Sheet2'!$G$45,0),0)),IF($BH$1=TRUE,INDEX(Sheet2!$I$2:'Sheet2'!$I$45,MATCH(AX113,Sheet2!$G$2:'Sheet2'!$G$45,0)),IF($BI$1=TRUE,INDEX(Sheet2!$H$2:'Sheet2'!$H$45,MATCH(AX113,Sheet2!$G$2:'Sheet2'!$G$45,0)),0)))+IF($BE$1=TRUE,2,0)</f>
        <v>29</v>
      </c>
      <c r="Q113" s="176">
        <f t="shared" si="36"/>
        <v>32</v>
      </c>
      <c r="R113" s="176">
        <f t="shared" si="37"/>
        <v>35</v>
      </c>
      <c r="S113" s="177">
        <f t="shared" si="38"/>
        <v>38</v>
      </c>
      <c r="T113" s="176">
        <f>AY113+IF($F113="범선",IF($BG$1=TRUE,INDEX(Sheet2!$H$2:'Sheet2'!$H$45,MATCH(AY113,Sheet2!$G$2:'Sheet2'!$G$45,0),0)),IF($BH$1=TRUE,INDEX(Sheet2!$I$2:'Sheet2'!$I$45,MATCH(AY113,Sheet2!$G$2:'Sheet2'!$G$45,0)),IF($BI$1=TRUE,INDEX(Sheet2!$H$2:'Sheet2'!$H$45,MATCH(AY113,Sheet2!$G$2:'Sheet2'!$G$45,0)),0)))+IF($BE$1=TRUE,2,0)</f>
        <v>31</v>
      </c>
      <c r="U113" s="176">
        <f t="shared" si="39"/>
        <v>34.5</v>
      </c>
      <c r="V113" s="176">
        <f t="shared" si="40"/>
        <v>37.5</v>
      </c>
      <c r="W113" s="177">
        <f t="shared" si="41"/>
        <v>40.5</v>
      </c>
      <c r="X113" s="176">
        <f>AZ113+IF($F113="범선",IF($BG$1=TRUE,INDEX(Sheet2!$H$2:'Sheet2'!$H$45,MATCH(AZ113,Sheet2!$G$2:'Sheet2'!$G$45,0),0)),IF($BH$1=TRUE,INDEX(Sheet2!$I$2:'Sheet2'!$I$45,MATCH(AZ113,Sheet2!$G$2:'Sheet2'!$G$45,0)),IF($BI$1=TRUE,INDEX(Sheet2!$H$2:'Sheet2'!$H$45,MATCH(AZ113,Sheet2!$G$2:'Sheet2'!$G$45,0)),0)))+IF($BE$1=TRUE,2,0)</f>
        <v>37</v>
      </c>
      <c r="Y113" s="176">
        <f t="shared" si="42"/>
        <v>40.5</v>
      </c>
      <c r="Z113" s="176">
        <f t="shared" si="43"/>
        <v>43.5</v>
      </c>
      <c r="AA113" s="177">
        <f t="shared" si="44"/>
        <v>46.5</v>
      </c>
      <c r="AB113" s="176">
        <f>BA113+IF($F113="범선",IF($BG$1=TRUE,INDEX(Sheet2!$H$2:'Sheet2'!$H$45,MATCH(BA113,Sheet2!$G$2:'Sheet2'!$G$45,0),0)),IF($BH$1=TRUE,INDEX(Sheet2!$I$2:'Sheet2'!$I$45,MATCH(BA113,Sheet2!$G$2:'Sheet2'!$G$45,0)),IF($BI$1=TRUE,INDEX(Sheet2!$H$2:'Sheet2'!$H$45,MATCH(BA113,Sheet2!$G$2:'Sheet2'!$G$45,0)),0)))+IF($BE$1=TRUE,2,0)</f>
        <v>45</v>
      </c>
      <c r="AC113" s="176">
        <f t="shared" si="45"/>
        <v>48.5</v>
      </c>
      <c r="AD113" s="176">
        <f t="shared" si="46"/>
        <v>51.5</v>
      </c>
      <c r="AE113" s="177">
        <f t="shared" si="47"/>
        <v>54.5</v>
      </c>
      <c r="AF113" s="176">
        <f>BB113+IF($F113="범선",IF($BG$1=TRUE,INDEX(Sheet2!$H$2:'Sheet2'!$H$45,MATCH(BB113,Sheet2!$G$2:'Sheet2'!$G$45,0),0)),IF($BH$1=TRUE,INDEX(Sheet2!$I$2:'Sheet2'!$I$45,MATCH(BB113,Sheet2!$G$2:'Sheet2'!$G$45,0)),IF($BI$1=TRUE,INDEX(Sheet2!$H$2:'Sheet2'!$H$45,MATCH(BB113,Sheet2!$G$2:'Sheet2'!$G$45,0)),0)))+IF($BE$1=TRUE,2,0)</f>
        <v>53</v>
      </c>
      <c r="AG113" s="176">
        <f t="shared" si="48"/>
        <v>56.5</v>
      </c>
      <c r="AH113" s="176">
        <f t="shared" si="49"/>
        <v>59.5</v>
      </c>
      <c r="AI113" s="177">
        <f t="shared" si="50"/>
        <v>62.5</v>
      </c>
      <c r="AJ113" s="95"/>
      <c r="AK113" s="96">
        <v>267</v>
      </c>
      <c r="AL113" s="96">
        <v>380</v>
      </c>
      <c r="AM113" s="96">
        <v>13</v>
      </c>
      <c r="AN113" s="83">
        <v>15</v>
      </c>
      <c r="AO113" s="83">
        <v>30</v>
      </c>
      <c r="AP113" s="13">
        <v>50</v>
      </c>
      <c r="AQ113" s="13">
        <v>20</v>
      </c>
      <c r="AR113" s="13">
        <v>20</v>
      </c>
      <c r="AS113" s="13">
        <v>1130</v>
      </c>
      <c r="AT113" s="13">
        <v>3</v>
      </c>
      <c r="AU113" s="5">
        <f t="shared" si="58"/>
        <v>1200</v>
      </c>
      <c r="AV113" s="5">
        <f t="shared" si="51"/>
        <v>900</v>
      </c>
      <c r="AW113" s="5">
        <f t="shared" si="52"/>
        <v>1500</v>
      </c>
      <c r="AX113" s="5">
        <f t="shared" si="53"/>
        <v>3</v>
      </c>
      <c r="AY113" s="5">
        <f t="shared" si="54"/>
        <v>4</v>
      </c>
      <c r="AZ113" s="5">
        <f t="shared" si="55"/>
        <v>7</v>
      </c>
      <c r="BA113" s="5">
        <f t="shared" si="56"/>
        <v>11</v>
      </c>
      <c r="BB113" s="5">
        <f t="shared" si="57"/>
        <v>15</v>
      </c>
    </row>
    <row r="114" spans="1:54" s="5" customFormat="1" hidden="1">
      <c r="A114" s="334"/>
      <c r="B114" s="89" t="s">
        <v>100</v>
      </c>
      <c r="C114" s="119" t="s">
        <v>227</v>
      </c>
      <c r="D114" s="26" t="s">
        <v>1</v>
      </c>
      <c r="E114" s="26" t="s">
        <v>0</v>
      </c>
      <c r="F114" s="26" t="s">
        <v>18</v>
      </c>
      <c r="G114" s="28" t="s">
        <v>10</v>
      </c>
      <c r="H114" s="91">
        <f>ROUNDDOWN(AK114*1.05,0)+INDEX(Sheet2!$B$2:'Sheet2'!$B$5,MATCH(G114,Sheet2!$A$2:'Sheet2'!$A$5,0),0)+34*AT114-ROUNDUP(IF($BC$1=TRUE,AV114,AW114)/10,0)+A114</f>
        <v>501</v>
      </c>
      <c r="I114" s="231">
        <f>ROUNDDOWN(AL114*1.05,0)+INDEX(Sheet2!$B$2:'Sheet2'!$B$5,MATCH(G114,Sheet2!$A$2:'Sheet2'!$A$5,0),0)+34*AT114-ROUNDUP(IF($BC$1=TRUE,AV114,AW114)/10,0)+A114</f>
        <v>424</v>
      </c>
      <c r="J114" s="30">
        <f t="shared" si="31"/>
        <v>925</v>
      </c>
      <c r="K114" s="134">
        <f>AW114-ROUNDDOWN(AR114/2,0)-ROUNDDOWN(MAX(AQ114*1.2,AP114*0.5),0)+INDEX(Sheet2!$C$2:'Sheet2'!$C$5,MATCH(G114,Sheet2!$A$2:'Sheet2'!$A$5,0),0)</f>
        <v>1367</v>
      </c>
      <c r="L114" s="25">
        <f t="shared" si="32"/>
        <v>756</v>
      </c>
      <c r="M114" s="83">
        <f t="shared" si="61"/>
        <v>10</v>
      </c>
      <c r="N114" s="83">
        <f t="shared" si="62"/>
        <v>18</v>
      </c>
      <c r="O114" s="92">
        <f t="shared" si="35"/>
        <v>1927</v>
      </c>
      <c r="P114" s="31">
        <f>AX114+IF($F114="범선",IF($BG$1=TRUE,INDEX(Sheet2!$H$2:'Sheet2'!$H$45,MATCH(AX114,Sheet2!$G$2:'Sheet2'!$G$45,0),0)),IF($BH$1=TRUE,INDEX(Sheet2!$I$2:'Sheet2'!$I$45,MATCH(AX114,Sheet2!$G$2:'Sheet2'!$G$45,0)),IF($BI$1=TRUE,INDEX(Sheet2!$H$2:'Sheet2'!$H$45,MATCH(AX114,Sheet2!$G$2:'Sheet2'!$G$45,0)),0)))+IF($BE$1=TRUE,2,0)</f>
        <v>10.5</v>
      </c>
      <c r="Q114" s="26">
        <f t="shared" si="36"/>
        <v>13.5</v>
      </c>
      <c r="R114" s="26">
        <f t="shared" si="37"/>
        <v>16.5</v>
      </c>
      <c r="S114" s="28">
        <f t="shared" si="38"/>
        <v>19.5</v>
      </c>
      <c r="T114" s="26">
        <f>AY114+IF($F114="범선",IF($BG$1=TRUE,INDEX(Sheet2!$H$2:'Sheet2'!$H$45,MATCH(AY114,Sheet2!$G$2:'Sheet2'!$G$45,0),0)),IF($BH$1=TRUE,INDEX(Sheet2!$I$2:'Sheet2'!$I$45,MATCH(AY114,Sheet2!$G$2:'Sheet2'!$G$45,0)),IF($BI$1=TRUE,INDEX(Sheet2!$H$2:'Sheet2'!$H$45,MATCH(AY114,Sheet2!$G$2:'Sheet2'!$G$45,0)),0)))+IF($BE$1=TRUE,2,0)</f>
        <v>12</v>
      </c>
      <c r="U114" s="26">
        <f t="shared" si="39"/>
        <v>15.5</v>
      </c>
      <c r="V114" s="26">
        <f t="shared" si="40"/>
        <v>18.5</v>
      </c>
      <c r="W114" s="28">
        <f t="shared" si="41"/>
        <v>21.5</v>
      </c>
      <c r="X114" s="26">
        <f>AZ114+IF($F114="범선",IF($BG$1=TRUE,INDEX(Sheet2!$H$2:'Sheet2'!$H$45,MATCH(AZ114,Sheet2!$G$2:'Sheet2'!$G$45,0),0)),IF($BH$1=TRUE,INDEX(Sheet2!$I$2:'Sheet2'!$I$45,MATCH(AZ114,Sheet2!$G$2:'Sheet2'!$G$45,0)),IF($BI$1=TRUE,INDEX(Sheet2!$H$2:'Sheet2'!$H$45,MATCH(AZ114,Sheet2!$G$2:'Sheet2'!$G$45,0)),0)))+IF($BE$1=TRUE,2,0)</f>
        <v>17</v>
      </c>
      <c r="Y114" s="26">
        <f t="shared" si="42"/>
        <v>20.5</v>
      </c>
      <c r="Z114" s="26">
        <f t="shared" si="43"/>
        <v>23.5</v>
      </c>
      <c r="AA114" s="28">
        <f t="shared" si="44"/>
        <v>26.5</v>
      </c>
      <c r="AB114" s="26">
        <f>BA114+IF($F114="범선",IF($BG$1=TRUE,INDEX(Sheet2!$H$2:'Sheet2'!$H$45,MATCH(BA114,Sheet2!$G$2:'Sheet2'!$G$45,0),0)),IF($BH$1=TRUE,INDEX(Sheet2!$I$2:'Sheet2'!$I$45,MATCH(BA114,Sheet2!$G$2:'Sheet2'!$G$45,0)),IF($BI$1=TRUE,INDEX(Sheet2!$H$2:'Sheet2'!$H$45,MATCH(BA114,Sheet2!$G$2:'Sheet2'!$G$45,0)),0)))+IF($BE$1=TRUE,2,0)</f>
        <v>22.5</v>
      </c>
      <c r="AC114" s="26">
        <f t="shared" si="45"/>
        <v>26</v>
      </c>
      <c r="AD114" s="26">
        <f t="shared" si="46"/>
        <v>29</v>
      </c>
      <c r="AE114" s="28">
        <f t="shared" si="47"/>
        <v>32</v>
      </c>
      <c r="AF114" s="26">
        <f>BB114+IF($F114="범선",IF($BG$1=TRUE,INDEX(Sheet2!$H$2:'Sheet2'!$H$45,MATCH(BB114,Sheet2!$G$2:'Sheet2'!$G$45,0),0)),IF($BH$1=TRUE,INDEX(Sheet2!$I$2:'Sheet2'!$I$45,MATCH(BB114,Sheet2!$G$2:'Sheet2'!$G$45,0)),IF($BI$1=TRUE,INDEX(Sheet2!$H$2:'Sheet2'!$H$45,MATCH(BB114,Sheet2!$G$2:'Sheet2'!$G$45,0)),0)))+IF($BE$1=TRUE,2,0)</f>
        <v>26.5</v>
      </c>
      <c r="AG114" s="26">
        <f t="shared" si="48"/>
        <v>30</v>
      </c>
      <c r="AH114" s="26">
        <f t="shared" si="49"/>
        <v>33</v>
      </c>
      <c r="AI114" s="28">
        <f t="shared" si="50"/>
        <v>36</v>
      </c>
      <c r="AJ114" s="95"/>
      <c r="AK114" s="96">
        <v>230</v>
      </c>
      <c r="AL114" s="96">
        <v>157</v>
      </c>
      <c r="AM114" s="96">
        <v>7</v>
      </c>
      <c r="AN114" s="83">
        <v>10</v>
      </c>
      <c r="AO114" s="83">
        <v>18</v>
      </c>
      <c r="AP114" s="13">
        <v>100</v>
      </c>
      <c r="AQ114" s="13">
        <v>48</v>
      </c>
      <c r="AR114" s="13">
        <v>54</v>
      </c>
      <c r="AS114" s="13">
        <v>966</v>
      </c>
      <c r="AT114" s="13">
        <v>6</v>
      </c>
      <c r="AU114" s="5">
        <f t="shared" si="58"/>
        <v>1120</v>
      </c>
      <c r="AV114" s="5">
        <f t="shared" si="51"/>
        <v>840</v>
      </c>
      <c r="AW114" s="5">
        <f t="shared" si="52"/>
        <v>1400</v>
      </c>
      <c r="AX114" s="5">
        <f t="shared" si="53"/>
        <v>1</v>
      </c>
      <c r="AY114" s="5">
        <f t="shared" si="54"/>
        <v>2</v>
      </c>
      <c r="AZ114" s="5">
        <f t="shared" si="55"/>
        <v>6</v>
      </c>
      <c r="BA114" s="5">
        <f t="shared" si="56"/>
        <v>10</v>
      </c>
      <c r="BB114" s="5">
        <f t="shared" si="57"/>
        <v>13</v>
      </c>
    </row>
    <row r="115" spans="1:54" s="5" customFormat="1">
      <c r="A115" s="334"/>
      <c r="B115" s="89" t="s">
        <v>28</v>
      </c>
      <c r="C115" s="119" t="s">
        <v>32</v>
      </c>
      <c r="D115" s="26" t="s">
        <v>1</v>
      </c>
      <c r="E115" s="26" t="s">
        <v>0</v>
      </c>
      <c r="F115" s="27" t="s">
        <v>18</v>
      </c>
      <c r="G115" s="28" t="s">
        <v>12</v>
      </c>
      <c r="H115" s="91">
        <f>ROUNDDOWN(AK115*1.05,0)+INDEX(Sheet2!$B$2:'Sheet2'!$B$5,MATCH(G115,Sheet2!$A$2:'Sheet2'!$A$5,0),0)+34*AT115-ROUNDUP(IF($BC$1=TRUE,AV115,AW115)/10,0)+A115</f>
        <v>541</v>
      </c>
      <c r="I115" s="231">
        <f>ROUNDDOWN(AL115*1.05,0)+INDEX(Sheet2!$B$2:'Sheet2'!$B$5,MATCH(G115,Sheet2!$A$2:'Sheet2'!$A$5,0),0)+34*AT115-ROUNDUP(IF($BC$1=TRUE,AV115,AW115)/10,0)+A115</f>
        <v>399</v>
      </c>
      <c r="J115" s="30">
        <f t="shared" si="31"/>
        <v>940</v>
      </c>
      <c r="K115" s="88">
        <f>AW115-ROUNDDOWN(AR115/2,0)-ROUNDDOWN(MAX(AQ115*1.2,AP115*0.5),0)+INDEX(Sheet2!$C$2:'Sheet2'!$C$5,MATCH(G115,Sheet2!$A$2:'Sheet2'!$A$5,0),0)</f>
        <v>727</v>
      </c>
      <c r="L115" s="25">
        <f t="shared" si="32"/>
        <v>348</v>
      </c>
      <c r="M115" s="83">
        <f t="shared" si="61"/>
        <v>8</v>
      </c>
      <c r="N115" s="83">
        <f t="shared" si="62"/>
        <v>44</v>
      </c>
      <c r="O115" s="92">
        <f t="shared" si="35"/>
        <v>2022</v>
      </c>
      <c r="P115" s="31">
        <f>AX115+IF($F115="범선",IF($BG$1=TRUE,INDEX(Sheet2!$H$2:'Sheet2'!$H$45,MATCH(AX115,Sheet2!$G$2:'Sheet2'!$G$45,0),0)),IF($BH$1=TRUE,INDEX(Sheet2!$I$2:'Sheet2'!$I$45,MATCH(AX115,Sheet2!$G$2:'Sheet2'!$G$45,0)),IF($BI$1=TRUE,INDEX(Sheet2!$H$2:'Sheet2'!$H$45,MATCH(AX115,Sheet2!$G$2:'Sheet2'!$G$45,0)),0)))+IF($BE$1=TRUE,2,0)</f>
        <v>22.5</v>
      </c>
      <c r="Q115" s="26">
        <f t="shared" si="36"/>
        <v>25.5</v>
      </c>
      <c r="R115" s="26">
        <f t="shared" si="37"/>
        <v>28.5</v>
      </c>
      <c r="S115" s="28">
        <f t="shared" si="38"/>
        <v>31.5</v>
      </c>
      <c r="T115" s="26">
        <f>AY115+IF($F115="범선",IF($BG$1=TRUE,INDEX(Sheet2!$H$2:'Sheet2'!$H$45,MATCH(AY115,Sheet2!$G$2:'Sheet2'!$G$45,0),0)),IF($BH$1=TRUE,INDEX(Sheet2!$I$2:'Sheet2'!$I$45,MATCH(AY115,Sheet2!$G$2:'Sheet2'!$G$45,0)),IF($BI$1=TRUE,INDEX(Sheet2!$H$2:'Sheet2'!$H$45,MATCH(AY115,Sheet2!$G$2:'Sheet2'!$G$45,0)),0)))+IF($BE$1=TRUE,2,0)</f>
        <v>25</v>
      </c>
      <c r="U115" s="26">
        <f t="shared" si="39"/>
        <v>28.5</v>
      </c>
      <c r="V115" s="26">
        <f t="shared" si="40"/>
        <v>31.5</v>
      </c>
      <c r="W115" s="28">
        <f t="shared" si="41"/>
        <v>34.5</v>
      </c>
      <c r="X115" s="26">
        <f>AZ115+IF($F115="범선",IF($BG$1=TRUE,INDEX(Sheet2!$H$2:'Sheet2'!$H$45,MATCH(AZ115,Sheet2!$G$2:'Sheet2'!$G$45,0),0)),IF($BH$1=TRUE,INDEX(Sheet2!$I$2:'Sheet2'!$I$45,MATCH(AZ115,Sheet2!$G$2:'Sheet2'!$G$45,0)),IF($BI$1=TRUE,INDEX(Sheet2!$H$2:'Sheet2'!$H$45,MATCH(AZ115,Sheet2!$G$2:'Sheet2'!$G$45,0)),0)))+IF($BE$1=TRUE,2,0)</f>
        <v>29</v>
      </c>
      <c r="Y115" s="26">
        <f t="shared" si="42"/>
        <v>32.5</v>
      </c>
      <c r="Z115" s="26">
        <f t="shared" si="43"/>
        <v>35.5</v>
      </c>
      <c r="AA115" s="28">
        <f t="shared" si="44"/>
        <v>38.5</v>
      </c>
      <c r="AB115" s="26">
        <f>BA115+IF($F115="범선",IF($BG$1=TRUE,INDEX(Sheet2!$H$2:'Sheet2'!$H$45,MATCH(BA115,Sheet2!$G$2:'Sheet2'!$G$45,0),0)),IF($BH$1=TRUE,INDEX(Sheet2!$I$2:'Sheet2'!$I$45,MATCH(BA115,Sheet2!$G$2:'Sheet2'!$G$45,0)),IF($BI$1=TRUE,INDEX(Sheet2!$H$2:'Sheet2'!$H$45,MATCH(BA115,Sheet2!$G$2:'Sheet2'!$G$45,0)),0)))+IF($BE$1=TRUE,2,0)</f>
        <v>34.5</v>
      </c>
      <c r="AC115" s="26">
        <f t="shared" si="45"/>
        <v>38</v>
      </c>
      <c r="AD115" s="26">
        <f t="shared" si="46"/>
        <v>41</v>
      </c>
      <c r="AE115" s="28">
        <f t="shared" si="47"/>
        <v>44</v>
      </c>
      <c r="AF115" s="26">
        <f>BB115+IF($F115="범선",IF($BG$1=TRUE,INDEX(Sheet2!$H$2:'Sheet2'!$H$45,MATCH(BB115,Sheet2!$G$2:'Sheet2'!$G$45,0),0)),IF($BH$1=TRUE,INDEX(Sheet2!$I$2:'Sheet2'!$I$45,MATCH(BB115,Sheet2!$G$2:'Sheet2'!$G$45,0)),IF($BI$1=TRUE,INDEX(Sheet2!$H$2:'Sheet2'!$H$45,MATCH(BB115,Sheet2!$G$2:'Sheet2'!$G$45,0)),0)))+IF($BE$1=TRUE,2,0)</f>
        <v>38.5</v>
      </c>
      <c r="AG115" s="26">
        <f t="shared" si="48"/>
        <v>42</v>
      </c>
      <c r="AH115" s="26">
        <f t="shared" si="49"/>
        <v>45</v>
      </c>
      <c r="AI115" s="28">
        <f t="shared" si="50"/>
        <v>48</v>
      </c>
      <c r="AJ115" s="95"/>
      <c r="AK115" s="97">
        <v>300</v>
      </c>
      <c r="AL115" s="97">
        <v>165</v>
      </c>
      <c r="AM115" s="97">
        <v>5</v>
      </c>
      <c r="AN115" s="83">
        <v>8</v>
      </c>
      <c r="AO115" s="83">
        <v>44</v>
      </c>
      <c r="AP115" s="5">
        <v>120</v>
      </c>
      <c r="AQ115" s="5">
        <v>81</v>
      </c>
      <c r="AR115" s="5">
        <v>100</v>
      </c>
      <c r="AS115" s="5">
        <v>440</v>
      </c>
      <c r="AT115" s="5">
        <v>4</v>
      </c>
      <c r="AU115" s="5">
        <f t="shared" si="58"/>
        <v>660</v>
      </c>
      <c r="AV115" s="5">
        <f t="shared" si="51"/>
        <v>495</v>
      </c>
      <c r="AW115" s="5">
        <f t="shared" si="52"/>
        <v>825</v>
      </c>
      <c r="AX115" s="5">
        <f t="shared" si="53"/>
        <v>10</v>
      </c>
      <c r="AY115" s="5">
        <f t="shared" si="54"/>
        <v>12</v>
      </c>
      <c r="AZ115" s="5">
        <f t="shared" si="55"/>
        <v>15</v>
      </c>
      <c r="BA115" s="5">
        <f t="shared" si="56"/>
        <v>19</v>
      </c>
      <c r="BB115" s="5">
        <f t="shared" si="57"/>
        <v>22</v>
      </c>
    </row>
    <row r="116" spans="1:54" s="5" customFormat="1" hidden="1">
      <c r="A116" s="334"/>
      <c r="B116" s="89"/>
      <c r="C116" s="119" t="s">
        <v>47</v>
      </c>
      <c r="D116" s="26" t="s">
        <v>25</v>
      </c>
      <c r="E116" s="26" t="s">
        <v>41</v>
      </c>
      <c r="F116" s="27" t="s">
        <v>18</v>
      </c>
      <c r="G116" s="28" t="s">
        <v>10</v>
      </c>
      <c r="H116" s="91">
        <f>ROUNDDOWN(AK116*1.05,0)+INDEX(Sheet2!$B$2:'Sheet2'!$B$5,MATCH(G116,Sheet2!$A$2:'Sheet2'!$A$5,0),0)+34*AT116-ROUNDUP(IF($BC$1=TRUE,AV116,AW116)/10,0)+A116</f>
        <v>449</v>
      </c>
      <c r="I116" s="231">
        <f>ROUNDDOWN(AL116*1.05,0)+INDEX(Sheet2!$B$2:'Sheet2'!$B$5,MATCH(G116,Sheet2!$A$2:'Sheet2'!$A$5,0),0)+34*AT116-ROUNDUP(IF($BC$1=TRUE,AV116,AW116)/10,0)+A116</f>
        <v>570</v>
      </c>
      <c r="J116" s="30">
        <f t="shared" si="31"/>
        <v>1019</v>
      </c>
      <c r="K116" s="137">
        <f>AW116-ROUNDDOWN(AR116/2,0)-ROUNDDOWN(MAX(AQ116*1.2,AP116*0.5),0)+INDEX(Sheet2!$C$2:'Sheet2'!$C$5,MATCH(G116,Sheet2!$A$2:'Sheet2'!$A$5,0),0)</f>
        <v>1128</v>
      </c>
      <c r="L116" s="25">
        <f t="shared" si="32"/>
        <v>627</v>
      </c>
      <c r="M116" s="83">
        <f t="shared" si="61"/>
        <v>9</v>
      </c>
      <c r="N116" s="83">
        <f t="shared" si="62"/>
        <v>17</v>
      </c>
      <c r="O116" s="92">
        <f t="shared" si="35"/>
        <v>1917</v>
      </c>
      <c r="P116" s="31">
        <f>AX116+IF($F116="범선",IF($BG$1=TRUE,INDEX(Sheet2!$H$2:'Sheet2'!$H$45,MATCH(AX116,Sheet2!$G$2:'Sheet2'!$G$45,0),0)),IF($BH$1=TRUE,INDEX(Sheet2!$I$2:'Sheet2'!$I$45,MATCH(AX116,Sheet2!$G$2:'Sheet2'!$G$45,0)),IF($BI$1=TRUE,INDEX(Sheet2!$H$2:'Sheet2'!$H$45,MATCH(AX116,Sheet2!$G$2:'Sheet2'!$G$45,0)),0)))+IF($BE$1=TRUE,2,0)</f>
        <v>13</v>
      </c>
      <c r="Q116" s="26">
        <f t="shared" si="36"/>
        <v>16</v>
      </c>
      <c r="R116" s="26">
        <f t="shared" si="37"/>
        <v>19</v>
      </c>
      <c r="S116" s="28">
        <f t="shared" si="38"/>
        <v>22</v>
      </c>
      <c r="T116" s="26">
        <f>AY116+IF($F116="범선",IF($BG$1=TRUE,INDEX(Sheet2!$H$2:'Sheet2'!$H$45,MATCH(AY116,Sheet2!$G$2:'Sheet2'!$G$45,0),0)),IF($BH$1=TRUE,INDEX(Sheet2!$I$2:'Sheet2'!$I$45,MATCH(AY116,Sheet2!$G$2:'Sheet2'!$G$45,0)),IF($BI$1=TRUE,INDEX(Sheet2!$H$2:'Sheet2'!$H$45,MATCH(AY116,Sheet2!$G$2:'Sheet2'!$G$45,0)),0)))+IF($BE$1=TRUE,2,0)</f>
        <v>14.5</v>
      </c>
      <c r="U116" s="26">
        <f t="shared" si="39"/>
        <v>18</v>
      </c>
      <c r="V116" s="26">
        <f t="shared" si="40"/>
        <v>21</v>
      </c>
      <c r="W116" s="28">
        <f t="shared" si="41"/>
        <v>24</v>
      </c>
      <c r="X116" s="26">
        <f>AZ116+IF($F116="범선",IF($BG$1=TRUE,INDEX(Sheet2!$H$2:'Sheet2'!$H$45,MATCH(AZ116,Sheet2!$G$2:'Sheet2'!$G$45,0),0)),IF($BH$1=TRUE,INDEX(Sheet2!$I$2:'Sheet2'!$I$45,MATCH(AZ116,Sheet2!$G$2:'Sheet2'!$G$45,0)),IF($BI$1=TRUE,INDEX(Sheet2!$H$2:'Sheet2'!$H$45,MATCH(AZ116,Sheet2!$G$2:'Sheet2'!$G$45,0)),0)))+IF($BE$1=TRUE,2,0)</f>
        <v>20</v>
      </c>
      <c r="Y116" s="26">
        <f t="shared" si="42"/>
        <v>23.5</v>
      </c>
      <c r="Z116" s="26">
        <f t="shared" si="43"/>
        <v>26.5</v>
      </c>
      <c r="AA116" s="28">
        <f t="shared" si="44"/>
        <v>29.5</v>
      </c>
      <c r="AB116" s="26">
        <f>BA116+IF($F116="범선",IF($BG$1=TRUE,INDEX(Sheet2!$H$2:'Sheet2'!$H$45,MATCH(BA116,Sheet2!$G$2:'Sheet2'!$G$45,0),0)),IF($BH$1=TRUE,INDEX(Sheet2!$I$2:'Sheet2'!$I$45,MATCH(BA116,Sheet2!$G$2:'Sheet2'!$G$45,0)),IF($BI$1=TRUE,INDEX(Sheet2!$H$2:'Sheet2'!$H$45,MATCH(BA116,Sheet2!$G$2:'Sheet2'!$G$45,0)),0)))+IF($BE$1=TRUE,2,0)</f>
        <v>24</v>
      </c>
      <c r="AC116" s="26">
        <f t="shared" si="45"/>
        <v>27.5</v>
      </c>
      <c r="AD116" s="26">
        <f t="shared" si="46"/>
        <v>30.5</v>
      </c>
      <c r="AE116" s="28">
        <f t="shared" si="47"/>
        <v>33.5</v>
      </c>
      <c r="AF116" s="26">
        <f>BB116+IF($F116="범선",IF($BG$1=TRUE,INDEX(Sheet2!$H$2:'Sheet2'!$H$45,MATCH(BB116,Sheet2!$G$2:'Sheet2'!$G$45,0),0)),IF($BH$1=TRUE,INDEX(Sheet2!$I$2:'Sheet2'!$I$45,MATCH(BB116,Sheet2!$G$2:'Sheet2'!$G$45,0)),IF($BI$1=TRUE,INDEX(Sheet2!$H$2:'Sheet2'!$H$45,MATCH(BB116,Sheet2!$G$2:'Sheet2'!$G$45,0)),0)))+IF($BE$1=TRUE,2,0)</f>
        <v>29</v>
      </c>
      <c r="AG116" s="26">
        <f t="shared" si="48"/>
        <v>32.5</v>
      </c>
      <c r="AH116" s="26">
        <f t="shared" si="49"/>
        <v>35.5</v>
      </c>
      <c r="AI116" s="28">
        <f t="shared" si="50"/>
        <v>38.5</v>
      </c>
      <c r="AJ116" s="95"/>
      <c r="AK116" s="97">
        <v>230</v>
      </c>
      <c r="AL116" s="97">
        <v>345</v>
      </c>
      <c r="AM116" s="97">
        <v>8</v>
      </c>
      <c r="AN116" s="83">
        <v>9</v>
      </c>
      <c r="AO116" s="83">
        <v>17</v>
      </c>
      <c r="AP116" s="5">
        <v>74</v>
      </c>
      <c r="AQ116" s="5">
        <v>30</v>
      </c>
      <c r="AR116" s="5">
        <v>22</v>
      </c>
      <c r="AS116" s="5">
        <v>804</v>
      </c>
      <c r="AT116" s="5">
        <v>4</v>
      </c>
      <c r="AU116" s="5">
        <f t="shared" si="58"/>
        <v>900</v>
      </c>
      <c r="AV116" s="5">
        <f t="shared" si="51"/>
        <v>675</v>
      </c>
      <c r="AW116" s="5">
        <f t="shared" si="52"/>
        <v>1125</v>
      </c>
      <c r="AX116" s="5">
        <f t="shared" si="53"/>
        <v>3</v>
      </c>
      <c r="AY116" s="5">
        <f t="shared" si="54"/>
        <v>4</v>
      </c>
      <c r="AZ116" s="5">
        <f t="shared" si="55"/>
        <v>8</v>
      </c>
      <c r="BA116" s="5">
        <f t="shared" si="56"/>
        <v>11</v>
      </c>
      <c r="BB116" s="5">
        <f t="shared" si="57"/>
        <v>15</v>
      </c>
    </row>
    <row r="117" spans="1:54" s="5" customFormat="1" hidden="1">
      <c r="A117" s="363">
        <v>20</v>
      </c>
      <c r="B117" s="537" t="s">
        <v>43</v>
      </c>
      <c r="C117" s="541" t="s">
        <v>266</v>
      </c>
      <c r="D117" s="55" t="s">
        <v>1</v>
      </c>
      <c r="E117" s="55" t="s">
        <v>41</v>
      </c>
      <c r="F117" s="220" t="s">
        <v>267</v>
      </c>
      <c r="G117" s="85" t="s">
        <v>10</v>
      </c>
      <c r="H117" s="226">
        <f>ROUNDDOWN(AK117*1.05,0)+INDEX(Sheet2!$B$2:'Sheet2'!$B$5,MATCH(G117,Sheet2!$A$2:'Sheet2'!$A$5,0),0)+34*AT117-ROUNDUP(IF($BC$1=TRUE,AV117,AW117)/10,0)+A117</f>
        <v>452</v>
      </c>
      <c r="I117" s="229">
        <f>ROUNDDOWN(AL117*1.05,0)+INDEX(Sheet2!$B$2:'Sheet2'!$B$5,MATCH(G117,Sheet2!$A$2:'Sheet2'!$A$5,0),0)+34*AT117-ROUNDUP(IF($BC$1=TRUE,AV117,AW117)/10,0)+A117</f>
        <v>560</v>
      </c>
      <c r="J117" s="86">
        <f t="shared" si="31"/>
        <v>1012</v>
      </c>
      <c r="K117" s="592">
        <f>AW117-ROUNDDOWN(AR117/2,0)-ROUNDDOWN(MAX(AQ117*1.2,AP117*0.5),0)+INDEX(Sheet2!$C$2:'Sheet2'!$C$5,MATCH(G117,Sheet2!$A$2:'Sheet2'!$A$5,0),0)</f>
        <v>1483</v>
      </c>
      <c r="L117" s="84">
        <f t="shared" si="32"/>
        <v>832</v>
      </c>
      <c r="M117" s="78">
        <f t="shared" si="61"/>
        <v>15</v>
      </c>
      <c r="N117" s="78">
        <f t="shared" si="62"/>
        <v>30</v>
      </c>
      <c r="O117" s="625">
        <f t="shared" si="35"/>
        <v>1916</v>
      </c>
      <c r="P117" s="175">
        <f>AX117+IF($F117="범선",IF($BG$1=TRUE,INDEX(Sheet2!$H$2:'Sheet2'!$H$45,MATCH(AX117,Sheet2!$G$2:'Sheet2'!$G$45,0),0)),IF($BH$1=TRUE,INDEX(Sheet2!$I$2:'Sheet2'!$I$45,MATCH(AX117,Sheet2!$G$2:'Sheet2'!$G$45,0)),IF($BI$1=TRUE,INDEX(Sheet2!$H$2:'Sheet2'!$H$45,MATCH(AX117,Sheet2!$G$2:'Sheet2'!$G$45,0)),0)))+IF($BE$1=TRUE,2,0)</f>
        <v>29</v>
      </c>
      <c r="Q117" s="176">
        <f t="shared" si="36"/>
        <v>32</v>
      </c>
      <c r="R117" s="176">
        <f t="shared" si="37"/>
        <v>35</v>
      </c>
      <c r="S117" s="177">
        <f t="shared" si="38"/>
        <v>38</v>
      </c>
      <c r="T117" s="176">
        <f>AY117+IF($F117="범선",IF($BG$1=TRUE,INDEX(Sheet2!$H$2:'Sheet2'!$H$45,MATCH(AY117,Sheet2!$G$2:'Sheet2'!$G$45,0),0)),IF($BH$1=TRUE,INDEX(Sheet2!$I$2:'Sheet2'!$I$45,MATCH(AY117,Sheet2!$G$2:'Sheet2'!$G$45,0)),IF($BI$1=TRUE,INDEX(Sheet2!$H$2:'Sheet2'!$H$45,MATCH(AY117,Sheet2!$G$2:'Sheet2'!$G$45,0)),0)))+IF($BE$1=TRUE,2,0)</f>
        <v>31</v>
      </c>
      <c r="U117" s="176">
        <f t="shared" si="39"/>
        <v>34.5</v>
      </c>
      <c r="V117" s="176">
        <f t="shared" si="40"/>
        <v>37.5</v>
      </c>
      <c r="W117" s="177">
        <f t="shared" si="41"/>
        <v>40.5</v>
      </c>
      <c r="X117" s="176">
        <f>AZ117+IF($F117="범선",IF($BG$1=TRUE,INDEX(Sheet2!$H$2:'Sheet2'!$H$45,MATCH(AZ117,Sheet2!$G$2:'Sheet2'!$G$45,0),0)),IF($BH$1=TRUE,INDEX(Sheet2!$I$2:'Sheet2'!$I$45,MATCH(AZ117,Sheet2!$G$2:'Sheet2'!$G$45,0)),IF($BI$1=TRUE,INDEX(Sheet2!$H$2:'Sheet2'!$H$45,MATCH(AZ117,Sheet2!$G$2:'Sheet2'!$G$45,0)),0)))+IF($BE$1=TRUE,2,0)</f>
        <v>37</v>
      </c>
      <c r="Y117" s="176">
        <f t="shared" si="42"/>
        <v>40.5</v>
      </c>
      <c r="Z117" s="176">
        <f t="shared" si="43"/>
        <v>43.5</v>
      </c>
      <c r="AA117" s="177">
        <f t="shared" si="44"/>
        <v>46.5</v>
      </c>
      <c r="AB117" s="176">
        <f>BA117+IF($F117="범선",IF($BG$1=TRUE,INDEX(Sheet2!$H$2:'Sheet2'!$H$45,MATCH(BA117,Sheet2!$G$2:'Sheet2'!$G$45,0),0)),IF($BH$1=TRUE,INDEX(Sheet2!$I$2:'Sheet2'!$I$45,MATCH(BA117,Sheet2!$G$2:'Sheet2'!$G$45,0)),IF($BI$1=TRUE,INDEX(Sheet2!$H$2:'Sheet2'!$H$45,MATCH(BA117,Sheet2!$G$2:'Sheet2'!$G$45,0)),0)))+IF($BE$1=TRUE,2,0)</f>
        <v>45</v>
      </c>
      <c r="AC117" s="176">
        <f t="shared" si="45"/>
        <v>48.5</v>
      </c>
      <c r="AD117" s="176">
        <f t="shared" si="46"/>
        <v>51.5</v>
      </c>
      <c r="AE117" s="177">
        <f t="shared" si="47"/>
        <v>54.5</v>
      </c>
      <c r="AF117" s="176">
        <f>BB117+IF($F117="범선",IF($BG$1=TRUE,INDEX(Sheet2!$H$2:'Sheet2'!$H$45,MATCH(BB117,Sheet2!$G$2:'Sheet2'!$G$45,0),0)),IF($BH$1=TRUE,INDEX(Sheet2!$I$2:'Sheet2'!$I$45,MATCH(BB117,Sheet2!$G$2:'Sheet2'!$G$45,0)),IF($BI$1=TRUE,INDEX(Sheet2!$H$2:'Sheet2'!$H$45,MATCH(BB117,Sheet2!$G$2:'Sheet2'!$G$45,0)),0)))+IF($BE$1=TRUE,2,0)</f>
        <v>53</v>
      </c>
      <c r="AG117" s="176">
        <f t="shared" si="48"/>
        <v>56.5</v>
      </c>
      <c r="AH117" s="176">
        <f t="shared" si="49"/>
        <v>59.5</v>
      </c>
      <c r="AI117" s="177">
        <f t="shared" si="50"/>
        <v>62.5</v>
      </c>
      <c r="AJ117" s="95"/>
      <c r="AK117" s="96">
        <v>267</v>
      </c>
      <c r="AL117" s="96">
        <v>370</v>
      </c>
      <c r="AM117" s="96">
        <v>11</v>
      </c>
      <c r="AN117" s="83">
        <v>15</v>
      </c>
      <c r="AO117" s="83">
        <v>30</v>
      </c>
      <c r="AP117" s="13">
        <v>75</v>
      </c>
      <c r="AQ117" s="13">
        <v>40</v>
      </c>
      <c r="AR117" s="13">
        <v>40</v>
      </c>
      <c r="AS117" s="13">
        <v>1085</v>
      </c>
      <c r="AT117" s="13">
        <v>3</v>
      </c>
      <c r="AU117" s="5">
        <f t="shared" si="58"/>
        <v>1200</v>
      </c>
      <c r="AV117" s="5">
        <f t="shared" si="51"/>
        <v>900</v>
      </c>
      <c r="AW117" s="5">
        <f t="shared" si="52"/>
        <v>1500</v>
      </c>
      <c r="AX117" s="5">
        <f t="shared" si="53"/>
        <v>3</v>
      </c>
      <c r="AY117" s="5">
        <f t="shared" si="54"/>
        <v>4</v>
      </c>
      <c r="AZ117" s="5">
        <f t="shared" si="55"/>
        <v>7</v>
      </c>
      <c r="BA117" s="5">
        <f t="shared" si="56"/>
        <v>11</v>
      </c>
      <c r="BB117" s="5">
        <f t="shared" si="57"/>
        <v>15</v>
      </c>
    </row>
    <row r="118" spans="1:54" s="5" customFormat="1" hidden="1">
      <c r="A118" s="504"/>
      <c r="B118" s="872" t="s">
        <v>44</v>
      </c>
      <c r="C118" s="477" t="s">
        <v>124</v>
      </c>
      <c r="D118" s="208" t="s">
        <v>1</v>
      </c>
      <c r="E118" s="208" t="s">
        <v>41</v>
      </c>
      <c r="F118" s="460" t="s">
        <v>118</v>
      </c>
      <c r="G118" s="461" t="s">
        <v>12</v>
      </c>
      <c r="H118" s="446">
        <f>ROUNDDOWN(AK118*1.05,0)+INDEX(Sheet2!$B$2:'Sheet2'!$B$5,MATCH(G118,Sheet2!$A$2:'Sheet2'!$A$5,0),0)+34*AT118-ROUNDUP(IF($BC$1=TRUE,AV118,AW118)/10,0)+A118</f>
        <v>498</v>
      </c>
      <c r="I118" s="448">
        <f>ROUNDDOWN(AL118*1.05,0)+INDEX(Sheet2!$B$2:'Sheet2'!$B$5,MATCH(G118,Sheet2!$A$2:'Sheet2'!$A$5,0),0)+34*AT118-ROUNDUP(IF($BC$1=TRUE,AV118,AW118)/10,0)+A118</f>
        <v>399</v>
      </c>
      <c r="J118" s="209">
        <f t="shared" si="31"/>
        <v>897</v>
      </c>
      <c r="K118" s="478">
        <f>AW118-ROUNDDOWN(AR118/2,0)-ROUNDDOWN(MAX(AQ118*1.2,AP118*0.5),0)+INDEX(Sheet2!$C$2:'Sheet2'!$C$5,MATCH(G118,Sheet2!$A$2:'Sheet2'!$A$5,0),0)</f>
        <v>752</v>
      </c>
      <c r="L118" s="459">
        <f t="shared" si="32"/>
        <v>356</v>
      </c>
      <c r="M118" s="462">
        <f t="shared" si="61"/>
        <v>14</v>
      </c>
      <c r="N118" s="462">
        <f t="shared" si="62"/>
        <v>55</v>
      </c>
      <c r="O118" s="479">
        <f t="shared" si="35"/>
        <v>1893</v>
      </c>
      <c r="P118" s="41">
        <f>AX118+IF($F118="범선",IF($BG$1=TRUE,INDEX(Sheet2!$H$2:'Sheet2'!$H$45,MATCH(AX118,Sheet2!$G$2:'Sheet2'!$G$45,0),0)),IF($BH$1=TRUE,INDEX(Sheet2!$I$2:'Sheet2'!$I$45,MATCH(AX118,Sheet2!$G$2:'Sheet2'!$G$45,0)),IF($BI$1=TRUE,INDEX(Sheet2!$H$2:'Sheet2'!$H$45,MATCH(AX118,Sheet2!$G$2:'Sheet2'!$G$45,0)),0)))+IF($BE$1=TRUE,2,0)</f>
        <v>47</v>
      </c>
      <c r="Q118" s="38">
        <f t="shared" si="36"/>
        <v>50</v>
      </c>
      <c r="R118" s="38">
        <f t="shared" si="37"/>
        <v>53</v>
      </c>
      <c r="S118" s="39">
        <f t="shared" si="38"/>
        <v>56</v>
      </c>
      <c r="T118" s="38">
        <f>AY118+IF($F118="범선",IF($BG$1=TRUE,INDEX(Sheet2!$H$2:'Sheet2'!$H$45,MATCH(AY118,Sheet2!$G$2:'Sheet2'!$G$45,0),0)),IF($BH$1=TRUE,INDEX(Sheet2!$I$2:'Sheet2'!$I$45,MATCH(AY118,Sheet2!$G$2:'Sheet2'!$G$45,0)),IF($BI$1=TRUE,INDEX(Sheet2!$H$2:'Sheet2'!$H$45,MATCH(AY118,Sheet2!$G$2:'Sheet2'!$G$45,0)),0)))+IF($BE$1=TRUE,2,0)</f>
        <v>49</v>
      </c>
      <c r="U118" s="38">
        <f t="shared" si="39"/>
        <v>52.5</v>
      </c>
      <c r="V118" s="38">
        <f t="shared" si="40"/>
        <v>55.5</v>
      </c>
      <c r="W118" s="39">
        <f t="shared" si="41"/>
        <v>58.5</v>
      </c>
      <c r="X118" s="38">
        <f>AZ118+IF($F118="범선",IF($BG$1=TRUE,INDEX(Sheet2!$H$2:'Sheet2'!$H$45,MATCH(AZ118,Sheet2!$G$2:'Sheet2'!$G$45,0),0)),IF($BH$1=TRUE,INDEX(Sheet2!$I$2:'Sheet2'!$I$45,MATCH(AZ118,Sheet2!$G$2:'Sheet2'!$G$45,0)),IF($BI$1=TRUE,INDEX(Sheet2!$H$2:'Sheet2'!$H$45,MATCH(AZ118,Sheet2!$G$2:'Sheet2'!$G$45,0)),0)))+IF($BE$1=TRUE,2,0)</f>
        <v>55</v>
      </c>
      <c r="Y118" s="38">
        <f t="shared" si="42"/>
        <v>58.5</v>
      </c>
      <c r="Z118" s="38">
        <f t="shared" si="43"/>
        <v>61.5</v>
      </c>
      <c r="AA118" s="39">
        <f t="shared" si="44"/>
        <v>64.5</v>
      </c>
      <c r="AB118" s="38">
        <f>BA118+IF($F118="범선",IF($BG$1=TRUE,INDEX(Sheet2!$H$2:'Sheet2'!$H$45,MATCH(BA118,Sheet2!$G$2:'Sheet2'!$G$45,0),0)),IF($BH$1=TRUE,INDEX(Sheet2!$I$2:'Sheet2'!$I$45,MATCH(BA118,Sheet2!$G$2:'Sheet2'!$G$45,0)),IF($BI$1=TRUE,INDEX(Sheet2!$H$2:'Sheet2'!$H$45,MATCH(BA118,Sheet2!$G$2:'Sheet2'!$G$45,0)),0)))+IF($BE$1=TRUE,2,0)</f>
        <v>63</v>
      </c>
      <c r="AC118" s="38">
        <f t="shared" si="45"/>
        <v>66.5</v>
      </c>
      <c r="AD118" s="38">
        <f t="shared" si="46"/>
        <v>69.5</v>
      </c>
      <c r="AE118" s="39">
        <f t="shared" si="47"/>
        <v>72.5</v>
      </c>
      <c r="AF118" s="38">
        <f>BB118+IF($F118="범선",IF($BG$1=TRUE,INDEX(Sheet2!$H$2:'Sheet2'!$H$45,MATCH(BB118,Sheet2!$G$2:'Sheet2'!$G$45,0),0)),IF($BH$1=TRUE,INDEX(Sheet2!$I$2:'Sheet2'!$I$45,MATCH(BB118,Sheet2!$G$2:'Sheet2'!$G$45,0)),IF($BI$1=TRUE,INDEX(Sheet2!$H$2:'Sheet2'!$H$45,MATCH(BB118,Sheet2!$G$2:'Sheet2'!$G$45,0)),0)))+IF($BE$1=TRUE,2,0)</f>
        <v>71</v>
      </c>
      <c r="AG118" s="38">
        <f t="shared" si="48"/>
        <v>74.5</v>
      </c>
      <c r="AH118" s="38">
        <f t="shared" si="49"/>
        <v>77.5</v>
      </c>
      <c r="AI118" s="39">
        <f t="shared" si="50"/>
        <v>80.5</v>
      </c>
      <c r="AJ118" s="95"/>
      <c r="AK118" s="97">
        <v>295</v>
      </c>
      <c r="AL118" s="97">
        <v>200</v>
      </c>
      <c r="AM118" s="97">
        <v>12</v>
      </c>
      <c r="AN118" s="146">
        <v>14</v>
      </c>
      <c r="AO118" s="146">
        <v>55</v>
      </c>
      <c r="AP118" s="5">
        <v>225</v>
      </c>
      <c r="AQ118" s="5">
        <v>100</v>
      </c>
      <c r="AR118" s="5">
        <v>90</v>
      </c>
      <c r="AS118" s="5">
        <v>380</v>
      </c>
      <c r="AT118" s="5">
        <v>3</v>
      </c>
      <c r="AU118" s="5">
        <f t="shared" si="58"/>
        <v>695</v>
      </c>
      <c r="AV118" s="5">
        <f t="shared" si="51"/>
        <v>521</v>
      </c>
      <c r="AW118" s="5">
        <f t="shared" si="52"/>
        <v>868</v>
      </c>
      <c r="AX118" s="5">
        <f t="shared" si="53"/>
        <v>12</v>
      </c>
      <c r="AY118" s="5">
        <f t="shared" si="54"/>
        <v>13</v>
      </c>
      <c r="AZ118" s="5">
        <f t="shared" si="55"/>
        <v>16</v>
      </c>
      <c r="BA118" s="5">
        <f t="shared" si="56"/>
        <v>20</v>
      </c>
      <c r="BB118" s="5">
        <f t="shared" si="57"/>
        <v>24</v>
      </c>
    </row>
    <row r="119" spans="1:54" s="5" customFormat="1" hidden="1">
      <c r="A119" s="939"/>
      <c r="B119" s="941"/>
      <c r="C119" s="945" t="s">
        <v>282</v>
      </c>
      <c r="D119" s="948" t="s">
        <v>1</v>
      </c>
      <c r="E119" s="948" t="s">
        <v>0</v>
      </c>
      <c r="F119" s="949" t="s">
        <v>18</v>
      </c>
      <c r="G119" s="830" t="s">
        <v>10</v>
      </c>
      <c r="H119" s="833">
        <f>ROUNDDOWN(AK119*1.05,0)+INDEX(Sheet2!$B$2:'Sheet2'!$B$5,MATCH(G119,Sheet2!$A$2:'Sheet2'!$A$5,0),0)+34*AT119-ROUNDUP(IF($BC$1=TRUE,AV119,AW119)/10,0)+A119</f>
        <v>446</v>
      </c>
      <c r="I119" s="836">
        <f>ROUNDDOWN(AL119*1.05,0)+INDEX(Sheet2!$B$2:'Sheet2'!$B$5,MATCH(G119,Sheet2!$A$2:'Sheet2'!$A$5,0),0)+34*AT119-ROUNDUP(IF($BC$1=TRUE,AV119,AW119)/10,0)+A119</f>
        <v>572</v>
      </c>
      <c r="J119" s="841">
        <f t="shared" si="31"/>
        <v>1018</v>
      </c>
      <c r="K119" s="962">
        <f>AW119-ROUNDDOWN(AR119/2,0)-ROUNDDOWN(MAX(AQ119*1.2,AP119*0.5),0)+INDEX(Sheet2!$C$2:'Sheet2'!$C$5,MATCH(G119,Sheet2!$A$2:'Sheet2'!$A$5,0),0)</f>
        <v>878</v>
      </c>
      <c r="L119" s="847">
        <f t="shared" si="32"/>
        <v>477</v>
      </c>
      <c r="M119" s="850">
        <f t="shared" si="61"/>
        <v>12</v>
      </c>
      <c r="N119" s="850">
        <f t="shared" si="62"/>
        <v>18</v>
      </c>
      <c r="O119" s="978">
        <f t="shared" si="35"/>
        <v>1910</v>
      </c>
      <c r="P119" s="981">
        <f>AX119+IF($F119="범선",IF($BG$1=TRUE,INDEX(Sheet2!$H$2:'Sheet2'!$H$45,MATCH(AX119,Sheet2!$G$2:'Sheet2'!$G$45,0),0)),IF($BH$1=TRUE,INDEX(Sheet2!$I$2:'Sheet2'!$I$45,MATCH(AX119,Sheet2!$G$2:'Sheet2'!$G$45,0)),IF($BI$1=TRUE,INDEX(Sheet2!$H$2:'Sheet2'!$H$45,MATCH(AX119,Sheet2!$G$2:'Sheet2'!$G$45,0)),0)))+IF($BE$1=TRUE,2,0)</f>
        <v>14.5</v>
      </c>
      <c r="Q119" s="948">
        <f t="shared" si="36"/>
        <v>17.5</v>
      </c>
      <c r="R119" s="948">
        <f t="shared" si="37"/>
        <v>20.5</v>
      </c>
      <c r="S119" s="830">
        <f t="shared" si="38"/>
        <v>23.5</v>
      </c>
      <c r="T119" s="948">
        <f>AY119+IF($F119="범선",IF($BG$1=TRUE,INDEX(Sheet2!$H$2:'Sheet2'!$H$45,MATCH(AY119,Sheet2!$G$2:'Sheet2'!$G$45,0),0)),IF($BH$1=TRUE,INDEX(Sheet2!$I$2:'Sheet2'!$I$45,MATCH(AY119,Sheet2!$G$2:'Sheet2'!$G$45,0)),IF($BI$1=TRUE,INDEX(Sheet2!$H$2:'Sheet2'!$H$45,MATCH(AY119,Sheet2!$G$2:'Sheet2'!$G$45,0)),0)))+IF($BE$1=TRUE,2,0)</f>
        <v>16</v>
      </c>
      <c r="U119" s="948">
        <f t="shared" si="39"/>
        <v>19.5</v>
      </c>
      <c r="V119" s="948">
        <f t="shared" si="40"/>
        <v>22.5</v>
      </c>
      <c r="W119" s="830">
        <f t="shared" si="41"/>
        <v>25.5</v>
      </c>
      <c r="X119" s="948">
        <f>AZ119+IF($F119="범선",IF($BG$1=TRUE,INDEX(Sheet2!$H$2:'Sheet2'!$H$45,MATCH(AZ119,Sheet2!$G$2:'Sheet2'!$G$45,0),0)),IF($BH$1=TRUE,INDEX(Sheet2!$I$2:'Sheet2'!$I$45,MATCH(AZ119,Sheet2!$G$2:'Sheet2'!$G$45,0)),IF($BI$1=TRUE,INDEX(Sheet2!$H$2:'Sheet2'!$H$45,MATCH(AZ119,Sheet2!$G$2:'Sheet2'!$G$45,0)),0)))+IF($BE$1=TRUE,2,0)</f>
        <v>21</v>
      </c>
      <c r="Y119" s="948">
        <f t="shared" si="42"/>
        <v>24.5</v>
      </c>
      <c r="Z119" s="948">
        <f t="shared" si="43"/>
        <v>27.5</v>
      </c>
      <c r="AA119" s="830">
        <f t="shared" si="44"/>
        <v>30.5</v>
      </c>
      <c r="AB119" s="948">
        <f>BA119+IF($F119="범선",IF($BG$1=TRUE,INDEX(Sheet2!$H$2:'Sheet2'!$H$45,MATCH(BA119,Sheet2!$G$2:'Sheet2'!$G$45,0),0)),IF($BH$1=TRUE,INDEX(Sheet2!$I$2:'Sheet2'!$I$45,MATCH(BA119,Sheet2!$G$2:'Sheet2'!$G$45,0)),IF($BI$1=TRUE,INDEX(Sheet2!$H$2:'Sheet2'!$H$45,MATCH(BA119,Sheet2!$G$2:'Sheet2'!$G$45,0)),0)))+IF($BE$1=TRUE,2,0)</f>
        <v>26.5</v>
      </c>
      <c r="AC119" s="948">
        <f t="shared" si="45"/>
        <v>30</v>
      </c>
      <c r="AD119" s="948">
        <f t="shared" si="46"/>
        <v>33</v>
      </c>
      <c r="AE119" s="830">
        <f t="shared" si="47"/>
        <v>36</v>
      </c>
      <c r="AF119" s="948">
        <f>BB119+IF($F119="범선",IF($BG$1=TRUE,INDEX(Sheet2!$H$2:'Sheet2'!$H$45,MATCH(BB119,Sheet2!$G$2:'Sheet2'!$G$45,0),0)),IF($BH$1=TRUE,INDEX(Sheet2!$I$2:'Sheet2'!$I$45,MATCH(BB119,Sheet2!$G$2:'Sheet2'!$G$45,0)),IF($BI$1=TRUE,INDEX(Sheet2!$H$2:'Sheet2'!$H$45,MATCH(BB119,Sheet2!$G$2:'Sheet2'!$G$45,0)),0)))+IF($BE$1=TRUE,2,0)</f>
        <v>30.5</v>
      </c>
      <c r="AG119" s="948">
        <f t="shared" si="48"/>
        <v>34</v>
      </c>
      <c r="AH119" s="948">
        <f t="shared" si="49"/>
        <v>37</v>
      </c>
      <c r="AI119" s="830">
        <f t="shared" si="50"/>
        <v>40</v>
      </c>
      <c r="AJ119" s="396"/>
      <c r="AK119" s="397">
        <v>245</v>
      </c>
      <c r="AL119" s="397">
        <v>365</v>
      </c>
      <c r="AM119" s="397">
        <v>10</v>
      </c>
      <c r="AN119" s="395">
        <v>12</v>
      </c>
      <c r="AO119" s="395">
        <v>18</v>
      </c>
      <c r="AP119" s="398">
        <v>65</v>
      </c>
      <c r="AQ119" s="398">
        <v>30</v>
      </c>
      <c r="AR119" s="398">
        <v>25</v>
      </c>
      <c r="AS119" s="398">
        <v>610</v>
      </c>
      <c r="AT119" s="398">
        <v>3</v>
      </c>
      <c r="AU119" s="398">
        <f t="shared" si="58"/>
        <v>700</v>
      </c>
      <c r="AV119" s="398">
        <f t="shared" si="51"/>
        <v>525</v>
      </c>
      <c r="AW119" s="398">
        <f t="shared" si="52"/>
        <v>875</v>
      </c>
      <c r="AX119" s="398">
        <f t="shared" si="53"/>
        <v>4</v>
      </c>
      <c r="AY119" s="398">
        <f t="shared" si="54"/>
        <v>5</v>
      </c>
      <c r="AZ119" s="398">
        <f t="shared" si="55"/>
        <v>9</v>
      </c>
      <c r="BA119" s="398">
        <f t="shared" si="56"/>
        <v>13</v>
      </c>
      <c r="BB119" s="398">
        <f t="shared" si="57"/>
        <v>16</v>
      </c>
    </row>
    <row r="120" spans="1:54" s="5" customFormat="1">
      <c r="A120" s="439"/>
      <c r="B120" s="440" t="s">
        <v>43</v>
      </c>
      <c r="C120" s="212" t="s">
        <v>75</v>
      </c>
      <c r="D120" s="214" t="s">
        <v>1</v>
      </c>
      <c r="E120" s="214" t="s">
        <v>41</v>
      </c>
      <c r="F120" s="500" t="s">
        <v>18</v>
      </c>
      <c r="G120" s="223" t="s">
        <v>8</v>
      </c>
      <c r="H120" s="570">
        <f>ROUNDDOWN(AK120*1.05,0)+INDEX(Sheet2!$B$2:'Sheet2'!$B$5,MATCH(G120,Sheet2!$A$2:'Sheet2'!$A$5,0),0)+34*AT120-ROUNDUP(IF($BC$1=TRUE,AV120,AW120)/10,0)+A120</f>
        <v>482</v>
      </c>
      <c r="I120" s="578">
        <f>ROUNDDOWN(AL120*1.05,0)+INDEX(Sheet2!$B$2:'Sheet2'!$B$5,MATCH(G120,Sheet2!$A$2:'Sheet2'!$A$5,0),0)+34*AT120-ROUNDUP(IF($BC$1=TRUE,AV120,AW120)/10,0)+A120</f>
        <v>566</v>
      </c>
      <c r="J120" s="321">
        <f t="shared" si="31"/>
        <v>1048</v>
      </c>
      <c r="K120" s="501">
        <f>AW120-ROUNDDOWN(AR120/2,0)-ROUNDDOWN(MAX(AQ120*1.2,AP120*0.5),0)+INDEX(Sheet2!$C$2:'Sheet2'!$C$5,MATCH(G120,Sheet2!$A$2:'Sheet2'!$A$5,0),0)</f>
        <v>851</v>
      </c>
      <c r="L120" s="247">
        <f t="shared" si="32"/>
        <v>452</v>
      </c>
      <c r="M120" s="249">
        <f t="shared" si="61"/>
        <v>14</v>
      </c>
      <c r="N120" s="249">
        <f t="shared" si="62"/>
        <v>33</v>
      </c>
      <c r="O120" s="252">
        <f t="shared" si="35"/>
        <v>2012</v>
      </c>
      <c r="P120" s="259">
        <f>AX120+IF($F120="범선",IF($BG$1=TRUE,INDEX(Sheet2!$H$2:'Sheet2'!$H$45,MATCH(AX120,Sheet2!$G$2:'Sheet2'!$G$45,0),0)),IF($BH$1=TRUE,INDEX(Sheet2!$I$2:'Sheet2'!$I$45,MATCH(AX120,Sheet2!$G$2:'Sheet2'!$G$45,0)),IF($BI$1=TRUE,INDEX(Sheet2!$H$2:'Sheet2'!$H$45,MATCH(AX120,Sheet2!$G$2:'Sheet2'!$G$45,0)),0)))+IF($BE$1=TRUE,2,0)</f>
        <v>18.5</v>
      </c>
      <c r="Q120" s="214">
        <f t="shared" si="36"/>
        <v>21.5</v>
      </c>
      <c r="R120" s="214">
        <f t="shared" si="37"/>
        <v>24.5</v>
      </c>
      <c r="S120" s="223">
        <f t="shared" si="38"/>
        <v>27.5</v>
      </c>
      <c r="T120" s="214">
        <f>AY120+IF($F120="범선",IF($BG$1=TRUE,INDEX(Sheet2!$H$2:'Sheet2'!$H$45,MATCH(AY120,Sheet2!$G$2:'Sheet2'!$G$45,0),0)),IF($BH$1=TRUE,INDEX(Sheet2!$I$2:'Sheet2'!$I$45,MATCH(AY120,Sheet2!$G$2:'Sheet2'!$G$45,0)),IF($BI$1=TRUE,INDEX(Sheet2!$H$2:'Sheet2'!$H$45,MATCH(AY120,Sheet2!$G$2:'Sheet2'!$G$45,0)),0)))+IF($BE$1=TRUE,2,0)</f>
        <v>20</v>
      </c>
      <c r="U120" s="214">
        <f t="shared" si="39"/>
        <v>23.5</v>
      </c>
      <c r="V120" s="214">
        <f t="shared" si="40"/>
        <v>26.5</v>
      </c>
      <c r="W120" s="223">
        <f t="shared" si="41"/>
        <v>29.5</v>
      </c>
      <c r="X120" s="214">
        <f>AZ120+IF($F120="범선",IF($BG$1=TRUE,INDEX(Sheet2!$H$2:'Sheet2'!$H$45,MATCH(AZ120,Sheet2!$G$2:'Sheet2'!$G$45,0),0)),IF($BH$1=TRUE,INDEX(Sheet2!$I$2:'Sheet2'!$I$45,MATCH(AZ120,Sheet2!$G$2:'Sheet2'!$G$45,0)),IF($BI$1=TRUE,INDEX(Sheet2!$H$2:'Sheet2'!$H$45,MATCH(AZ120,Sheet2!$G$2:'Sheet2'!$G$45,0)),0)))+IF($BE$1=TRUE,2,0)</f>
        <v>25</v>
      </c>
      <c r="Y120" s="214">
        <f t="shared" si="42"/>
        <v>28.5</v>
      </c>
      <c r="Z120" s="214">
        <f t="shared" si="43"/>
        <v>31.5</v>
      </c>
      <c r="AA120" s="223">
        <f t="shared" si="44"/>
        <v>34.5</v>
      </c>
      <c r="AB120" s="214">
        <f>BA120+IF($F120="범선",IF($BG$1=TRUE,INDEX(Sheet2!$H$2:'Sheet2'!$H$45,MATCH(BA120,Sheet2!$G$2:'Sheet2'!$G$45,0),0)),IF($BH$1=TRUE,INDEX(Sheet2!$I$2:'Sheet2'!$I$45,MATCH(BA120,Sheet2!$G$2:'Sheet2'!$G$45,0)),IF($BI$1=TRUE,INDEX(Sheet2!$H$2:'Sheet2'!$H$45,MATCH(BA120,Sheet2!$G$2:'Sheet2'!$G$45,0)),0)))+IF($BE$1=TRUE,2,0)</f>
        <v>30.5</v>
      </c>
      <c r="AC120" s="214">
        <f t="shared" si="45"/>
        <v>34</v>
      </c>
      <c r="AD120" s="214">
        <f t="shared" si="46"/>
        <v>37</v>
      </c>
      <c r="AE120" s="223">
        <f t="shared" si="47"/>
        <v>40</v>
      </c>
      <c r="AF120" s="214">
        <f>BB120+IF($F120="범선",IF($BG$1=TRUE,INDEX(Sheet2!$H$2:'Sheet2'!$H$45,MATCH(BB120,Sheet2!$G$2:'Sheet2'!$G$45,0),0)),IF($BH$1=TRUE,INDEX(Sheet2!$I$2:'Sheet2'!$I$45,MATCH(BB120,Sheet2!$G$2:'Sheet2'!$G$45,0)),IF($BI$1=TRUE,INDEX(Sheet2!$H$2:'Sheet2'!$H$45,MATCH(BB120,Sheet2!$G$2:'Sheet2'!$G$45,0)),0)))+IF($BE$1=TRUE,2,0)</f>
        <v>34.5</v>
      </c>
      <c r="AG120" s="214">
        <f t="shared" si="48"/>
        <v>38</v>
      </c>
      <c r="AH120" s="214">
        <f t="shared" si="49"/>
        <v>41</v>
      </c>
      <c r="AI120" s="223">
        <f t="shared" si="50"/>
        <v>44</v>
      </c>
      <c r="AJ120" s="95"/>
      <c r="AK120" s="97">
        <v>260</v>
      </c>
      <c r="AL120" s="97">
        <v>340</v>
      </c>
      <c r="AM120" s="97">
        <v>11</v>
      </c>
      <c r="AN120" s="83">
        <v>14</v>
      </c>
      <c r="AO120" s="83">
        <v>33</v>
      </c>
      <c r="AP120" s="5">
        <v>80</v>
      </c>
      <c r="AQ120" s="5">
        <v>40</v>
      </c>
      <c r="AR120" s="5">
        <v>50</v>
      </c>
      <c r="AS120" s="5">
        <v>570</v>
      </c>
      <c r="AT120" s="5">
        <v>3</v>
      </c>
      <c r="AU120" s="5">
        <f t="shared" si="58"/>
        <v>700</v>
      </c>
      <c r="AV120" s="5">
        <f t="shared" si="51"/>
        <v>525</v>
      </c>
      <c r="AW120" s="5">
        <f t="shared" si="52"/>
        <v>875</v>
      </c>
      <c r="AX120" s="5">
        <f t="shared" si="53"/>
        <v>7</v>
      </c>
      <c r="AY120" s="5">
        <f t="shared" si="54"/>
        <v>8</v>
      </c>
      <c r="AZ120" s="5">
        <f t="shared" si="55"/>
        <v>12</v>
      </c>
      <c r="BA120" s="5">
        <f t="shared" si="56"/>
        <v>16</v>
      </c>
      <c r="BB120" s="5">
        <f t="shared" si="57"/>
        <v>19</v>
      </c>
    </row>
    <row r="121" spans="1:54" s="5" customFormat="1" hidden="1">
      <c r="A121" s="368"/>
      <c r="B121" s="90" t="s">
        <v>28</v>
      </c>
      <c r="C121" s="122" t="s">
        <v>76</v>
      </c>
      <c r="D121" s="20" t="s">
        <v>1</v>
      </c>
      <c r="E121" s="20" t="s">
        <v>41</v>
      </c>
      <c r="F121" s="21" t="s">
        <v>18</v>
      </c>
      <c r="G121" s="22" t="s">
        <v>10</v>
      </c>
      <c r="H121" s="318">
        <f>ROUNDDOWN(AK121*1.05,0)+INDEX(Sheet2!$B$2:'Sheet2'!$B$5,MATCH(G121,Sheet2!$A$2:'Sheet2'!$A$5,0),0)+34*AT121-ROUNDUP(IF($BC$1=TRUE,AV121,AW121)/10,0)+A121</f>
        <v>452</v>
      </c>
      <c r="I121" s="319">
        <f>ROUNDDOWN(AL121*1.05,0)+INDEX(Sheet2!$B$2:'Sheet2'!$B$5,MATCH(G121,Sheet2!$A$2:'Sheet2'!$A$5,0),0)+34*AT121-ROUNDUP(IF($BC$1=TRUE,AV121,AW121)/10,0)+A121</f>
        <v>552</v>
      </c>
      <c r="J121" s="23">
        <f t="shared" si="31"/>
        <v>1004</v>
      </c>
      <c r="K121" s="759">
        <f>AW121-ROUNDDOWN(AR121/2,0)-ROUNDDOWN(MAX(AQ121*1.2,AP121*0.5),0)+INDEX(Sheet2!$C$2:'Sheet2'!$C$5,MATCH(G121,Sheet2!$A$2:'Sheet2'!$A$5,0),0)</f>
        <v>922</v>
      </c>
      <c r="L121" s="19">
        <f t="shared" si="32"/>
        <v>496</v>
      </c>
      <c r="M121" s="99">
        <f t="shared" si="61"/>
        <v>13</v>
      </c>
      <c r="N121" s="99">
        <f t="shared" si="62"/>
        <v>30</v>
      </c>
      <c r="O121" s="187">
        <f t="shared" si="35"/>
        <v>1908</v>
      </c>
      <c r="P121" s="24">
        <f>AX121+IF($F121="범선",IF($BG$1=TRUE,INDEX(Sheet2!$H$2:'Sheet2'!$H$45,MATCH(AX121,Sheet2!$G$2:'Sheet2'!$G$45,0),0)),IF($BH$1=TRUE,INDEX(Sheet2!$I$2:'Sheet2'!$I$45,MATCH(AX121,Sheet2!$G$2:'Sheet2'!$G$45,0)),IF($BI$1=TRUE,INDEX(Sheet2!$H$2:'Sheet2'!$H$45,MATCH(AX121,Sheet2!$G$2:'Sheet2'!$G$45,0)),0)))+IF($BE$1=TRUE,2,0)</f>
        <v>18.5</v>
      </c>
      <c r="Q121" s="20">
        <f t="shared" si="36"/>
        <v>21.5</v>
      </c>
      <c r="R121" s="20">
        <f t="shared" si="37"/>
        <v>24.5</v>
      </c>
      <c r="S121" s="22">
        <f t="shared" si="38"/>
        <v>27.5</v>
      </c>
      <c r="T121" s="20">
        <f>AY121+IF($F121="범선",IF($BG$1=TRUE,INDEX(Sheet2!$H$2:'Sheet2'!$H$45,MATCH(AY121,Sheet2!$G$2:'Sheet2'!$G$45,0),0)),IF($BH$1=TRUE,INDEX(Sheet2!$I$2:'Sheet2'!$I$45,MATCH(AY121,Sheet2!$G$2:'Sheet2'!$G$45,0)),IF($BI$1=TRUE,INDEX(Sheet2!$H$2:'Sheet2'!$H$45,MATCH(AY121,Sheet2!$G$2:'Sheet2'!$G$45,0)),0)))+IF($BE$1=TRUE,2,0)</f>
        <v>20</v>
      </c>
      <c r="U121" s="20">
        <f t="shared" si="39"/>
        <v>23.5</v>
      </c>
      <c r="V121" s="20">
        <f t="shared" si="40"/>
        <v>26.5</v>
      </c>
      <c r="W121" s="22">
        <f t="shared" si="41"/>
        <v>29.5</v>
      </c>
      <c r="X121" s="20">
        <f>AZ121+IF($F121="범선",IF($BG$1=TRUE,INDEX(Sheet2!$H$2:'Sheet2'!$H$45,MATCH(AZ121,Sheet2!$G$2:'Sheet2'!$G$45,0),0)),IF($BH$1=TRUE,INDEX(Sheet2!$I$2:'Sheet2'!$I$45,MATCH(AZ121,Sheet2!$G$2:'Sheet2'!$G$45,0)),IF($BI$1=TRUE,INDEX(Sheet2!$H$2:'Sheet2'!$H$45,MATCH(AZ121,Sheet2!$G$2:'Sheet2'!$G$45,0)),0)))+IF($BE$1=TRUE,2,0)</f>
        <v>24</v>
      </c>
      <c r="Y121" s="20">
        <f t="shared" si="42"/>
        <v>27.5</v>
      </c>
      <c r="Z121" s="20">
        <f t="shared" si="43"/>
        <v>30.5</v>
      </c>
      <c r="AA121" s="22">
        <f t="shared" si="44"/>
        <v>33.5</v>
      </c>
      <c r="AB121" s="20">
        <f>BA121+IF($F121="범선",IF($BG$1=TRUE,INDEX(Sheet2!$H$2:'Sheet2'!$H$45,MATCH(BA121,Sheet2!$G$2:'Sheet2'!$G$45,0),0)),IF($BH$1=TRUE,INDEX(Sheet2!$I$2:'Sheet2'!$I$45,MATCH(BA121,Sheet2!$G$2:'Sheet2'!$G$45,0)),IF($BI$1=TRUE,INDEX(Sheet2!$H$2:'Sheet2'!$H$45,MATCH(BA121,Sheet2!$G$2:'Sheet2'!$G$45,0)),0)))+IF($BE$1=TRUE,2,0)</f>
        <v>29</v>
      </c>
      <c r="AC121" s="20">
        <f t="shared" si="45"/>
        <v>32.5</v>
      </c>
      <c r="AD121" s="20">
        <f t="shared" si="46"/>
        <v>35.5</v>
      </c>
      <c r="AE121" s="22">
        <f t="shared" si="47"/>
        <v>38.5</v>
      </c>
      <c r="AF121" s="20">
        <f>BB121+IF($F121="범선",IF($BG$1=TRUE,INDEX(Sheet2!$H$2:'Sheet2'!$H$45,MATCH(BB121,Sheet2!$G$2:'Sheet2'!$G$45,0),0)),IF($BH$1=TRUE,INDEX(Sheet2!$I$2:'Sheet2'!$I$45,MATCH(BB121,Sheet2!$G$2:'Sheet2'!$G$45,0)),IF($BI$1=TRUE,INDEX(Sheet2!$H$2:'Sheet2'!$H$45,MATCH(BB121,Sheet2!$G$2:'Sheet2'!$G$45,0)),0)))+IF($BE$1=TRUE,2,0)</f>
        <v>34.5</v>
      </c>
      <c r="AG121" s="20">
        <f t="shared" si="48"/>
        <v>38</v>
      </c>
      <c r="AH121" s="20">
        <f t="shared" si="49"/>
        <v>41</v>
      </c>
      <c r="AI121" s="22">
        <f t="shared" si="50"/>
        <v>44</v>
      </c>
      <c r="AJ121" s="95"/>
      <c r="AK121" s="97">
        <v>255</v>
      </c>
      <c r="AL121" s="97">
        <v>350</v>
      </c>
      <c r="AM121" s="97">
        <v>13</v>
      </c>
      <c r="AN121" s="83">
        <v>13</v>
      </c>
      <c r="AO121" s="83">
        <v>30</v>
      </c>
      <c r="AP121" s="5">
        <v>77</v>
      </c>
      <c r="AQ121" s="5">
        <v>35</v>
      </c>
      <c r="AR121" s="5">
        <v>48</v>
      </c>
      <c r="AS121" s="5">
        <v>625</v>
      </c>
      <c r="AT121" s="5">
        <v>3</v>
      </c>
      <c r="AU121" s="5">
        <f t="shared" si="58"/>
        <v>750</v>
      </c>
      <c r="AV121" s="5">
        <f t="shared" si="51"/>
        <v>562</v>
      </c>
      <c r="AW121" s="5">
        <f t="shared" si="52"/>
        <v>937</v>
      </c>
      <c r="AX121" s="5">
        <f t="shared" si="53"/>
        <v>7</v>
      </c>
      <c r="AY121" s="5">
        <f t="shared" si="54"/>
        <v>8</v>
      </c>
      <c r="AZ121" s="5">
        <f t="shared" si="55"/>
        <v>11</v>
      </c>
      <c r="BA121" s="5">
        <f t="shared" si="56"/>
        <v>15</v>
      </c>
      <c r="BB121" s="5">
        <f t="shared" si="57"/>
        <v>19</v>
      </c>
    </row>
    <row r="122" spans="1:54" s="5" customFormat="1" hidden="1">
      <c r="A122" s="457">
        <v>20</v>
      </c>
      <c r="B122" s="536"/>
      <c r="C122" s="540" t="s">
        <v>221</v>
      </c>
      <c r="D122" s="74" t="s">
        <v>26</v>
      </c>
      <c r="E122" s="74" t="s">
        <v>0</v>
      </c>
      <c r="F122" s="74" t="s">
        <v>18</v>
      </c>
      <c r="G122" s="75" t="s">
        <v>10</v>
      </c>
      <c r="H122" s="285">
        <f>ROUNDDOWN(AK122*1.05,0)+INDEX(Sheet2!$B$2:'Sheet2'!$B$5,MATCH(G122,Sheet2!$A$2:'Sheet2'!$A$5,0),0)+34*AT122-ROUNDUP(IF($BC$1=TRUE,AV122,AW122)/10,0)+A122</f>
        <v>479</v>
      </c>
      <c r="I122" s="295">
        <f>ROUNDDOWN(AL122*1.05,0)+INDEX(Sheet2!$B$2:'Sheet2'!$B$5,MATCH(G122,Sheet2!$A$2:'Sheet2'!$A$5,0),0)+34*AT122-ROUNDUP(IF($BC$1=TRUE,AV122,AW122)/10,0)+A122</f>
        <v>469</v>
      </c>
      <c r="J122" s="76">
        <f t="shared" si="31"/>
        <v>948</v>
      </c>
      <c r="K122" s="591">
        <f>AW122-ROUNDDOWN(AR122/2,0)-ROUNDDOWN(MAX(AQ122*1.2,AP122*0.5),0)+INDEX(Sheet2!$C$2:'Sheet2'!$C$5,MATCH(G122,Sheet2!$A$2:'Sheet2'!$A$5,0),0)</f>
        <v>1403</v>
      </c>
      <c r="L122" s="73">
        <f t="shared" si="32"/>
        <v>777</v>
      </c>
      <c r="M122" s="81">
        <f t="shared" si="61"/>
        <v>15</v>
      </c>
      <c r="N122" s="81">
        <f t="shared" si="62"/>
        <v>47</v>
      </c>
      <c r="O122" s="624">
        <f t="shared" si="35"/>
        <v>1906</v>
      </c>
      <c r="P122" s="31">
        <f>AX122+IF($F122="범선",IF($BG$1=TRUE,INDEX(Sheet2!$H$2:'Sheet2'!$H$45,MATCH(AX122,Sheet2!$G$2:'Sheet2'!$G$45,0),0)),IF($BH$1=TRUE,INDEX(Sheet2!$I$2:'Sheet2'!$I$45,MATCH(AX122,Sheet2!$G$2:'Sheet2'!$G$45,0)),IF($BI$1=TRUE,INDEX(Sheet2!$H$2:'Sheet2'!$H$45,MATCH(AX122,Sheet2!$G$2:'Sheet2'!$G$45,0)),0)))+IF($BE$1=TRUE,2,0)</f>
        <v>18.5</v>
      </c>
      <c r="Q122" s="26">
        <f t="shared" si="36"/>
        <v>21.5</v>
      </c>
      <c r="R122" s="26">
        <f t="shared" si="37"/>
        <v>24.5</v>
      </c>
      <c r="S122" s="28">
        <f t="shared" si="38"/>
        <v>27.5</v>
      </c>
      <c r="T122" s="26">
        <f>AY122+IF($F122="범선",IF($BG$1=TRUE,INDEX(Sheet2!$H$2:'Sheet2'!$H$45,MATCH(AY122,Sheet2!$G$2:'Sheet2'!$G$45,0),0)),IF($BH$1=TRUE,INDEX(Sheet2!$I$2:'Sheet2'!$I$45,MATCH(AY122,Sheet2!$G$2:'Sheet2'!$G$45,0)),IF($BI$1=TRUE,INDEX(Sheet2!$H$2:'Sheet2'!$H$45,MATCH(AY122,Sheet2!$G$2:'Sheet2'!$G$45,0)),0)))+IF($BE$1=TRUE,2,0)</f>
        <v>20</v>
      </c>
      <c r="U122" s="26">
        <f t="shared" si="39"/>
        <v>23.5</v>
      </c>
      <c r="V122" s="26">
        <f t="shared" si="40"/>
        <v>26.5</v>
      </c>
      <c r="W122" s="28">
        <f t="shared" si="41"/>
        <v>29.5</v>
      </c>
      <c r="X122" s="26">
        <f>AZ122+IF($F122="범선",IF($BG$1=TRUE,INDEX(Sheet2!$H$2:'Sheet2'!$H$45,MATCH(AZ122,Sheet2!$G$2:'Sheet2'!$G$45,0),0)),IF($BH$1=TRUE,INDEX(Sheet2!$I$2:'Sheet2'!$I$45,MATCH(AZ122,Sheet2!$G$2:'Sheet2'!$G$45,0)),IF($BI$1=TRUE,INDEX(Sheet2!$H$2:'Sheet2'!$H$45,MATCH(AZ122,Sheet2!$G$2:'Sheet2'!$G$45,0)),0)))+IF($BE$1=TRUE,2,0)</f>
        <v>25</v>
      </c>
      <c r="Y122" s="26">
        <f t="shared" si="42"/>
        <v>28.5</v>
      </c>
      <c r="Z122" s="26">
        <f t="shared" si="43"/>
        <v>31.5</v>
      </c>
      <c r="AA122" s="28">
        <f t="shared" si="44"/>
        <v>34.5</v>
      </c>
      <c r="AB122" s="26">
        <f>BA122+IF($F122="범선",IF($BG$1=TRUE,INDEX(Sheet2!$H$2:'Sheet2'!$H$45,MATCH(BA122,Sheet2!$G$2:'Sheet2'!$G$45,0),0)),IF($BH$1=TRUE,INDEX(Sheet2!$I$2:'Sheet2'!$I$45,MATCH(BA122,Sheet2!$G$2:'Sheet2'!$G$45,0)),IF($BI$1=TRUE,INDEX(Sheet2!$H$2:'Sheet2'!$H$45,MATCH(BA122,Sheet2!$G$2:'Sheet2'!$G$45,0)),0)))+IF($BE$1=TRUE,2,0)</f>
        <v>29</v>
      </c>
      <c r="AC122" s="26">
        <f t="shared" si="45"/>
        <v>32.5</v>
      </c>
      <c r="AD122" s="26">
        <f t="shared" si="46"/>
        <v>35.5</v>
      </c>
      <c r="AE122" s="28">
        <f t="shared" si="47"/>
        <v>38.5</v>
      </c>
      <c r="AF122" s="26">
        <f>BB122+IF($F122="범선",IF($BG$1=TRUE,INDEX(Sheet2!$H$2:'Sheet2'!$H$45,MATCH(BB122,Sheet2!$G$2:'Sheet2'!$G$45,0),0)),IF($BH$1=TRUE,INDEX(Sheet2!$I$2:'Sheet2'!$I$45,MATCH(BB122,Sheet2!$G$2:'Sheet2'!$G$45,0)),IF($BI$1=TRUE,INDEX(Sheet2!$H$2:'Sheet2'!$H$45,MATCH(BB122,Sheet2!$G$2:'Sheet2'!$G$45,0)),0)))+IF($BE$1=TRUE,2,0)</f>
        <v>34.5</v>
      </c>
      <c r="AG122" s="26">
        <f t="shared" si="48"/>
        <v>38</v>
      </c>
      <c r="AH122" s="26">
        <f t="shared" si="49"/>
        <v>41</v>
      </c>
      <c r="AI122" s="28">
        <f t="shared" si="50"/>
        <v>44</v>
      </c>
      <c r="AJ122" s="95"/>
      <c r="AK122" s="96">
        <v>290</v>
      </c>
      <c r="AL122" s="96">
        <v>280</v>
      </c>
      <c r="AM122" s="96">
        <v>13</v>
      </c>
      <c r="AN122" s="81">
        <v>15</v>
      </c>
      <c r="AO122" s="81">
        <v>47</v>
      </c>
      <c r="AP122" s="13">
        <v>90</v>
      </c>
      <c r="AQ122" s="13">
        <v>27</v>
      </c>
      <c r="AR122" s="13">
        <v>80</v>
      </c>
      <c r="AS122" s="13">
        <v>980</v>
      </c>
      <c r="AT122" s="13">
        <v>3</v>
      </c>
      <c r="AU122" s="13">
        <f t="shared" si="58"/>
        <v>1150</v>
      </c>
      <c r="AV122" s="13">
        <f t="shared" si="51"/>
        <v>862</v>
      </c>
      <c r="AW122" s="13">
        <f t="shared" si="52"/>
        <v>1437</v>
      </c>
      <c r="AX122" s="5">
        <f t="shared" si="53"/>
        <v>7</v>
      </c>
      <c r="AY122" s="5">
        <f t="shared" si="54"/>
        <v>8</v>
      </c>
      <c r="AZ122" s="5">
        <f t="shared" si="55"/>
        <v>12</v>
      </c>
      <c r="BA122" s="5">
        <f t="shared" si="56"/>
        <v>15</v>
      </c>
      <c r="BB122" s="5">
        <f t="shared" si="57"/>
        <v>19</v>
      </c>
    </row>
    <row r="123" spans="1:54" s="5" customFormat="1" hidden="1">
      <c r="A123" s="439"/>
      <c r="B123" s="440" t="s">
        <v>30</v>
      </c>
      <c r="C123" s="212" t="s">
        <v>135</v>
      </c>
      <c r="D123" s="214" t="s">
        <v>1</v>
      </c>
      <c r="E123" s="214" t="s">
        <v>0</v>
      </c>
      <c r="F123" s="500" t="s">
        <v>18</v>
      </c>
      <c r="G123" s="223" t="s">
        <v>10</v>
      </c>
      <c r="H123" s="322">
        <f>ROUNDDOWN(AK123*1.05,0)+INDEX(Sheet2!$B$2:'Sheet2'!$B$5,MATCH(G123,Sheet2!$A$2:'Sheet2'!$A$5,0),0)+34*AT123-ROUNDUP(IF($BC$1=TRUE,AV123,AW123)/10,0)+A123</f>
        <v>450</v>
      </c>
      <c r="I123" s="323">
        <f>ROUNDDOWN(AL123*1.05,0)+INDEX(Sheet2!$B$2:'Sheet2'!$B$5,MATCH(G123,Sheet2!$A$2:'Sheet2'!$A$5,0),0)+34*AT123-ROUNDUP(IF($BC$1=TRUE,AV123,AW123)/10,0)+A123</f>
        <v>555</v>
      </c>
      <c r="J123" s="232">
        <f t="shared" si="31"/>
        <v>1005</v>
      </c>
      <c r="K123" s="756">
        <f>AW123-ROUNDDOWN(AR123/2,0)-ROUNDDOWN(MAX(AQ123*1.2,AP123*0.5),0)+INDEX(Sheet2!$C$2:'Sheet2'!$C$5,MATCH(G123,Sheet2!$A$2:'Sheet2'!$A$5,0),0)</f>
        <v>1092</v>
      </c>
      <c r="L123" s="247">
        <f t="shared" si="32"/>
        <v>608</v>
      </c>
      <c r="M123" s="249">
        <f t="shared" si="61"/>
        <v>10</v>
      </c>
      <c r="N123" s="249">
        <f t="shared" si="62"/>
        <v>12</v>
      </c>
      <c r="O123" s="252">
        <f t="shared" si="35"/>
        <v>1905</v>
      </c>
      <c r="P123" s="259">
        <f>AX123+IF($F123="범선",IF($BG$1=TRUE,INDEX(Sheet2!$H$2:'Sheet2'!$H$45,MATCH(AX123,Sheet2!$G$2:'Sheet2'!$G$45,0),0)),IF($BH$1=TRUE,INDEX(Sheet2!$I$2:'Sheet2'!$I$45,MATCH(AX123,Sheet2!$G$2:'Sheet2'!$G$45,0)),IF($BI$1=TRUE,INDEX(Sheet2!$H$2:'Sheet2'!$H$45,MATCH(AX123,Sheet2!$G$2:'Sheet2'!$G$45,0)),0)))+IF($BE$1=TRUE,2,0)</f>
        <v>12</v>
      </c>
      <c r="Q123" s="214">
        <f t="shared" si="36"/>
        <v>15</v>
      </c>
      <c r="R123" s="214">
        <f t="shared" si="37"/>
        <v>18</v>
      </c>
      <c r="S123" s="223">
        <f t="shared" si="38"/>
        <v>21</v>
      </c>
      <c r="T123" s="214">
        <f>AY123+IF($F123="범선",IF($BG$1=TRUE,INDEX(Sheet2!$H$2:'Sheet2'!$H$45,MATCH(AY123,Sheet2!$G$2:'Sheet2'!$G$45,0),0)),IF($BH$1=TRUE,INDEX(Sheet2!$I$2:'Sheet2'!$I$45,MATCH(AY123,Sheet2!$G$2:'Sheet2'!$G$45,0)),IF($BI$1=TRUE,INDEX(Sheet2!$H$2:'Sheet2'!$H$45,MATCH(AY123,Sheet2!$G$2:'Sheet2'!$G$45,0)),0)))+IF($BE$1=TRUE,2,0)</f>
        <v>13</v>
      </c>
      <c r="U123" s="214">
        <f t="shared" si="39"/>
        <v>16.5</v>
      </c>
      <c r="V123" s="214">
        <f t="shared" si="40"/>
        <v>19.5</v>
      </c>
      <c r="W123" s="223">
        <f t="shared" si="41"/>
        <v>22.5</v>
      </c>
      <c r="X123" s="214">
        <f>AZ123+IF($F123="범선",IF($BG$1=TRUE,INDEX(Sheet2!$H$2:'Sheet2'!$H$45,MATCH(AZ123,Sheet2!$G$2:'Sheet2'!$G$45,0),0)),IF($BH$1=TRUE,INDEX(Sheet2!$I$2:'Sheet2'!$I$45,MATCH(AZ123,Sheet2!$G$2:'Sheet2'!$G$45,0)),IF($BI$1=TRUE,INDEX(Sheet2!$H$2:'Sheet2'!$H$45,MATCH(AZ123,Sheet2!$G$2:'Sheet2'!$G$45,0)),0)))+IF($BE$1=TRUE,2,0)</f>
        <v>18.5</v>
      </c>
      <c r="Y123" s="214">
        <f t="shared" si="42"/>
        <v>22</v>
      </c>
      <c r="Z123" s="214">
        <f t="shared" si="43"/>
        <v>25</v>
      </c>
      <c r="AA123" s="223">
        <f t="shared" si="44"/>
        <v>28</v>
      </c>
      <c r="AB123" s="214">
        <f>BA123+IF($F123="범선",IF($BG$1=TRUE,INDEX(Sheet2!$H$2:'Sheet2'!$H$45,MATCH(BA123,Sheet2!$G$2:'Sheet2'!$G$45,0),0)),IF($BH$1=TRUE,INDEX(Sheet2!$I$2:'Sheet2'!$I$45,MATCH(BA123,Sheet2!$G$2:'Sheet2'!$G$45,0)),IF($BI$1=TRUE,INDEX(Sheet2!$H$2:'Sheet2'!$H$45,MATCH(BA123,Sheet2!$G$2:'Sheet2'!$G$45,0)),0)))+IF($BE$1=TRUE,2,0)</f>
        <v>22.5</v>
      </c>
      <c r="AC123" s="214">
        <f t="shared" si="45"/>
        <v>26</v>
      </c>
      <c r="AD123" s="214">
        <f t="shared" si="46"/>
        <v>29</v>
      </c>
      <c r="AE123" s="223">
        <f t="shared" si="47"/>
        <v>32</v>
      </c>
      <c r="AF123" s="214">
        <f>BB123+IF($F123="범선",IF($BG$1=TRUE,INDEX(Sheet2!$H$2:'Sheet2'!$H$45,MATCH(BB123,Sheet2!$G$2:'Sheet2'!$G$45,0),0)),IF($BH$1=TRUE,INDEX(Sheet2!$I$2:'Sheet2'!$I$45,MATCH(BB123,Sheet2!$G$2:'Sheet2'!$G$45,0)),IF($BI$1=TRUE,INDEX(Sheet2!$H$2:'Sheet2'!$H$45,MATCH(BB123,Sheet2!$G$2:'Sheet2'!$G$45,0)),0)))+IF($BE$1=TRUE,2,0)</f>
        <v>28</v>
      </c>
      <c r="AG123" s="214">
        <f t="shared" si="48"/>
        <v>31.5</v>
      </c>
      <c r="AH123" s="214">
        <f t="shared" si="49"/>
        <v>34.5</v>
      </c>
      <c r="AI123" s="223">
        <f t="shared" si="50"/>
        <v>37.5</v>
      </c>
      <c r="AJ123" s="95"/>
      <c r="AK123" s="97">
        <v>260</v>
      </c>
      <c r="AL123" s="97">
        <v>360</v>
      </c>
      <c r="AM123" s="97">
        <v>9</v>
      </c>
      <c r="AN123" s="83">
        <v>10</v>
      </c>
      <c r="AO123" s="83">
        <v>12</v>
      </c>
      <c r="AP123" s="5">
        <v>55</v>
      </c>
      <c r="AQ123" s="5">
        <v>25</v>
      </c>
      <c r="AR123" s="5">
        <v>20</v>
      </c>
      <c r="AS123" s="5">
        <v>790</v>
      </c>
      <c r="AT123" s="5">
        <v>3</v>
      </c>
      <c r="AU123" s="5">
        <f t="shared" si="58"/>
        <v>865</v>
      </c>
      <c r="AV123" s="5">
        <f t="shared" si="51"/>
        <v>648</v>
      </c>
      <c r="AW123" s="5">
        <f t="shared" si="52"/>
        <v>1081</v>
      </c>
      <c r="AX123" s="5">
        <f t="shared" si="53"/>
        <v>2</v>
      </c>
      <c r="AY123" s="5">
        <f t="shared" si="54"/>
        <v>3</v>
      </c>
      <c r="AZ123" s="5">
        <f t="shared" si="55"/>
        <v>7</v>
      </c>
      <c r="BA123" s="5">
        <f t="shared" si="56"/>
        <v>10</v>
      </c>
      <c r="BB123" s="5">
        <f t="shared" si="57"/>
        <v>14</v>
      </c>
    </row>
    <row r="124" spans="1:54" s="5" customFormat="1" hidden="1">
      <c r="A124" s="368"/>
      <c r="B124" s="90" t="s">
        <v>99</v>
      </c>
      <c r="C124" s="122" t="s">
        <v>135</v>
      </c>
      <c r="D124" s="20" t="s">
        <v>1</v>
      </c>
      <c r="E124" s="20" t="s">
        <v>41</v>
      </c>
      <c r="F124" s="21" t="s">
        <v>18</v>
      </c>
      <c r="G124" s="22" t="s">
        <v>10</v>
      </c>
      <c r="H124" s="318">
        <f>ROUNDDOWN(AK124*1.05,0)+INDEX(Sheet2!$B$2:'Sheet2'!$B$5,MATCH(G124,Sheet2!$A$2:'Sheet2'!$A$5,0),0)+34*AT124-ROUNDUP(IF($BC$1=TRUE,AV124,AW124)/10,0)+A124</f>
        <v>448</v>
      </c>
      <c r="I124" s="319">
        <f>ROUNDDOWN(AL124*1.05,0)+INDEX(Sheet2!$B$2:'Sheet2'!$B$5,MATCH(G124,Sheet2!$A$2:'Sheet2'!$A$5,0),0)+34*AT124-ROUNDUP(IF($BC$1=TRUE,AV124,AW124)/10,0)+A124</f>
        <v>553</v>
      </c>
      <c r="J124" s="23">
        <f t="shared" si="31"/>
        <v>1001</v>
      </c>
      <c r="K124" s="602">
        <f>AW124-ROUNDDOWN(AR124/2,0)-ROUNDDOWN(MAX(AQ124*1.2,AP124*0.5),0)+INDEX(Sheet2!$C$2:'Sheet2'!$C$5,MATCH(G124,Sheet2!$A$2:'Sheet2'!$A$5,0),0)</f>
        <v>1117</v>
      </c>
      <c r="L124" s="19">
        <f t="shared" si="32"/>
        <v>623</v>
      </c>
      <c r="M124" s="99">
        <f t="shared" si="61"/>
        <v>10</v>
      </c>
      <c r="N124" s="99">
        <f t="shared" si="62"/>
        <v>12</v>
      </c>
      <c r="O124" s="187">
        <f t="shared" si="35"/>
        <v>1897</v>
      </c>
      <c r="P124" s="24">
        <f>AX124+IF($F124="범선",IF($BG$1=TRUE,INDEX(Sheet2!$H$2:'Sheet2'!$H$45,MATCH(AX124,Sheet2!$G$2:'Sheet2'!$G$45,0),0)),IF($BH$1=TRUE,INDEX(Sheet2!$I$2:'Sheet2'!$I$45,MATCH(AX124,Sheet2!$G$2:'Sheet2'!$G$45,0)),IF($BI$1=TRUE,INDEX(Sheet2!$H$2:'Sheet2'!$H$45,MATCH(AX124,Sheet2!$G$2:'Sheet2'!$G$45,0)),0)))+IF($BE$1=TRUE,2,0)</f>
        <v>12</v>
      </c>
      <c r="Q124" s="20">
        <f t="shared" si="36"/>
        <v>15</v>
      </c>
      <c r="R124" s="20">
        <f t="shared" si="37"/>
        <v>18</v>
      </c>
      <c r="S124" s="22">
        <f t="shared" si="38"/>
        <v>21</v>
      </c>
      <c r="T124" s="20">
        <f>AY124+IF($F124="범선",IF($BG$1=TRUE,INDEX(Sheet2!$H$2:'Sheet2'!$H$45,MATCH(AY124,Sheet2!$G$2:'Sheet2'!$G$45,0),0)),IF($BH$1=TRUE,INDEX(Sheet2!$I$2:'Sheet2'!$I$45,MATCH(AY124,Sheet2!$G$2:'Sheet2'!$G$45,0)),IF($BI$1=TRUE,INDEX(Sheet2!$H$2:'Sheet2'!$H$45,MATCH(AY124,Sheet2!$G$2:'Sheet2'!$G$45,0)),0)))+IF($BE$1=TRUE,2,0)</f>
        <v>13</v>
      </c>
      <c r="U124" s="20">
        <f t="shared" si="39"/>
        <v>16.5</v>
      </c>
      <c r="V124" s="20">
        <f t="shared" si="40"/>
        <v>19.5</v>
      </c>
      <c r="W124" s="22">
        <f t="shared" si="41"/>
        <v>22.5</v>
      </c>
      <c r="X124" s="20">
        <f>AZ124+IF($F124="범선",IF($BG$1=TRUE,INDEX(Sheet2!$H$2:'Sheet2'!$H$45,MATCH(AZ124,Sheet2!$G$2:'Sheet2'!$G$45,0),0)),IF($BH$1=TRUE,INDEX(Sheet2!$I$2:'Sheet2'!$I$45,MATCH(AZ124,Sheet2!$G$2:'Sheet2'!$G$45,0)),IF($BI$1=TRUE,INDEX(Sheet2!$H$2:'Sheet2'!$H$45,MATCH(AZ124,Sheet2!$G$2:'Sheet2'!$G$45,0)),0)))+IF($BE$1=TRUE,2,0)</f>
        <v>18.5</v>
      </c>
      <c r="Y124" s="20">
        <f t="shared" si="42"/>
        <v>22</v>
      </c>
      <c r="Z124" s="20">
        <f t="shared" si="43"/>
        <v>25</v>
      </c>
      <c r="AA124" s="22">
        <f t="shared" si="44"/>
        <v>28</v>
      </c>
      <c r="AB124" s="20">
        <f>BA124+IF($F124="범선",IF($BG$1=TRUE,INDEX(Sheet2!$H$2:'Sheet2'!$H$45,MATCH(BA124,Sheet2!$G$2:'Sheet2'!$G$45,0),0)),IF($BH$1=TRUE,INDEX(Sheet2!$I$2:'Sheet2'!$I$45,MATCH(BA124,Sheet2!$G$2:'Sheet2'!$G$45,0)),IF($BI$1=TRUE,INDEX(Sheet2!$H$2:'Sheet2'!$H$45,MATCH(BA124,Sheet2!$G$2:'Sheet2'!$G$45,0)),0)))+IF($BE$1=TRUE,2,0)</f>
        <v>22.5</v>
      </c>
      <c r="AC124" s="20">
        <f t="shared" si="45"/>
        <v>26</v>
      </c>
      <c r="AD124" s="20">
        <f t="shared" si="46"/>
        <v>29</v>
      </c>
      <c r="AE124" s="22">
        <f t="shared" si="47"/>
        <v>32</v>
      </c>
      <c r="AF124" s="20">
        <f>BB124+IF($F124="범선",IF($BG$1=TRUE,INDEX(Sheet2!$H$2:'Sheet2'!$H$45,MATCH(BB124,Sheet2!$G$2:'Sheet2'!$G$45,0),0)),IF($BH$1=TRUE,INDEX(Sheet2!$I$2:'Sheet2'!$I$45,MATCH(BB124,Sheet2!$G$2:'Sheet2'!$G$45,0)),IF($BI$1=TRUE,INDEX(Sheet2!$H$2:'Sheet2'!$H$45,MATCH(BB124,Sheet2!$G$2:'Sheet2'!$G$45,0)),0)))+IF($BE$1=TRUE,2,0)</f>
        <v>28</v>
      </c>
      <c r="AG124" s="20">
        <f t="shared" si="48"/>
        <v>31.5</v>
      </c>
      <c r="AH124" s="20">
        <f t="shared" si="49"/>
        <v>34.5</v>
      </c>
      <c r="AI124" s="22">
        <f t="shared" si="50"/>
        <v>37.5</v>
      </c>
      <c r="AJ124" s="95"/>
      <c r="AK124" s="97">
        <v>260</v>
      </c>
      <c r="AL124" s="97">
        <v>360</v>
      </c>
      <c r="AM124" s="97">
        <v>10</v>
      </c>
      <c r="AN124" s="83">
        <v>10</v>
      </c>
      <c r="AO124" s="83">
        <v>12</v>
      </c>
      <c r="AP124" s="5">
        <v>55</v>
      </c>
      <c r="AQ124" s="5">
        <v>25</v>
      </c>
      <c r="AR124" s="5">
        <v>20</v>
      </c>
      <c r="AS124" s="5">
        <v>810</v>
      </c>
      <c r="AT124" s="5">
        <v>3</v>
      </c>
      <c r="AU124" s="5">
        <f t="shared" si="58"/>
        <v>885</v>
      </c>
      <c r="AV124" s="5">
        <f t="shared" si="51"/>
        <v>663</v>
      </c>
      <c r="AW124" s="5">
        <f t="shared" si="52"/>
        <v>1106</v>
      </c>
      <c r="AX124" s="5">
        <f t="shared" si="53"/>
        <v>2</v>
      </c>
      <c r="AY124" s="5">
        <f t="shared" si="54"/>
        <v>3</v>
      </c>
      <c r="AZ124" s="5">
        <f t="shared" si="55"/>
        <v>7</v>
      </c>
      <c r="BA124" s="5">
        <f t="shared" si="56"/>
        <v>10</v>
      </c>
      <c r="BB124" s="5">
        <f t="shared" si="57"/>
        <v>14</v>
      </c>
    </row>
    <row r="125" spans="1:54" s="5" customFormat="1">
      <c r="A125" s="458"/>
      <c r="B125" s="715"/>
      <c r="C125" s="721" t="s">
        <v>542</v>
      </c>
      <c r="D125" s="387" t="s">
        <v>1</v>
      </c>
      <c r="E125" s="387" t="s">
        <v>0</v>
      </c>
      <c r="F125" s="826" t="s">
        <v>18</v>
      </c>
      <c r="G125" s="388" t="s">
        <v>12</v>
      </c>
      <c r="H125" s="737">
        <f>ROUNDDOWN(AK125*1.05,0)+INDEX(Sheet2!$B$2:'Sheet2'!$B$5,MATCH(G125,Sheet2!$A$2:'Sheet2'!$A$5,0),0)+34*AT125-ROUNDUP(IF($BC$1=TRUE,AV125,AW125)/10,0)+A125</f>
        <v>511</v>
      </c>
      <c r="I125" s="742">
        <f>ROUNDDOWN(AL125*1.05,0)+INDEX(Sheet2!$B$2:'Sheet2'!$B$5,MATCH(G125,Sheet2!$A$2:'Sheet2'!$A$5,0),0)+34*AT125-ROUNDUP(IF($BC$1=TRUE,AV125,AW125)/10,0)+A125</f>
        <v>478</v>
      </c>
      <c r="J125" s="747">
        <f t="shared" si="31"/>
        <v>989</v>
      </c>
      <c r="K125" s="1350">
        <f>AW125-ROUNDDOWN(AR125/2,0)-ROUNDDOWN(MAX(AQ125*1.2,AP125*0.5),0)+INDEX(Sheet2!$C$2:'Sheet2'!$C$5,MATCH(G125,Sheet2!$A$2:'Sheet2'!$A$5,0),0)</f>
        <v>1061</v>
      </c>
      <c r="L125" s="386">
        <f t="shared" si="32"/>
        <v>537</v>
      </c>
      <c r="M125" s="780">
        <f t="shared" si="61"/>
        <v>15</v>
      </c>
      <c r="N125" s="780">
        <f t="shared" si="62"/>
        <v>58</v>
      </c>
      <c r="O125" s="792">
        <f t="shared" si="35"/>
        <v>2011</v>
      </c>
      <c r="P125" s="41">
        <f>AX125+IF($F125="범선",IF($BG$1=TRUE,INDEX(Sheet2!$H$2:'Sheet2'!$H$45,MATCH(AX125,Sheet2!$G$2:'Sheet2'!$G$45,0),0)),IF($BH$1=TRUE,INDEX(Sheet2!$I$2:'Sheet2'!$I$45,MATCH(AX125,Sheet2!$G$2:'Sheet2'!$G$45,0)),IF($BI$1=TRUE,INDEX(Sheet2!$H$2:'Sheet2'!$H$45,MATCH(AX125,Sheet2!$G$2:'Sheet2'!$G$45,0)),0)))+IF($BE$1=TRUE,2,0)</f>
        <v>22.5</v>
      </c>
      <c r="Q125" s="38">
        <f t="shared" si="36"/>
        <v>25.5</v>
      </c>
      <c r="R125" s="38">
        <f t="shared" si="37"/>
        <v>28.5</v>
      </c>
      <c r="S125" s="39">
        <f t="shared" si="38"/>
        <v>31.5</v>
      </c>
      <c r="T125" s="38">
        <f>AY125+IF($F125="범선",IF($BG$1=TRUE,INDEX(Sheet2!$H$2:'Sheet2'!$H$45,MATCH(AY125,Sheet2!$G$2:'Sheet2'!$G$45,0),0)),IF($BH$1=TRUE,INDEX(Sheet2!$I$2:'Sheet2'!$I$45,MATCH(AY125,Sheet2!$G$2:'Sheet2'!$G$45,0)),IF($BI$1=TRUE,INDEX(Sheet2!$H$2:'Sheet2'!$H$45,MATCH(AY125,Sheet2!$G$2:'Sheet2'!$G$45,0)),0)))+IF($BE$1=TRUE,2,0)</f>
        <v>24</v>
      </c>
      <c r="U125" s="38">
        <f t="shared" si="39"/>
        <v>27.5</v>
      </c>
      <c r="V125" s="38">
        <f t="shared" si="40"/>
        <v>30.5</v>
      </c>
      <c r="W125" s="39">
        <f t="shared" si="41"/>
        <v>33.5</v>
      </c>
      <c r="X125" s="38">
        <f>AZ125+IF($F125="범선",IF($BG$1=TRUE,INDEX(Sheet2!$H$2:'Sheet2'!$H$45,MATCH(AZ125,Sheet2!$G$2:'Sheet2'!$G$45,0),0)),IF($BH$1=TRUE,INDEX(Sheet2!$I$2:'Sheet2'!$I$45,MATCH(AZ125,Sheet2!$G$2:'Sheet2'!$G$45,0)),IF($BI$1=TRUE,INDEX(Sheet2!$H$2:'Sheet2'!$H$45,MATCH(AZ125,Sheet2!$G$2:'Sheet2'!$G$45,0)),0)))+IF($BE$1=TRUE,2,0)</f>
        <v>29</v>
      </c>
      <c r="Y125" s="38">
        <f t="shared" si="42"/>
        <v>32.5</v>
      </c>
      <c r="Z125" s="38">
        <f t="shared" si="43"/>
        <v>35.5</v>
      </c>
      <c r="AA125" s="39">
        <f t="shared" si="44"/>
        <v>38.5</v>
      </c>
      <c r="AB125" s="38">
        <f>BA125+IF($F125="범선",IF($BG$1=TRUE,INDEX(Sheet2!$H$2:'Sheet2'!$H$45,MATCH(BA125,Sheet2!$G$2:'Sheet2'!$G$45,0),0)),IF($BH$1=TRUE,INDEX(Sheet2!$I$2:'Sheet2'!$I$45,MATCH(BA125,Sheet2!$G$2:'Sheet2'!$G$45,0)),IF($BI$1=TRUE,INDEX(Sheet2!$H$2:'Sheet2'!$H$45,MATCH(BA125,Sheet2!$G$2:'Sheet2'!$G$45,0)),0)))+IF($BE$1=TRUE,2,0)</f>
        <v>34.5</v>
      </c>
      <c r="AC125" s="38">
        <f t="shared" si="45"/>
        <v>38</v>
      </c>
      <c r="AD125" s="38">
        <f t="shared" si="46"/>
        <v>41</v>
      </c>
      <c r="AE125" s="39">
        <f t="shared" si="47"/>
        <v>44</v>
      </c>
      <c r="AF125" s="38">
        <f>BB125+IF($F125="범선",IF($BG$1=TRUE,INDEX(Sheet2!$H$2:'Sheet2'!$H$45,MATCH(BB125,Sheet2!$G$2:'Sheet2'!$G$45,0),0)),IF($BH$1=TRUE,INDEX(Sheet2!$I$2:'Sheet2'!$I$45,MATCH(BB125,Sheet2!$G$2:'Sheet2'!$G$45,0)),IF($BI$1=TRUE,INDEX(Sheet2!$H$2:'Sheet2'!$H$45,MATCH(BB125,Sheet2!$G$2:'Sheet2'!$G$45,0)),0)))+IF($BE$1=TRUE,2,0)</f>
        <v>38.5</v>
      </c>
      <c r="AG125" s="38">
        <f t="shared" si="48"/>
        <v>42</v>
      </c>
      <c r="AH125" s="38">
        <f t="shared" si="49"/>
        <v>45</v>
      </c>
      <c r="AI125" s="39">
        <f t="shared" si="50"/>
        <v>48</v>
      </c>
      <c r="AJ125" s="95"/>
      <c r="AK125" s="97">
        <f>310/100*105</f>
        <v>325.5</v>
      </c>
      <c r="AL125" s="97">
        <f>280/100*105</f>
        <v>294</v>
      </c>
      <c r="AM125" s="97">
        <v>17</v>
      </c>
      <c r="AN125" s="83">
        <v>15</v>
      </c>
      <c r="AO125" s="83">
        <v>58</v>
      </c>
      <c r="AP125" s="5">
        <v>200</v>
      </c>
      <c r="AQ125" s="5">
        <v>100</v>
      </c>
      <c r="AR125" s="5">
        <v>110</v>
      </c>
      <c r="AS125" s="5">
        <v>640</v>
      </c>
      <c r="AT125" s="5">
        <v>3</v>
      </c>
      <c r="AU125" s="5">
        <f t="shared" si="58"/>
        <v>950</v>
      </c>
      <c r="AV125" s="5">
        <f t="shared" si="51"/>
        <v>712</v>
      </c>
      <c r="AW125" s="5">
        <f t="shared" si="52"/>
        <v>1187</v>
      </c>
      <c r="AX125" s="5">
        <f t="shared" si="53"/>
        <v>10</v>
      </c>
      <c r="AY125" s="5">
        <f t="shared" si="54"/>
        <v>11</v>
      </c>
      <c r="AZ125" s="5">
        <f t="shared" si="55"/>
        <v>15</v>
      </c>
      <c r="BA125" s="5">
        <f t="shared" si="56"/>
        <v>19</v>
      </c>
      <c r="BB125" s="5">
        <f t="shared" si="57"/>
        <v>22</v>
      </c>
    </row>
    <row r="126" spans="1:54" s="5" customFormat="1" hidden="1">
      <c r="A126" s="439"/>
      <c r="B126" s="440" t="s">
        <v>102</v>
      </c>
      <c r="C126" s="212" t="s">
        <v>228</v>
      </c>
      <c r="D126" s="214" t="s">
        <v>1</v>
      </c>
      <c r="E126" s="214" t="s">
        <v>0</v>
      </c>
      <c r="F126" s="214" t="s">
        <v>18</v>
      </c>
      <c r="G126" s="223" t="s">
        <v>10</v>
      </c>
      <c r="H126" s="322">
        <f>ROUNDDOWN(AK126*1.05,0)+INDEX(Sheet2!$B$2:'Sheet2'!$B$5,MATCH(G126,Sheet2!$A$2:'Sheet2'!$A$5,0),0)+34*AT126-ROUNDUP(IF($BC$1=TRUE,AV126,AW126)/10,0)+A126</f>
        <v>492</v>
      </c>
      <c r="I126" s="323">
        <f>ROUNDDOWN(AL126*1.05,0)+INDEX(Sheet2!$B$2:'Sheet2'!$B$5,MATCH(G126,Sheet2!$A$2:'Sheet2'!$A$5,0),0)+34*AT126-ROUNDUP(IF($BC$1=TRUE,AV126,AW126)/10,0)+A126</f>
        <v>420</v>
      </c>
      <c r="J126" s="232">
        <f t="shared" si="31"/>
        <v>912</v>
      </c>
      <c r="K126" s="954">
        <f>AW126-ROUNDDOWN(AR126/2,0)-ROUNDDOWN(MAX(AQ126*1.2,AP126*0.5),0)+INDEX(Sheet2!$C$2:'Sheet2'!$C$5,MATCH(G126,Sheet2!$A$2:'Sheet2'!$A$5,0),0)</f>
        <v>1279</v>
      </c>
      <c r="L126" s="247">
        <f t="shared" si="32"/>
        <v>703</v>
      </c>
      <c r="M126" s="249">
        <f t="shared" si="61"/>
        <v>10</v>
      </c>
      <c r="N126" s="249">
        <f t="shared" si="62"/>
        <v>16</v>
      </c>
      <c r="O126" s="252">
        <f t="shared" si="35"/>
        <v>1896</v>
      </c>
      <c r="P126" s="259">
        <f>AX126+IF($F126="범선",IF($BG$1=TRUE,INDEX(Sheet2!$H$2:'Sheet2'!$H$45,MATCH(AX126,Sheet2!$G$2:'Sheet2'!$G$45,0),0)),IF($BH$1=TRUE,INDEX(Sheet2!$I$2:'Sheet2'!$I$45,MATCH(AX126,Sheet2!$G$2:'Sheet2'!$G$45,0)),IF($BI$1=TRUE,INDEX(Sheet2!$H$2:'Sheet2'!$H$45,MATCH(AX126,Sheet2!$G$2:'Sheet2'!$G$45,0)),0)))+IF($BE$1=TRUE,2,0)</f>
        <v>12</v>
      </c>
      <c r="Q126" s="214">
        <f t="shared" si="36"/>
        <v>15</v>
      </c>
      <c r="R126" s="214">
        <f t="shared" si="37"/>
        <v>18</v>
      </c>
      <c r="S126" s="223">
        <f t="shared" si="38"/>
        <v>21</v>
      </c>
      <c r="T126" s="214">
        <f>AY126+IF($F126="범선",IF($BG$1=TRUE,INDEX(Sheet2!$H$2:'Sheet2'!$H$45,MATCH(AY126,Sheet2!$G$2:'Sheet2'!$G$45,0),0)),IF($BH$1=TRUE,INDEX(Sheet2!$I$2:'Sheet2'!$I$45,MATCH(AY126,Sheet2!$G$2:'Sheet2'!$G$45,0)),IF($BI$1=TRUE,INDEX(Sheet2!$H$2:'Sheet2'!$H$45,MATCH(AY126,Sheet2!$G$2:'Sheet2'!$G$45,0)),0)))+IF($BE$1=TRUE,2,0)</f>
        <v>13</v>
      </c>
      <c r="U126" s="214">
        <f t="shared" si="39"/>
        <v>16.5</v>
      </c>
      <c r="V126" s="214">
        <f t="shared" si="40"/>
        <v>19.5</v>
      </c>
      <c r="W126" s="223">
        <f t="shared" si="41"/>
        <v>22.5</v>
      </c>
      <c r="X126" s="214">
        <f>AZ126+IF($F126="범선",IF($BG$1=TRUE,INDEX(Sheet2!$H$2:'Sheet2'!$H$45,MATCH(AZ126,Sheet2!$G$2:'Sheet2'!$G$45,0),0)),IF($BH$1=TRUE,INDEX(Sheet2!$I$2:'Sheet2'!$I$45,MATCH(AZ126,Sheet2!$G$2:'Sheet2'!$G$45,0)),IF($BI$1=TRUE,INDEX(Sheet2!$H$2:'Sheet2'!$H$45,MATCH(AZ126,Sheet2!$G$2:'Sheet2'!$G$45,0)),0)))+IF($BE$1=TRUE,2,0)</f>
        <v>18.5</v>
      </c>
      <c r="Y126" s="214">
        <f t="shared" si="42"/>
        <v>22</v>
      </c>
      <c r="Z126" s="214">
        <f t="shared" si="43"/>
        <v>25</v>
      </c>
      <c r="AA126" s="223">
        <f t="shared" si="44"/>
        <v>28</v>
      </c>
      <c r="AB126" s="214">
        <f>BA126+IF($F126="범선",IF($BG$1=TRUE,INDEX(Sheet2!$H$2:'Sheet2'!$H$45,MATCH(BA126,Sheet2!$G$2:'Sheet2'!$G$45,0),0)),IF($BH$1=TRUE,INDEX(Sheet2!$I$2:'Sheet2'!$I$45,MATCH(BA126,Sheet2!$G$2:'Sheet2'!$G$45,0)),IF($BI$1=TRUE,INDEX(Sheet2!$H$2:'Sheet2'!$H$45,MATCH(BA126,Sheet2!$G$2:'Sheet2'!$G$45,0)),0)))+IF($BE$1=TRUE,2,0)</f>
        <v>22.5</v>
      </c>
      <c r="AC126" s="214">
        <f t="shared" si="45"/>
        <v>26</v>
      </c>
      <c r="AD126" s="214">
        <f t="shared" si="46"/>
        <v>29</v>
      </c>
      <c r="AE126" s="223">
        <f t="shared" si="47"/>
        <v>32</v>
      </c>
      <c r="AF126" s="214">
        <f>BB126+IF($F126="범선",IF($BG$1=TRUE,INDEX(Sheet2!$H$2:'Sheet2'!$H$45,MATCH(BB126,Sheet2!$G$2:'Sheet2'!$G$45,0),0)),IF($BH$1=TRUE,INDEX(Sheet2!$I$2:'Sheet2'!$I$45,MATCH(BB126,Sheet2!$G$2:'Sheet2'!$G$45,0)),IF($BI$1=TRUE,INDEX(Sheet2!$H$2:'Sheet2'!$H$45,MATCH(BB126,Sheet2!$G$2:'Sheet2'!$G$45,0)),0)))+IF($BE$1=TRUE,2,0)</f>
        <v>28</v>
      </c>
      <c r="AG126" s="214">
        <f t="shared" si="48"/>
        <v>31.5</v>
      </c>
      <c r="AH126" s="214">
        <f t="shared" si="49"/>
        <v>34.5</v>
      </c>
      <c r="AI126" s="223">
        <f t="shared" si="50"/>
        <v>37.5</v>
      </c>
      <c r="AJ126" s="95"/>
      <c r="AK126" s="96">
        <v>217</v>
      </c>
      <c r="AL126" s="96">
        <v>148</v>
      </c>
      <c r="AM126" s="96">
        <v>7</v>
      </c>
      <c r="AN126" s="83">
        <v>10</v>
      </c>
      <c r="AO126" s="83">
        <v>16</v>
      </c>
      <c r="AP126" s="13">
        <v>100</v>
      </c>
      <c r="AQ126" s="13">
        <v>48</v>
      </c>
      <c r="AR126" s="13">
        <v>54</v>
      </c>
      <c r="AS126" s="13">
        <v>896</v>
      </c>
      <c r="AT126" s="13">
        <v>6</v>
      </c>
      <c r="AU126" s="5">
        <f t="shared" si="58"/>
        <v>1050</v>
      </c>
      <c r="AV126" s="5">
        <f t="shared" si="51"/>
        <v>787</v>
      </c>
      <c r="AW126" s="5">
        <f t="shared" si="52"/>
        <v>1312</v>
      </c>
      <c r="AX126" s="5">
        <f t="shared" si="53"/>
        <v>2</v>
      </c>
      <c r="AY126" s="5">
        <f t="shared" si="54"/>
        <v>3</v>
      </c>
      <c r="AZ126" s="5">
        <f t="shared" si="55"/>
        <v>7</v>
      </c>
      <c r="BA126" s="5">
        <f t="shared" si="56"/>
        <v>10</v>
      </c>
      <c r="BB126" s="5">
        <f t="shared" si="57"/>
        <v>14</v>
      </c>
    </row>
    <row r="127" spans="1:54" s="5" customFormat="1">
      <c r="A127" s="334"/>
      <c r="B127" s="89"/>
      <c r="C127" s="119" t="s">
        <v>76</v>
      </c>
      <c r="D127" s="26" t="s">
        <v>25</v>
      </c>
      <c r="E127" s="26" t="s">
        <v>0</v>
      </c>
      <c r="F127" s="27" t="s">
        <v>18</v>
      </c>
      <c r="G127" s="28" t="s">
        <v>8</v>
      </c>
      <c r="H127" s="91">
        <f>ROUNDDOWN(AK127*1.05,0)+INDEX(Sheet2!$B$2:'Sheet2'!$B$5,MATCH(G127,Sheet2!$A$2:'Sheet2'!$A$5,0),0)+34*AT127-ROUNDUP(IF($BC$1=TRUE,AV127,AW127)/10,0)+A127</f>
        <v>472</v>
      </c>
      <c r="I127" s="231">
        <f>ROUNDDOWN(AL127*1.05,0)+INDEX(Sheet2!$B$2:'Sheet2'!$B$5,MATCH(G127,Sheet2!$A$2:'Sheet2'!$A$5,0),0)+34*AT127-ROUNDUP(IF($BC$1=TRUE,AV127,AW127)/10,0)+A127</f>
        <v>572</v>
      </c>
      <c r="J127" s="30">
        <f t="shared" si="31"/>
        <v>1044</v>
      </c>
      <c r="K127" s="143">
        <f>AW127-ROUNDDOWN(AR127/2,0)-ROUNDDOWN(MAX(AQ127*1.2,AP127*0.5),0)+INDEX(Sheet2!$C$2:'Sheet2'!$C$5,MATCH(G127,Sheet2!$A$2:'Sheet2'!$A$5,0),0)</f>
        <v>920</v>
      </c>
      <c r="L127" s="25">
        <f t="shared" si="32"/>
        <v>496</v>
      </c>
      <c r="M127" s="83">
        <f t="shared" si="61"/>
        <v>12</v>
      </c>
      <c r="N127" s="83">
        <f t="shared" si="62"/>
        <v>30</v>
      </c>
      <c r="O127" s="92">
        <f t="shared" si="35"/>
        <v>1988</v>
      </c>
      <c r="P127" s="31">
        <f>AX127+IF($F127="범선",IF($BG$1=TRUE,INDEX(Sheet2!$H$2:'Sheet2'!$H$45,MATCH(AX127,Sheet2!$G$2:'Sheet2'!$G$45,0),0)),IF($BH$1=TRUE,INDEX(Sheet2!$I$2:'Sheet2'!$I$45,MATCH(AX127,Sheet2!$G$2:'Sheet2'!$G$45,0)),IF($BI$1=TRUE,INDEX(Sheet2!$H$2:'Sheet2'!$H$45,MATCH(AX127,Sheet2!$G$2:'Sheet2'!$G$45,0)),0)))+IF($BE$1=TRUE,2,0)</f>
        <v>18.5</v>
      </c>
      <c r="Q127" s="26">
        <f t="shared" si="36"/>
        <v>21.5</v>
      </c>
      <c r="R127" s="26">
        <f t="shared" si="37"/>
        <v>24.5</v>
      </c>
      <c r="S127" s="28">
        <f t="shared" si="38"/>
        <v>27.5</v>
      </c>
      <c r="T127" s="26">
        <f>AY127+IF($F127="범선",IF($BG$1=TRUE,INDEX(Sheet2!$H$2:'Sheet2'!$H$45,MATCH(AY127,Sheet2!$G$2:'Sheet2'!$G$45,0),0)),IF($BH$1=TRUE,INDEX(Sheet2!$I$2:'Sheet2'!$I$45,MATCH(AY127,Sheet2!$G$2:'Sheet2'!$G$45,0)),IF($BI$1=TRUE,INDEX(Sheet2!$H$2:'Sheet2'!$H$45,MATCH(AY127,Sheet2!$G$2:'Sheet2'!$G$45,0)),0)))+IF($BE$1=TRUE,2,0)</f>
        <v>20</v>
      </c>
      <c r="U127" s="26">
        <f t="shared" si="39"/>
        <v>23.5</v>
      </c>
      <c r="V127" s="26">
        <f t="shared" si="40"/>
        <v>26.5</v>
      </c>
      <c r="W127" s="28">
        <f t="shared" si="41"/>
        <v>29.5</v>
      </c>
      <c r="X127" s="26">
        <f>AZ127+IF($F127="범선",IF($BG$1=TRUE,INDEX(Sheet2!$H$2:'Sheet2'!$H$45,MATCH(AZ127,Sheet2!$G$2:'Sheet2'!$G$45,0),0)),IF($BH$1=TRUE,INDEX(Sheet2!$I$2:'Sheet2'!$I$45,MATCH(AZ127,Sheet2!$G$2:'Sheet2'!$G$45,0)),IF($BI$1=TRUE,INDEX(Sheet2!$H$2:'Sheet2'!$H$45,MATCH(AZ127,Sheet2!$G$2:'Sheet2'!$G$45,0)),0)))+IF($BE$1=TRUE,2,0)</f>
        <v>24</v>
      </c>
      <c r="Y127" s="26">
        <f t="shared" si="42"/>
        <v>27.5</v>
      </c>
      <c r="Z127" s="26">
        <f t="shared" si="43"/>
        <v>30.5</v>
      </c>
      <c r="AA127" s="28">
        <f t="shared" si="44"/>
        <v>33.5</v>
      </c>
      <c r="AB127" s="26">
        <f>BA127+IF($F127="범선",IF($BG$1=TRUE,INDEX(Sheet2!$H$2:'Sheet2'!$H$45,MATCH(BA127,Sheet2!$G$2:'Sheet2'!$G$45,0),0)),IF($BH$1=TRUE,INDEX(Sheet2!$I$2:'Sheet2'!$I$45,MATCH(BA127,Sheet2!$G$2:'Sheet2'!$G$45,0)),IF($BI$1=TRUE,INDEX(Sheet2!$H$2:'Sheet2'!$H$45,MATCH(BA127,Sheet2!$G$2:'Sheet2'!$G$45,0)),0)))+IF($BE$1=TRUE,2,0)</f>
        <v>29</v>
      </c>
      <c r="AC127" s="26">
        <f t="shared" si="45"/>
        <v>32.5</v>
      </c>
      <c r="AD127" s="26">
        <f t="shared" si="46"/>
        <v>35.5</v>
      </c>
      <c r="AE127" s="28">
        <f t="shared" si="47"/>
        <v>38.5</v>
      </c>
      <c r="AF127" s="26">
        <f>BB127+IF($F127="범선",IF($BG$1=TRUE,INDEX(Sheet2!$H$2:'Sheet2'!$H$45,MATCH(BB127,Sheet2!$G$2:'Sheet2'!$G$45,0),0)),IF($BH$1=TRUE,INDEX(Sheet2!$I$2:'Sheet2'!$I$45,MATCH(BB127,Sheet2!$G$2:'Sheet2'!$G$45,0)),IF($BI$1=TRUE,INDEX(Sheet2!$H$2:'Sheet2'!$H$45,MATCH(BB127,Sheet2!$G$2:'Sheet2'!$G$45,0)),0)))+IF($BE$1=TRUE,2,0)</f>
        <v>34.5</v>
      </c>
      <c r="AG127" s="26">
        <f t="shared" si="48"/>
        <v>38</v>
      </c>
      <c r="AH127" s="26">
        <f t="shared" si="49"/>
        <v>41</v>
      </c>
      <c r="AI127" s="28">
        <f t="shared" si="50"/>
        <v>44</v>
      </c>
      <c r="AJ127" s="95"/>
      <c r="AK127" s="97">
        <v>255</v>
      </c>
      <c r="AL127" s="97">
        <v>350</v>
      </c>
      <c r="AM127" s="97">
        <v>13</v>
      </c>
      <c r="AN127" s="83">
        <v>12</v>
      </c>
      <c r="AO127" s="83">
        <v>30</v>
      </c>
      <c r="AP127" s="5">
        <v>77</v>
      </c>
      <c r="AQ127" s="5">
        <v>35</v>
      </c>
      <c r="AR127" s="5">
        <v>48</v>
      </c>
      <c r="AS127" s="5">
        <v>625</v>
      </c>
      <c r="AT127" s="5">
        <v>3</v>
      </c>
      <c r="AU127" s="5">
        <f t="shared" si="58"/>
        <v>750</v>
      </c>
      <c r="AV127" s="5">
        <f t="shared" si="51"/>
        <v>562</v>
      </c>
      <c r="AW127" s="5">
        <f t="shared" si="52"/>
        <v>937</v>
      </c>
      <c r="AX127" s="5">
        <f t="shared" si="53"/>
        <v>7</v>
      </c>
      <c r="AY127" s="5">
        <f t="shared" si="54"/>
        <v>8</v>
      </c>
      <c r="AZ127" s="5">
        <f t="shared" si="55"/>
        <v>11</v>
      </c>
      <c r="BA127" s="5">
        <f t="shared" si="56"/>
        <v>15</v>
      </c>
      <c r="BB127" s="5">
        <f t="shared" si="57"/>
        <v>19</v>
      </c>
    </row>
    <row r="128" spans="1:54" s="5" customFormat="1" hidden="1">
      <c r="A128" s="334"/>
      <c r="B128" s="89" t="s">
        <v>45</v>
      </c>
      <c r="C128" s="119" t="s">
        <v>95</v>
      </c>
      <c r="D128" s="26" t="s">
        <v>1</v>
      </c>
      <c r="E128" s="26" t="s">
        <v>41</v>
      </c>
      <c r="F128" s="27" t="s">
        <v>18</v>
      </c>
      <c r="G128" s="28" t="s">
        <v>10</v>
      </c>
      <c r="H128" s="91">
        <f>ROUNDDOWN(AK128*1.05,0)+INDEX(Sheet2!$B$2:'Sheet2'!$B$5,MATCH(G128,Sheet2!$A$2:'Sheet2'!$A$5,0),0)+34*AT128-ROUNDUP(IF($BC$1=TRUE,AV128,AW128)/10,0)+A128</f>
        <v>444</v>
      </c>
      <c r="I128" s="231">
        <f>ROUNDDOWN(AL128*1.05,0)+INDEX(Sheet2!$B$2:'Sheet2'!$B$5,MATCH(G128,Sheet2!$A$2:'Sheet2'!$A$5,0),0)+34*AT128-ROUNDUP(IF($BC$1=TRUE,AV128,AW128)/10,0)+A128</f>
        <v>560</v>
      </c>
      <c r="J128" s="30">
        <f t="shared" si="31"/>
        <v>1004</v>
      </c>
      <c r="K128" s="138">
        <f>AW128-ROUNDDOWN(AR128/2,0)-ROUNDDOWN(MAX(AQ128*1.2,AP128*0.5),0)+INDEX(Sheet2!$C$2:'Sheet2'!$C$5,MATCH(G128,Sheet2!$A$2:'Sheet2'!$A$5,0),0)</f>
        <v>991</v>
      </c>
      <c r="L128" s="25">
        <f t="shared" si="32"/>
        <v>540</v>
      </c>
      <c r="M128" s="83">
        <f t="shared" si="61"/>
        <v>12</v>
      </c>
      <c r="N128" s="83">
        <f t="shared" si="62"/>
        <v>35</v>
      </c>
      <c r="O128" s="92">
        <f t="shared" si="35"/>
        <v>1892</v>
      </c>
      <c r="P128" s="31">
        <f>AX128+IF($F128="범선",IF($BG$1=TRUE,INDEX(Sheet2!$H$2:'Sheet2'!$H$45,MATCH(AX128,Sheet2!$G$2:'Sheet2'!$G$45,0),0)),IF($BH$1=TRUE,INDEX(Sheet2!$I$2:'Sheet2'!$I$45,MATCH(AX128,Sheet2!$G$2:'Sheet2'!$G$45,0)),IF($BI$1=TRUE,INDEX(Sheet2!$H$2:'Sheet2'!$H$45,MATCH(AX128,Sheet2!$G$2:'Sheet2'!$G$45,0)),0)))+IF($BE$1=TRUE,2,0)</f>
        <v>18.5</v>
      </c>
      <c r="Q128" s="26">
        <f t="shared" si="36"/>
        <v>21.5</v>
      </c>
      <c r="R128" s="26">
        <f t="shared" si="37"/>
        <v>24.5</v>
      </c>
      <c r="S128" s="28">
        <f t="shared" si="38"/>
        <v>27.5</v>
      </c>
      <c r="T128" s="26">
        <f>AY128+IF($F128="범선",IF($BG$1=TRUE,INDEX(Sheet2!$H$2:'Sheet2'!$H$45,MATCH(AY128,Sheet2!$G$2:'Sheet2'!$G$45,0),0)),IF($BH$1=TRUE,INDEX(Sheet2!$I$2:'Sheet2'!$I$45,MATCH(AY128,Sheet2!$G$2:'Sheet2'!$G$45,0)),IF($BI$1=TRUE,INDEX(Sheet2!$H$2:'Sheet2'!$H$45,MATCH(AY128,Sheet2!$G$2:'Sheet2'!$G$45,0)),0)))+IF($BE$1=TRUE,2,0)</f>
        <v>20</v>
      </c>
      <c r="U128" s="26">
        <f t="shared" si="39"/>
        <v>23.5</v>
      </c>
      <c r="V128" s="26">
        <f t="shared" si="40"/>
        <v>26.5</v>
      </c>
      <c r="W128" s="28">
        <f t="shared" si="41"/>
        <v>29.5</v>
      </c>
      <c r="X128" s="26">
        <f>AZ128+IF($F128="범선",IF($BG$1=TRUE,INDEX(Sheet2!$H$2:'Sheet2'!$H$45,MATCH(AZ128,Sheet2!$G$2:'Sheet2'!$G$45,0),0)),IF($BH$1=TRUE,INDEX(Sheet2!$I$2:'Sheet2'!$I$45,MATCH(AZ128,Sheet2!$G$2:'Sheet2'!$G$45,0)),IF($BI$1=TRUE,INDEX(Sheet2!$H$2:'Sheet2'!$H$45,MATCH(AZ128,Sheet2!$G$2:'Sheet2'!$G$45,0)),0)))+IF($BE$1=TRUE,2,0)</f>
        <v>24</v>
      </c>
      <c r="Y128" s="26">
        <f t="shared" si="42"/>
        <v>27.5</v>
      </c>
      <c r="Z128" s="26">
        <f t="shared" si="43"/>
        <v>30.5</v>
      </c>
      <c r="AA128" s="28">
        <f t="shared" si="44"/>
        <v>33.5</v>
      </c>
      <c r="AB128" s="26">
        <f>BA128+IF($F128="범선",IF($BG$1=TRUE,INDEX(Sheet2!$H$2:'Sheet2'!$H$45,MATCH(BA128,Sheet2!$G$2:'Sheet2'!$G$45,0),0)),IF($BH$1=TRUE,INDEX(Sheet2!$I$2:'Sheet2'!$I$45,MATCH(BA128,Sheet2!$G$2:'Sheet2'!$G$45,0)),IF($BI$1=TRUE,INDEX(Sheet2!$H$2:'Sheet2'!$H$45,MATCH(BA128,Sheet2!$G$2:'Sheet2'!$G$45,0)),0)))+IF($BE$1=TRUE,2,0)</f>
        <v>29</v>
      </c>
      <c r="AC128" s="26">
        <f t="shared" si="45"/>
        <v>32.5</v>
      </c>
      <c r="AD128" s="26">
        <f t="shared" si="46"/>
        <v>35.5</v>
      </c>
      <c r="AE128" s="28">
        <f t="shared" si="47"/>
        <v>38.5</v>
      </c>
      <c r="AF128" s="26">
        <f>BB128+IF($F128="범선",IF($BG$1=TRUE,INDEX(Sheet2!$H$2:'Sheet2'!$H$45,MATCH(BB128,Sheet2!$G$2:'Sheet2'!$G$45,0),0)),IF($BH$1=TRUE,INDEX(Sheet2!$I$2:'Sheet2'!$I$45,MATCH(BB128,Sheet2!$G$2:'Sheet2'!$G$45,0)),IF($BI$1=TRUE,INDEX(Sheet2!$H$2:'Sheet2'!$H$45,MATCH(BB128,Sheet2!$G$2:'Sheet2'!$G$45,0)),0)))+IF($BE$1=TRUE,2,0)</f>
        <v>34.5</v>
      </c>
      <c r="AG128" s="26">
        <f t="shared" si="48"/>
        <v>38</v>
      </c>
      <c r="AH128" s="26">
        <f t="shared" si="49"/>
        <v>41</v>
      </c>
      <c r="AI128" s="28">
        <f t="shared" si="50"/>
        <v>44</v>
      </c>
      <c r="AJ128" s="95"/>
      <c r="AK128" s="97">
        <v>250</v>
      </c>
      <c r="AL128" s="97">
        <v>360</v>
      </c>
      <c r="AM128" s="97">
        <v>11</v>
      </c>
      <c r="AN128" s="83">
        <v>12</v>
      </c>
      <c r="AO128" s="83">
        <v>35</v>
      </c>
      <c r="AP128" s="5">
        <v>80</v>
      </c>
      <c r="AQ128" s="5">
        <v>32</v>
      </c>
      <c r="AR128" s="5">
        <v>40</v>
      </c>
      <c r="AS128" s="5">
        <v>680</v>
      </c>
      <c r="AT128" s="5">
        <v>3</v>
      </c>
      <c r="AU128" s="5">
        <f t="shared" si="58"/>
        <v>800</v>
      </c>
      <c r="AV128" s="5">
        <f t="shared" si="51"/>
        <v>600</v>
      </c>
      <c r="AW128" s="5">
        <f t="shared" si="52"/>
        <v>1000</v>
      </c>
      <c r="AX128" s="5">
        <f t="shared" si="53"/>
        <v>7</v>
      </c>
      <c r="AY128" s="5">
        <f t="shared" si="54"/>
        <v>8</v>
      </c>
      <c r="AZ128" s="5">
        <f t="shared" si="55"/>
        <v>11</v>
      </c>
      <c r="BA128" s="5">
        <f t="shared" si="56"/>
        <v>15</v>
      </c>
      <c r="BB128" s="5">
        <f t="shared" si="57"/>
        <v>19</v>
      </c>
    </row>
    <row r="129" spans="1:54" s="5" customFormat="1">
      <c r="A129" s="381"/>
      <c r="B129" s="377" t="s">
        <v>45</v>
      </c>
      <c r="C129" s="203" t="s">
        <v>76</v>
      </c>
      <c r="D129" s="49" t="s">
        <v>1</v>
      </c>
      <c r="E129" s="49" t="s">
        <v>0</v>
      </c>
      <c r="F129" s="50" t="s">
        <v>18</v>
      </c>
      <c r="G129" s="51" t="s">
        <v>8</v>
      </c>
      <c r="H129" s="286">
        <f>ROUNDDOWN(AK129*1.05,0)+INDEX(Sheet2!$B$2:'Sheet2'!$B$5,MATCH(G129,Sheet2!$A$2:'Sheet2'!$A$5,0),0)+34*AT129-ROUNDUP(IF($BC$1=TRUE,AV129,AW129)/10,0)+A129</f>
        <v>472</v>
      </c>
      <c r="I129" s="296">
        <f>ROUNDDOWN(AL129*1.05,0)+INDEX(Sheet2!$B$2:'Sheet2'!$B$5,MATCH(G129,Sheet2!$A$2:'Sheet2'!$A$5,0),0)+34*AT129-ROUNDUP(IF($BC$1=TRUE,AV129,AW129)/10,0)+A129</f>
        <v>572</v>
      </c>
      <c r="J129" s="40">
        <f t="shared" si="31"/>
        <v>1044</v>
      </c>
      <c r="K129" s="399">
        <f>AW129-ROUNDDOWN(AR129/2,0)-ROUNDDOWN(MAX(AQ129*1.2,AP129*0.5),0)+INDEX(Sheet2!$C$2:'Sheet2'!$C$5,MATCH(G129,Sheet2!$A$2:'Sheet2'!$A$5,0),0)</f>
        <v>912</v>
      </c>
      <c r="L129" s="48">
        <f t="shared" si="32"/>
        <v>488</v>
      </c>
      <c r="M129" s="201">
        <f t="shared" si="61"/>
        <v>12</v>
      </c>
      <c r="N129" s="201">
        <f t="shared" si="62"/>
        <v>45</v>
      </c>
      <c r="O129" s="202">
        <f t="shared" si="35"/>
        <v>1988</v>
      </c>
      <c r="P129" s="53">
        <f>AX129+IF($F129="범선",IF($BG$1=TRUE,INDEX(Sheet2!$H$2:'Sheet2'!$H$45,MATCH(AX129,Sheet2!$G$2:'Sheet2'!$G$45,0),0)),IF($BH$1=TRUE,INDEX(Sheet2!$I$2:'Sheet2'!$I$45,MATCH(AX129,Sheet2!$G$2:'Sheet2'!$G$45,0)),IF($BI$1=TRUE,INDEX(Sheet2!$H$2:'Sheet2'!$H$45,MATCH(AX129,Sheet2!$G$2:'Sheet2'!$G$45,0)),0)))+IF($BE$1=TRUE,2,0)</f>
        <v>22.5</v>
      </c>
      <c r="Q129" s="49">
        <f t="shared" si="36"/>
        <v>25.5</v>
      </c>
      <c r="R129" s="49">
        <f t="shared" si="37"/>
        <v>28.5</v>
      </c>
      <c r="S129" s="51">
        <f t="shared" si="38"/>
        <v>31.5</v>
      </c>
      <c r="T129" s="49">
        <f>AY129+IF($F129="범선",IF($BG$1=TRUE,INDEX(Sheet2!$H$2:'Sheet2'!$H$45,MATCH(AY129,Sheet2!$G$2:'Sheet2'!$G$45,0),0)),IF($BH$1=TRUE,INDEX(Sheet2!$I$2:'Sheet2'!$I$45,MATCH(AY129,Sheet2!$G$2:'Sheet2'!$G$45,0)),IF($BI$1=TRUE,INDEX(Sheet2!$H$2:'Sheet2'!$H$45,MATCH(AY129,Sheet2!$G$2:'Sheet2'!$G$45,0)),0)))+IF($BE$1=TRUE,2,0)</f>
        <v>24</v>
      </c>
      <c r="U129" s="49">
        <f t="shared" si="39"/>
        <v>27.5</v>
      </c>
      <c r="V129" s="49">
        <f t="shared" si="40"/>
        <v>30.5</v>
      </c>
      <c r="W129" s="51">
        <f t="shared" si="41"/>
        <v>33.5</v>
      </c>
      <c r="X129" s="49">
        <f>AZ129+IF($F129="범선",IF($BG$1=TRUE,INDEX(Sheet2!$H$2:'Sheet2'!$H$45,MATCH(AZ129,Sheet2!$G$2:'Sheet2'!$G$45,0),0)),IF($BH$1=TRUE,INDEX(Sheet2!$I$2:'Sheet2'!$I$45,MATCH(AZ129,Sheet2!$G$2:'Sheet2'!$G$45,0)),IF($BI$1=TRUE,INDEX(Sheet2!$H$2:'Sheet2'!$H$45,MATCH(AZ129,Sheet2!$G$2:'Sheet2'!$G$45,0)),0)))+IF($BE$1=TRUE,2,0)</f>
        <v>28</v>
      </c>
      <c r="Y129" s="49">
        <f t="shared" si="42"/>
        <v>31.5</v>
      </c>
      <c r="Z129" s="49">
        <f t="shared" si="43"/>
        <v>34.5</v>
      </c>
      <c r="AA129" s="51">
        <f t="shared" si="44"/>
        <v>37.5</v>
      </c>
      <c r="AB129" s="49">
        <f>BA129+IF($F129="범선",IF($BG$1=TRUE,INDEX(Sheet2!$H$2:'Sheet2'!$H$45,MATCH(BA129,Sheet2!$G$2:'Sheet2'!$G$45,0),0)),IF($BH$1=TRUE,INDEX(Sheet2!$I$2:'Sheet2'!$I$45,MATCH(BA129,Sheet2!$G$2:'Sheet2'!$G$45,0)),IF($BI$1=TRUE,INDEX(Sheet2!$H$2:'Sheet2'!$H$45,MATCH(BA129,Sheet2!$G$2:'Sheet2'!$G$45,0)),0)))+IF($BE$1=TRUE,2,0)</f>
        <v>33</v>
      </c>
      <c r="AC129" s="49">
        <f t="shared" si="45"/>
        <v>36.5</v>
      </c>
      <c r="AD129" s="49">
        <f t="shared" si="46"/>
        <v>39.5</v>
      </c>
      <c r="AE129" s="51">
        <f t="shared" si="47"/>
        <v>42.5</v>
      </c>
      <c r="AF129" s="49">
        <f>BB129+IF($F129="범선",IF($BG$1=TRUE,INDEX(Sheet2!$H$2:'Sheet2'!$H$45,MATCH(BB129,Sheet2!$G$2:'Sheet2'!$G$45,0),0)),IF($BH$1=TRUE,INDEX(Sheet2!$I$2:'Sheet2'!$I$45,MATCH(BB129,Sheet2!$G$2:'Sheet2'!$G$45,0)),IF($BI$1=TRUE,INDEX(Sheet2!$H$2:'Sheet2'!$H$45,MATCH(BB129,Sheet2!$G$2:'Sheet2'!$G$45,0)),0)))+IF($BE$1=TRUE,2,0)</f>
        <v>38.5</v>
      </c>
      <c r="AG129" s="49">
        <f t="shared" si="48"/>
        <v>42</v>
      </c>
      <c r="AH129" s="49">
        <f t="shared" si="49"/>
        <v>45</v>
      </c>
      <c r="AI129" s="51">
        <f t="shared" si="50"/>
        <v>48</v>
      </c>
      <c r="AJ129" s="95"/>
      <c r="AK129" s="97">
        <v>255</v>
      </c>
      <c r="AL129" s="97">
        <v>350</v>
      </c>
      <c r="AM129" s="97">
        <v>13</v>
      </c>
      <c r="AN129" s="83">
        <v>12</v>
      </c>
      <c r="AO129" s="83">
        <v>45</v>
      </c>
      <c r="AP129" s="5">
        <v>90</v>
      </c>
      <c r="AQ129" s="5">
        <v>35</v>
      </c>
      <c r="AR129" s="5">
        <v>58</v>
      </c>
      <c r="AS129" s="5">
        <v>602</v>
      </c>
      <c r="AT129" s="5">
        <v>3</v>
      </c>
      <c r="AU129" s="5">
        <f t="shared" si="58"/>
        <v>750</v>
      </c>
      <c r="AV129" s="5">
        <f t="shared" si="51"/>
        <v>562</v>
      </c>
      <c r="AW129" s="5">
        <f t="shared" si="52"/>
        <v>937</v>
      </c>
      <c r="AX129" s="5">
        <f t="shared" si="53"/>
        <v>10</v>
      </c>
      <c r="AY129" s="5">
        <f t="shared" si="54"/>
        <v>11</v>
      </c>
      <c r="AZ129" s="5">
        <f t="shared" si="55"/>
        <v>14</v>
      </c>
      <c r="BA129" s="5">
        <f t="shared" si="56"/>
        <v>18</v>
      </c>
      <c r="BB129" s="5">
        <f t="shared" si="57"/>
        <v>22</v>
      </c>
    </row>
    <row r="130" spans="1:54" s="5" customFormat="1" hidden="1">
      <c r="A130" s="333"/>
      <c r="B130" s="344" t="s">
        <v>43</v>
      </c>
      <c r="C130" s="190" t="s">
        <v>101</v>
      </c>
      <c r="D130" s="43" t="s">
        <v>1</v>
      </c>
      <c r="E130" s="43" t="s">
        <v>0</v>
      </c>
      <c r="F130" s="44" t="s">
        <v>18</v>
      </c>
      <c r="G130" s="45" t="s">
        <v>10</v>
      </c>
      <c r="H130" s="280">
        <f>ROUNDDOWN(AK130*1.05,0)+INDEX(Sheet2!$B$2:'Sheet2'!$B$5,MATCH(G130,Sheet2!$A$2:'Sheet2'!$A$5,0),0)+34*AT130-ROUNDUP(IF($BC$1=TRUE,AV130,AW130)/10,0)+A130</f>
        <v>446</v>
      </c>
      <c r="I130" s="290">
        <f>ROUNDDOWN(AL130*1.05,0)+INDEX(Sheet2!$B$2:'Sheet2'!$B$5,MATCH(G130,Sheet2!$A$2:'Sheet2'!$A$5,0),0)+34*AT130-ROUNDUP(IF($BC$1=TRUE,AV130,AW130)/10,0)+A130</f>
        <v>551</v>
      </c>
      <c r="J130" s="46">
        <f t="shared" si="31"/>
        <v>997</v>
      </c>
      <c r="K130" s="172">
        <f>AW130-ROUNDDOWN(AR130/2,0)-ROUNDDOWN(MAX(AQ130*1.2,AP130*0.5),0)+INDEX(Sheet2!$C$2:'Sheet2'!$C$5,MATCH(G130,Sheet2!$A$2:'Sheet2'!$A$5,0),0)</f>
        <v>1291</v>
      </c>
      <c r="L130" s="42">
        <f t="shared" si="32"/>
        <v>715</v>
      </c>
      <c r="M130" s="191">
        <f t="shared" si="61"/>
        <v>15</v>
      </c>
      <c r="N130" s="191">
        <f t="shared" si="62"/>
        <v>32</v>
      </c>
      <c r="O130" s="140">
        <f t="shared" si="35"/>
        <v>1889</v>
      </c>
      <c r="P130" s="47">
        <f>AX130+IF($F130="범선",IF($BG$1=TRUE,INDEX(Sheet2!$H$2:'Sheet2'!$H$45,MATCH(AX130,Sheet2!$G$2:'Sheet2'!$G$45,0),0)),IF($BH$1=TRUE,INDEX(Sheet2!$I$2:'Sheet2'!$I$45,MATCH(AX130,Sheet2!$G$2:'Sheet2'!$G$45,0)),IF($BI$1=TRUE,INDEX(Sheet2!$H$2:'Sheet2'!$H$45,MATCH(AX130,Sheet2!$G$2:'Sheet2'!$G$45,0)),0)))+IF($BE$1=TRUE,2,0)</f>
        <v>16</v>
      </c>
      <c r="Q130" s="43">
        <f t="shared" si="36"/>
        <v>19</v>
      </c>
      <c r="R130" s="43">
        <f t="shared" si="37"/>
        <v>22</v>
      </c>
      <c r="S130" s="45">
        <f t="shared" si="38"/>
        <v>25</v>
      </c>
      <c r="T130" s="43">
        <f>AY130+IF($F130="범선",IF($BG$1=TRUE,INDEX(Sheet2!$H$2:'Sheet2'!$H$45,MATCH(AY130,Sheet2!$G$2:'Sheet2'!$G$45,0),0)),IF($BH$1=TRUE,INDEX(Sheet2!$I$2:'Sheet2'!$I$45,MATCH(AY130,Sheet2!$G$2:'Sheet2'!$G$45,0)),IF($BI$1=TRUE,INDEX(Sheet2!$H$2:'Sheet2'!$H$45,MATCH(AY130,Sheet2!$G$2:'Sheet2'!$G$45,0)),0)))+IF($BE$1=TRUE,2,0)</f>
        <v>17</v>
      </c>
      <c r="U130" s="43">
        <f t="shared" si="39"/>
        <v>20.5</v>
      </c>
      <c r="V130" s="43">
        <f t="shared" si="40"/>
        <v>23.5</v>
      </c>
      <c r="W130" s="45">
        <f t="shared" si="41"/>
        <v>26.5</v>
      </c>
      <c r="X130" s="43">
        <f>AZ130+IF($F130="범선",IF($BG$1=TRUE,INDEX(Sheet2!$H$2:'Sheet2'!$H$45,MATCH(AZ130,Sheet2!$G$2:'Sheet2'!$G$45,0),0)),IF($BH$1=TRUE,INDEX(Sheet2!$I$2:'Sheet2'!$I$45,MATCH(AZ130,Sheet2!$G$2:'Sheet2'!$G$45,0)),IF($BI$1=TRUE,INDEX(Sheet2!$H$2:'Sheet2'!$H$45,MATCH(AZ130,Sheet2!$G$2:'Sheet2'!$G$45,0)),0)))+IF($BE$1=TRUE,2,0)</f>
        <v>22.5</v>
      </c>
      <c r="Y130" s="43">
        <f t="shared" si="42"/>
        <v>26</v>
      </c>
      <c r="Z130" s="43">
        <f t="shared" si="43"/>
        <v>29</v>
      </c>
      <c r="AA130" s="45">
        <f t="shared" si="44"/>
        <v>32</v>
      </c>
      <c r="AB130" s="43">
        <f>BA130+IF($F130="범선",IF($BG$1=TRUE,INDEX(Sheet2!$H$2:'Sheet2'!$H$45,MATCH(BA130,Sheet2!$G$2:'Sheet2'!$G$45,0),0)),IF($BH$1=TRUE,INDEX(Sheet2!$I$2:'Sheet2'!$I$45,MATCH(BA130,Sheet2!$G$2:'Sheet2'!$G$45,0)),IF($BI$1=TRUE,INDEX(Sheet2!$H$2:'Sheet2'!$H$45,MATCH(BA130,Sheet2!$G$2:'Sheet2'!$G$45,0)),0)))+IF($BE$1=TRUE,2,0)</f>
        <v>26.5</v>
      </c>
      <c r="AC130" s="43">
        <f t="shared" si="45"/>
        <v>30</v>
      </c>
      <c r="AD130" s="43">
        <f t="shared" si="46"/>
        <v>33</v>
      </c>
      <c r="AE130" s="45">
        <f t="shared" si="47"/>
        <v>36</v>
      </c>
      <c r="AF130" s="43">
        <f>BB130+IF($F130="범선",IF($BG$1=TRUE,INDEX(Sheet2!$H$2:'Sheet2'!$H$45,MATCH(BB130,Sheet2!$G$2:'Sheet2'!$G$45,0),0)),IF($BH$1=TRUE,INDEX(Sheet2!$I$2:'Sheet2'!$I$45,MATCH(BB130,Sheet2!$G$2:'Sheet2'!$G$45,0)),IF($BI$1=TRUE,INDEX(Sheet2!$H$2:'Sheet2'!$H$45,MATCH(BB130,Sheet2!$G$2:'Sheet2'!$G$45,0)),0)))+IF($BE$1=TRUE,2,0)</f>
        <v>32</v>
      </c>
      <c r="AG130" s="43">
        <f t="shared" si="48"/>
        <v>35.5</v>
      </c>
      <c r="AH130" s="43">
        <f t="shared" si="49"/>
        <v>38.5</v>
      </c>
      <c r="AI130" s="45">
        <f t="shared" si="50"/>
        <v>41.5</v>
      </c>
      <c r="AJ130" s="95"/>
      <c r="AK130" s="97">
        <v>270</v>
      </c>
      <c r="AL130" s="97">
        <v>370</v>
      </c>
      <c r="AM130" s="97">
        <v>12</v>
      </c>
      <c r="AN130" s="83">
        <v>15</v>
      </c>
      <c r="AO130" s="83">
        <v>32</v>
      </c>
      <c r="AP130" s="5">
        <v>67</v>
      </c>
      <c r="AQ130" s="5">
        <v>40</v>
      </c>
      <c r="AR130" s="5">
        <v>48</v>
      </c>
      <c r="AS130" s="5">
        <v>935</v>
      </c>
      <c r="AT130" s="5">
        <v>3</v>
      </c>
      <c r="AU130" s="5">
        <f t="shared" si="58"/>
        <v>1050</v>
      </c>
      <c r="AV130" s="5">
        <f t="shared" si="51"/>
        <v>787</v>
      </c>
      <c r="AW130" s="5">
        <f t="shared" si="52"/>
        <v>1312</v>
      </c>
      <c r="AX130" s="5">
        <f t="shared" si="53"/>
        <v>5</v>
      </c>
      <c r="AY130" s="5">
        <f t="shared" si="54"/>
        <v>6</v>
      </c>
      <c r="AZ130" s="5">
        <f t="shared" si="55"/>
        <v>10</v>
      </c>
      <c r="BA130" s="5">
        <f t="shared" si="56"/>
        <v>13</v>
      </c>
      <c r="BB130" s="5">
        <f t="shared" si="57"/>
        <v>17</v>
      </c>
    </row>
    <row r="131" spans="1:54" s="5" customFormat="1">
      <c r="A131" s="334"/>
      <c r="B131" s="89" t="s">
        <v>45</v>
      </c>
      <c r="C131" s="119" t="s">
        <v>83</v>
      </c>
      <c r="D131" s="26" t="s">
        <v>1</v>
      </c>
      <c r="E131" s="26" t="s">
        <v>41</v>
      </c>
      <c r="F131" s="27" t="s">
        <v>18</v>
      </c>
      <c r="G131" s="28" t="s">
        <v>8</v>
      </c>
      <c r="H131" s="91">
        <f>ROUNDDOWN(AK131*1.05,0)+INDEX(Sheet2!$B$2:'Sheet2'!$B$5,MATCH(G131,Sheet2!$A$2:'Sheet2'!$A$5,0),0)+34*AT131-ROUNDUP(IF($BC$1=TRUE,AV131,AW131)/10,0)+A131</f>
        <v>484</v>
      </c>
      <c r="I131" s="231">
        <f>ROUNDDOWN(AL131*1.05,0)+INDEX(Sheet2!$B$2:'Sheet2'!$B$5,MATCH(G131,Sheet2!$A$2:'Sheet2'!$A$5,0),0)+34*AT131-ROUNDUP(IF($BC$1=TRUE,AV131,AW131)/10,0)+A131</f>
        <v>536</v>
      </c>
      <c r="J131" s="30">
        <f t="shared" si="31"/>
        <v>1020</v>
      </c>
      <c r="K131" s="143">
        <f>AW131-ROUNDDOWN(AR131/2,0)-ROUNDDOWN(MAX(AQ131*1.2,AP131*0.5),0)+INDEX(Sheet2!$C$2:'Sheet2'!$C$5,MATCH(G131,Sheet2!$A$2:'Sheet2'!$A$5,0),0)</f>
        <v>819</v>
      </c>
      <c r="L131" s="25">
        <f t="shared" si="32"/>
        <v>435</v>
      </c>
      <c r="M131" s="83">
        <f t="shared" si="61"/>
        <v>15</v>
      </c>
      <c r="N131" s="83">
        <f t="shared" si="62"/>
        <v>40</v>
      </c>
      <c r="O131" s="92">
        <f t="shared" si="35"/>
        <v>1988</v>
      </c>
      <c r="P131" s="31">
        <f>AX131+IF($F131="범선",IF($BG$1=TRUE,INDEX(Sheet2!$H$2:'Sheet2'!$H$45,MATCH(AX131,Sheet2!$G$2:'Sheet2'!$G$45,0),0)),IF($BH$1=TRUE,INDEX(Sheet2!$I$2:'Sheet2'!$I$45,MATCH(AX131,Sheet2!$G$2:'Sheet2'!$G$45,0)),IF($BI$1=TRUE,INDEX(Sheet2!$H$2:'Sheet2'!$H$45,MATCH(AX131,Sheet2!$G$2:'Sheet2'!$G$45,0)),0)))+IF($BE$1=TRUE,2,0)</f>
        <v>21</v>
      </c>
      <c r="Q131" s="26">
        <f t="shared" si="36"/>
        <v>24</v>
      </c>
      <c r="R131" s="26">
        <f t="shared" si="37"/>
        <v>27</v>
      </c>
      <c r="S131" s="28">
        <f t="shared" si="38"/>
        <v>30</v>
      </c>
      <c r="T131" s="26">
        <f>AY131+IF($F131="범선",IF($BG$1=TRUE,INDEX(Sheet2!$H$2:'Sheet2'!$H$45,MATCH(AY131,Sheet2!$G$2:'Sheet2'!$G$45,0),0)),IF($BH$1=TRUE,INDEX(Sheet2!$I$2:'Sheet2'!$I$45,MATCH(AY131,Sheet2!$G$2:'Sheet2'!$G$45,0)),IF($BI$1=TRUE,INDEX(Sheet2!$H$2:'Sheet2'!$H$45,MATCH(AY131,Sheet2!$G$2:'Sheet2'!$G$45,0)),0)))+IF($BE$1=TRUE,2,0)</f>
        <v>22.5</v>
      </c>
      <c r="U131" s="26">
        <f t="shared" si="39"/>
        <v>26</v>
      </c>
      <c r="V131" s="26">
        <f t="shared" si="40"/>
        <v>29</v>
      </c>
      <c r="W131" s="28">
        <f t="shared" si="41"/>
        <v>32</v>
      </c>
      <c r="X131" s="26">
        <f>AZ131+IF($F131="범선",IF($BG$1=TRUE,INDEX(Sheet2!$H$2:'Sheet2'!$H$45,MATCH(AZ131,Sheet2!$G$2:'Sheet2'!$G$45,0),0)),IF($BH$1=TRUE,INDEX(Sheet2!$I$2:'Sheet2'!$I$45,MATCH(AZ131,Sheet2!$G$2:'Sheet2'!$G$45,0)),IF($BI$1=TRUE,INDEX(Sheet2!$H$2:'Sheet2'!$H$45,MATCH(AZ131,Sheet2!$G$2:'Sheet2'!$G$45,0)),0)))+IF($BE$1=TRUE,2,0)</f>
        <v>26.5</v>
      </c>
      <c r="Y131" s="26">
        <f t="shared" si="42"/>
        <v>30</v>
      </c>
      <c r="Z131" s="26">
        <f t="shared" si="43"/>
        <v>33</v>
      </c>
      <c r="AA131" s="28">
        <f t="shared" si="44"/>
        <v>36</v>
      </c>
      <c r="AB131" s="26">
        <f>BA131+IF($F131="범선",IF($BG$1=TRUE,INDEX(Sheet2!$H$2:'Sheet2'!$H$45,MATCH(BA131,Sheet2!$G$2:'Sheet2'!$G$45,0),0)),IF($BH$1=TRUE,INDEX(Sheet2!$I$2:'Sheet2'!$I$45,MATCH(BA131,Sheet2!$G$2:'Sheet2'!$G$45,0)),IF($BI$1=TRUE,INDEX(Sheet2!$H$2:'Sheet2'!$H$45,MATCH(BA131,Sheet2!$G$2:'Sheet2'!$G$45,0)),0)))+IF($BE$1=TRUE,2,0)</f>
        <v>32</v>
      </c>
      <c r="AC131" s="26">
        <f t="shared" si="45"/>
        <v>35.5</v>
      </c>
      <c r="AD131" s="26">
        <f t="shared" si="46"/>
        <v>38.5</v>
      </c>
      <c r="AE131" s="28">
        <f t="shared" si="47"/>
        <v>41.5</v>
      </c>
      <c r="AF131" s="26">
        <f>BB131+IF($F131="범선",IF($BG$1=TRUE,INDEX(Sheet2!$H$2:'Sheet2'!$H$45,MATCH(BB131,Sheet2!$G$2:'Sheet2'!$G$45,0),0)),IF($BH$1=TRUE,INDEX(Sheet2!$I$2:'Sheet2'!$I$45,MATCH(BB131,Sheet2!$G$2:'Sheet2'!$G$45,0)),IF($BI$1=TRUE,INDEX(Sheet2!$H$2:'Sheet2'!$H$45,MATCH(BB131,Sheet2!$G$2:'Sheet2'!$G$45,0)),0)))+IF($BE$1=TRUE,2,0)</f>
        <v>37</v>
      </c>
      <c r="AG131" s="26">
        <f t="shared" si="48"/>
        <v>40.5</v>
      </c>
      <c r="AH131" s="26">
        <f t="shared" si="49"/>
        <v>43.5</v>
      </c>
      <c r="AI131" s="28">
        <f t="shared" si="50"/>
        <v>46.5</v>
      </c>
      <c r="AJ131" s="95"/>
      <c r="AK131" s="97">
        <v>260</v>
      </c>
      <c r="AL131" s="97">
        <v>310</v>
      </c>
      <c r="AM131" s="97">
        <v>12</v>
      </c>
      <c r="AN131" s="83">
        <v>15</v>
      </c>
      <c r="AO131" s="83">
        <v>40</v>
      </c>
      <c r="AP131" s="5">
        <v>98</v>
      </c>
      <c r="AQ131" s="5">
        <v>34</v>
      </c>
      <c r="AR131" s="5">
        <v>36</v>
      </c>
      <c r="AS131" s="5">
        <v>536</v>
      </c>
      <c r="AT131" s="5">
        <v>3</v>
      </c>
      <c r="AU131" s="5">
        <f t="shared" si="58"/>
        <v>670</v>
      </c>
      <c r="AV131" s="5">
        <f t="shared" si="51"/>
        <v>502</v>
      </c>
      <c r="AW131" s="5">
        <f t="shared" si="52"/>
        <v>837</v>
      </c>
      <c r="AX131" s="5">
        <f t="shared" si="53"/>
        <v>9</v>
      </c>
      <c r="AY131" s="5">
        <f t="shared" si="54"/>
        <v>10</v>
      </c>
      <c r="AZ131" s="5">
        <f t="shared" si="55"/>
        <v>13</v>
      </c>
      <c r="BA131" s="5">
        <f t="shared" si="56"/>
        <v>17</v>
      </c>
      <c r="BB131" s="5">
        <f t="shared" si="57"/>
        <v>21</v>
      </c>
    </row>
    <row r="132" spans="1:54" s="5" customFormat="1">
      <c r="A132" s="334"/>
      <c r="B132" s="89" t="s">
        <v>27</v>
      </c>
      <c r="C132" s="119" t="s">
        <v>66</v>
      </c>
      <c r="D132" s="26" t="s">
        <v>1</v>
      </c>
      <c r="E132" s="26" t="s">
        <v>0</v>
      </c>
      <c r="F132" s="27" t="s">
        <v>18</v>
      </c>
      <c r="G132" s="28" t="s">
        <v>8</v>
      </c>
      <c r="H132" s="91">
        <f>ROUNDDOWN(AK132*1.05,0)+INDEX(Sheet2!$B$2:'Sheet2'!$B$5,MATCH(G132,Sheet2!$A$2:'Sheet2'!$A$5,0),0)+34*AT132-ROUNDUP(IF($BC$1=TRUE,AV132,AW132)/10,0)+A132</f>
        <v>491</v>
      </c>
      <c r="I132" s="231">
        <f>ROUNDDOWN(AL132*1.05,0)+INDEX(Sheet2!$B$2:'Sheet2'!$B$5,MATCH(G132,Sheet2!$A$2:'Sheet2'!$A$5,0),0)+34*AT132-ROUNDUP(IF($BC$1=TRUE,AV132,AW132)/10,0)+A132</f>
        <v>512</v>
      </c>
      <c r="J132" s="30">
        <f t="shared" si="31"/>
        <v>1003</v>
      </c>
      <c r="K132" s="143">
        <f>AW132-ROUNDDOWN(AR132/2,0)-ROUNDDOWN(MAX(AQ132*1.2,AP132*0.5),0)+INDEX(Sheet2!$C$2:'Sheet2'!$C$5,MATCH(G132,Sheet2!$A$2:'Sheet2'!$A$5,0),0)</f>
        <v>777</v>
      </c>
      <c r="L132" s="25">
        <f t="shared" si="32"/>
        <v>405</v>
      </c>
      <c r="M132" s="83">
        <f t="shared" si="61"/>
        <v>10</v>
      </c>
      <c r="N132" s="83">
        <f t="shared" si="62"/>
        <v>25</v>
      </c>
      <c r="O132" s="92">
        <f t="shared" si="35"/>
        <v>1985</v>
      </c>
      <c r="P132" s="31">
        <f>AX132+IF($F132="범선",IF($BG$1=TRUE,INDEX(Sheet2!$H$2:'Sheet2'!$H$45,MATCH(AX132,Sheet2!$G$2:'Sheet2'!$G$45,0),0)),IF($BH$1=TRUE,INDEX(Sheet2!$I$2:'Sheet2'!$I$45,MATCH(AX132,Sheet2!$G$2:'Sheet2'!$G$45,0)),IF($BI$1=TRUE,INDEX(Sheet2!$H$2:'Sheet2'!$H$45,MATCH(AX132,Sheet2!$G$2:'Sheet2'!$G$45,0)),0)))+IF($BE$1=TRUE,2,0)</f>
        <v>18.5</v>
      </c>
      <c r="Q132" s="26">
        <f t="shared" si="36"/>
        <v>21.5</v>
      </c>
      <c r="R132" s="26">
        <f t="shared" si="37"/>
        <v>24.5</v>
      </c>
      <c r="S132" s="28">
        <f t="shared" si="38"/>
        <v>27.5</v>
      </c>
      <c r="T132" s="26">
        <f>AY132+IF($F132="범선",IF($BG$1=TRUE,INDEX(Sheet2!$H$2:'Sheet2'!$H$45,MATCH(AY132,Sheet2!$G$2:'Sheet2'!$G$45,0),0)),IF($BH$1=TRUE,INDEX(Sheet2!$I$2:'Sheet2'!$I$45,MATCH(AY132,Sheet2!$G$2:'Sheet2'!$G$45,0)),IF($BI$1=TRUE,INDEX(Sheet2!$H$2:'Sheet2'!$H$45,MATCH(AY132,Sheet2!$G$2:'Sheet2'!$G$45,0)),0)))+IF($BE$1=TRUE,2,0)</f>
        <v>20</v>
      </c>
      <c r="U132" s="26">
        <f t="shared" si="39"/>
        <v>23.5</v>
      </c>
      <c r="V132" s="26">
        <f t="shared" si="40"/>
        <v>26.5</v>
      </c>
      <c r="W132" s="28">
        <f t="shared" si="41"/>
        <v>29.5</v>
      </c>
      <c r="X132" s="26">
        <f>AZ132+IF($F132="범선",IF($BG$1=TRUE,INDEX(Sheet2!$H$2:'Sheet2'!$H$45,MATCH(AZ132,Sheet2!$G$2:'Sheet2'!$G$45,0),0)),IF($BH$1=TRUE,INDEX(Sheet2!$I$2:'Sheet2'!$I$45,MATCH(AZ132,Sheet2!$G$2:'Sheet2'!$G$45,0)),IF($BI$1=TRUE,INDEX(Sheet2!$H$2:'Sheet2'!$H$45,MATCH(AZ132,Sheet2!$G$2:'Sheet2'!$G$45,0)),0)))+IF($BE$1=TRUE,2,0)</f>
        <v>24</v>
      </c>
      <c r="Y132" s="26">
        <f t="shared" si="42"/>
        <v>27.5</v>
      </c>
      <c r="Z132" s="26">
        <f t="shared" si="43"/>
        <v>30.5</v>
      </c>
      <c r="AA132" s="28">
        <f t="shared" si="44"/>
        <v>33.5</v>
      </c>
      <c r="AB132" s="26">
        <f>BA132+IF($F132="범선",IF($BG$1=TRUE,INDEX(Sheet2!$H$2:'Sheet2'!$H$45,MATCH(BA132,Sheet2!$G$2:'Sheet2'!$G$45,0),0)),IF($BH$1=TRUE,INDEX(Sheet2!$I$2:'Sheet2'!$I$45,MATCH(BA132,Sheet2!$G$2:'Sheet2'!$G$45,0)),IF($BI$1=TRUE,INDEX(Sheet2!$H$2:'Sheet2'!$H$45,MATCH(BA132,Sheet2!$G$2:'Sheet2'!$G$45,0)),0)))+IF($BE$1=TRUE,2,0)</f>
        <v>29</v>
      </c>
      <c r="AC132" s="26">
        <f t="shared" si="45"/>
        <v>32.5</v>
      </c>
      <c r="AD132" s="26">
        <f t="shared" si="46"/>
        <v>35.5</v>
      </c>
      <c r="AE132" s="28">
        <f t="shared" si="47"/>
        <v>38.5</v>
      </c>
      <c r="AF132" s="26">
        <f>BB132+IF($F132="범선",IF($BG$1=TRUE,INDEX(Sheet2!$H$2:'Sheet2'!$H$45,MATCH(BB132,Sheet2!$G$2:'Sheet2'!$G$45,0),0)),IF($BH$1=TRUE,INDEX(Sheet2!$I$2:'Sheet2'!$I$45,MATCH(BB132,Sheet2!$G$2:'Sheet2'!$G$45,0)),IF($BI$1=TRUE,INDEX(Sheet2!$H$2:'Sheet2'!$H$45,MATCH(BB132,Sheet2!$G$2:'Sheet2'!$G$45,0)),0)))+IF($BE$1=TRUE,2,0)</f>
        <v>34.5</v>
      </c>
      <c r="AG132" s="26">
        <f t="shared" si="48"/>
        <v>38</v>
      </c>
      <c r="AH132" s="26">
        <f t="shared" si="49"/>
        <v>41</v>
      </c>
      <c r="AI132" s="28">
        <f t="shared" si="50"/>
        <v>44</v>
      </c>
      <c r="AJ132" s="95"/>
      <c r="AK132" s="97">
        <v>265</v>
      </c>
      <c r="AL132" s="97">
        <v>285</v>
      </c>
      <c r="AM132" s="97">
        <v>10</v>
      </c>
      <c r="AN132" s="83">
        <v>10</v>
      </c>
      <c r="AO132" s="83">
        <v>25</v>
      </c>
      <c r="AP132" s="5">
        <v>92</v>
      </c>
      <c r="AQ132" s="5">
        <v>38</v>
      </c>
      <c r="AR132" s="5">
        <v>64</v>
      </c>
      <c r="AS132" s="5">
        <v>489</v>
      </c>
      <c r="AT132" s="5">
        <v>3</v>
      </c>
      <c r="AU132" s="5">
        <f t="shared" si="58"/>
        <v>645</v>
      </c>
      <c r="AV132" s="5">
        <f t="shared" si="51"/>
        <v>483</v>
      </c>
      <c r="AW132" s="5">
        <f t="shared" si="52"/>
        <v>806</v>
      </c>
      <c r="AX132" s="5">
        <f t="shared" si="53"/>
        <v>7</v>
      </c>
      <c r="AY132" s="5">
        <f t="shared" si="54"/>
        <v>8</v>
      </c>
      <c r="AZ132" s="5">
        <f t="shared" si="55"/>
        <v>11</v>
      </c>
      <c r="BA132" s="5">
        <f t="shared" si="56"/>
        <v>15</v>
      </c>
      <c r="BB132" s="5">
        <f t="shared" si="57"/>
        <v>19</v>
      </c>
    </row>
    <row r="133" spans="1:54" s="5" customFormat="1">
      <c r="A133" s="334"/>
      <c r="B133" s="89" t="s">
        <v>28</v>
      </c>
      <c r="C133" s="119" t="s">
        <v>75</v>
      </c>
      <c r="D133" s="26" t="s">
        <v>1</v>
      </c>
      <c r="E133" s="26" t="s">
        <v>41</v>
      </c>
      <c r="F133" s="27" t="s">
        <v>18</v>
      </c>
      <c r="G133" s="28" t="s">
        <v>8</v>
      </c>
      <c r="H133" s="91">
        <f>ROUNDDOWN(AK133*1.05,0)+INDEX(Sheet2!$B$2:'Sheet2'!$B$5,MATCH(G133,Sheet2!$A$2:'Sheet2'!$A$5,0),0)+34*AT133-ROUNDUP(IF($BC$1=TRUE,AV133,AW133)/10,0)+A133</f>
        <v>475</v>
      </c>
      <c r="I133" s="231">
        <f>ROUNDDOWN(AL133*1.05,0)+INDEX(Sheet2!$B$2:'Sheet2'!$B$5,MATCH(G133,Sheet2!$A$2:'Sheet2'!$A$5,0),0)+34*AT133-ROUNDUP(IF($BC$1=TRUE,AV133,AW133)/10,0)+A133</f>
        <v>559</v>
      </c>
      <c r="J133" s="30">
        <f t="shared" si="31"/>
        <v>1034</v>
      </c>
      <c r="K133" s="143">
        <f>AW133-ROUNDDOWN(AR133/2,0)-ROUNDDOWN(MAX(AQ133*1.2,AP133*0.5),0)+INDEX(Sheet2!$C$2:'Sheet2'!$C$5,MATCH(G133,Sheet2!$A$2:'Sheet2'!$A$5,0),0)</f>
        <v>976</v>
      </c>
      <c r="L133" s="25">
        <f t="shared" si="32"/>
        <v>527</v>
      </c>
      <c r="M133" s="83">
        <f t="shared" si="61"/>
        <v>14</v>
      </c>
      <c r="N133" s="83">
        <f t="shared" si="62"/>
        <v>33</v>
      </c>
      <c r="O133" s="92">
        <f t="shared" si="35"/>
        <v>1984</v>
      </c>
      <c r="P133" s="31">
        <f>AX133+IF($F133="범선",IF($BG$1=TRUE,INDEX(Sheet2!$H$2:'Sheet2'!$H$45,MATCH(AX133,Sheet2!$G$2:'Sheet2'!$G$45,0),0)),IF($BH$1=TRUE,INDEX(Sheet2!$I$2:'Sheet2'!$I$45,MATCH(AX133,Sheet2!$G$2:'Sheet2'!$G$45,0)),IF($BI$1=TRUE,INDEX(Sheet2!$H$2:'Sheet2'!$H$45,MATCH(AX133,Sheet2!$G$2:'Sheet2'!$G$45,0)),0)))+IF($BE$1=TRUE,2,0)</f>
        <v>17</v>
      </c>
      <c r="Q133" s="26">
        <f t="shared" si="36"/>
        <v>20</v>
      </c>
      <c r="R133" s="26">
        <f t="shared" si="37"/>
        <v>23</v>
      </c>
      <c r="S133" s="28">
        <f t="shared" si="38"/>
        <v>26</v>
      </c>
      <c r="T133" s="26">
        <f>AY133+IF($F133="범선",IF($BG$1=TRUE,INDEX(Sheet2!$H$2:'Sheet2'!$H$45,MATCH(AY133,Sheet2!$G$2:'Sheet2'!$G$45,0),0)),IF($BH$1=TRUE,INDEX(Sheet2!$I$2:'Sheet2'!$I$45,MATCH(AY133,Sheet2!$G$2:'Sheet2'!$G$45,0)),IF($BI$1=TRUE,INDEX(Sheet2!$H$2:'Sheet2'!$H$45,MATCH(AY133,Sheet2!$G$2:'Sheet2'!$G$45,0)),0)))+IF($BE$1=TRUE,2,0)</f>
        <v>18.5</v>
      </c>
      <c r="U133" s="26">
        <f t="shared" si="39"/>
        <v>22</v>
      </c>
      <c r="V133" s="26">
        <f t="shared" si="40"/>
        <v>25</v>
      </c>
      <c r="W133" s="28">
        <f t="shared" si="41"/>
        <v>28</v>
      </c>
      <c r="X133" s="26">
        <f>AZ133+IF($F133="범선",IF($BG$1=TRUE,INDEX(Sheet2!$H$2:'Sheet2'!$H$45,MATCH(AZ133,Sheet2!$G$2:'Sheet2'!$G$45,0),0)),IF($BH$1=TRUE,INDEX(Sheet2!$I$2:'Sheet2'!$I$45,MATCH(AZ133,Sheet2!$G$2:'Sheet2'!$G$45,0)),IF($BI$1=TRUE,INDEX(Sheet2!$H$2:'Sheet2'!$H$45,MATCH(AZ133,Sheet2!$G$2:'Sheet2'!$G$45,0)),0)))+IF($BE$1=TRUE,2,0)</f>
        <v>24</v>
      </c>
      <c r="Y133" s="26">
        <f t="shared" si="42"/>
        <v>27.5</v>
      </c>
      <c r="Z133" s="26">
        <f t="shared" si="43"/>
        <v>30.5</v>
      </c>
      <c r="AA133" s="28">
        <f t="shared" si="44"/>
        <v>33.5</v>
      </c>
      <c r="AB133" s="26">
        <f>BA133+IF($F133="범선",IF($BG$1=TRUE,INDEX(Sheet2!$H$2:'Sheet2'!$H$45,MATCH(BA133,Sheet2!$G$2:'Sheet2'!$G$45,0),0)),IF($BH$1=TRUE,INDEX(Sheet2!$I$2:'Sheet2'!$I$45,MATCH(BA133,Sheet2!$G$2:'Sheet2'!$G$45,0)),IF($BI$1=TRUE,INDEX(Sheet2!$H$2:'Sheet2'!$H$45,MATCH(BA133,Sheet2!$G$2:'Sheet2'!$G$45,0)),0)))+IF($BE$1=TRUE,2,0)</f>
        <v>29</v>
      </c>
      <c r="AC133" s="26">
        <f t="shared" si="45"/>
        <v>32.5</v>
      </c>
      <c r="AD133" s="26">
        <f t="shared" si="46"/>
        <v>35.5</v>
      </c>
      <c r="AE133" s="28">
        <f t="shared" si="47"/>
        <v>38.5</v>
      </c>
      <c r="AF133" s="26">
        <f>BB133+IF($F133="범선",IF($BG$1=TRUE,INDEX(Sheet2!$H$2:'Sheet2'!$H$45,MATCH(BB133,Sheet2!$G$2:'Sheet2'!$G$45,0),0)),IF($BH$1=TRUE,INDEX(Sheet2!$I$2:'Sheet2'!$I$45,MATCH(BB133,Sheet2!$G$2:'Sheet2'!$G$45,0)),IF($BI$1=TRUE,INDEX(Sheet2!$H$2:'Sheet2'!$H$45,MATCH(BB133,Sheet2!$G$2:'Sheet2'!$G$45,0)),0)))+IF($BE$1=TRUE,2,0)</f>
        <v>33</v>
      </c>
      <c r="AG133" s="26">
        <f t="shared" si="48"/>
        <v>36.5</v>
      </c>
      <c r="AH133" s="26">
        <f t="shared" si="49"/>
        <v>39.5</v>
      </c>
      <c r="AI133" s="28">
        <f t="shared" si="50"/>
        <v>42.5</v>
      </c>
      <c r="AJ133" s="95"/>
      <c r="AK133" s="97">
        <v>260</v>
      </c>
      <c r="AL133" s="97">
        <v>340</v>
      </c>
      <c r="AM133" s="97">
        <v>11</v>
      </c>
      <c r="AN133" s="83">
        <v>14</v>
      </c>
      <c r="AO133" s="83">
        <v>33</v>
      </c>
      <c r="AP133" s="5">
        <v>80</v>
      </c>
      <c r="AQ133" s="5">
        <v>40</v>
      </c>
      <c r="AR133" s="5">
        <v>50</v>
      </c>
      <c r="AS133" s="5">
        <v>670</v>
      </c>
      <c r="AT133" s="5">
        <v>3</v>
      </c>
      <c r="AU133" s="5">
        <f t="shared" si="58"/>
        <v>800</v>
      </c>
      <c r="AV133" s="5">
        <f t="shared" si="51"/>
        <v>600</v>
      </c>
      <c r="AW133" s="5">
        <f t="shared" si="52"/>
        <v>1000</v>
      </c>
      <c r="AX133" s="5">
        <f t="shared" si="53"/>
        <v>6</v>
      </c>
      <c r="AY133" s="5">
        <f t="shared" si="54"/>
        <v>7</v>
      </c>
      <c r="AZ133" s="5">
        <f t="shared" si="55"/>
        <v>11</v>
      </c>
      <c r="BA133" s="5">
        <f t="shared" si="56"/>
        <v>15</v>
      </c>
      <c r="BB133" s="5">
        <f t="shared" si="57"/>
        <v>18</v>
      </c>
    </row>
    <row r="134" spans="1:54" s="5" customFormat="1">
      <c r="A134" s="457"/>
      <c r="B134" s="536" t="s">
        <v>540</v>
      </c>
      <c r="C134" s="540" t="s">
        <v>189</v>
      </c>
      <c r="D134" s="74" t="s">
        <v>1</v>
      </c>
      <c r="E134" s="74" t="s">
        <v>0</v>
      </c>
      <c r="F134" s="77" t="s">
        <v>18</v>
      </c>
      <c r="G134" s="75" t="s">
        <v>12</v>
      </c>
      <c r="H134" s="285">
        <f>ROUNDDOWN(AK134*1.05,0)+INDEX(Sheet2!$B$2:'Sheet2'!$B$5,MATCH(G134,Sheet2!$A$2:'Sheet2'!$A$5,0),0)+34*AT134-ROUNDUP(IF($BC$1=TRUE,AV134,AW134)/10,0)+A134</f>
        <v>472</v>
      </c>
      <c r="I134" s="295">
        <f>ROUNDDOWN(AL134*1.05,0)+INDEX(Sheet2!$B$2:'Sheet2'!$B$5,MATCH(G134,Sheet2!$A$2:'Sheet2'!$A$5,0),0)+34*AT134-ROUNDUP(IF($BC$1=TRUE,AV134,AW134)/10,0)+A134</f>
        <v>566</v>
      </c>
      <c r="J134" s="76">
        <f t="shared" si="31"/>
        <v>1038</v>
      </c>
      <c r="K134" s="1128">
        <f>AW134-ROUNDDOWN(AR134/2,0)-ROUNDDOWN(MAX(AQ134*1.2,AP134*0.5),0)+INDEX(Sheet2!$C$2:'Sheet2'!$C$5,MATCH(G134,Sheet2!$A$2:'Sheet2'!$A$5,0),0)</f>
        <v>780</v>
      </c>
      <c r="L134" s="73">
        <f t="shared" si="32"/>
        <v>368</v>
      </c>
      <c r="M134" s="81">
        <f t="shared" si="61"/>
        <v>15</v>
      </c>
      <c r="N134" s="81">
        <f t="shared" si="62"/>
        <v>58</v>
      </c>
      <c r="O134" s="624">
        <f t="shared" si="35"/>
        <v>1982</v>
      </c>
      <c r="P134" s="31">
        <f>AX134+IF($F134="범선",IF($BG$1=TRUE,INDEX(Sheet2!$H$2:'Sheet2'!$H$45,MATCH(AX134,Sheet2!$G$2:'Sheet2'!$G$45,0),0)),IF($BH$1=TRUE,INDEX(Sheet2!$I$2:'Sheet2'!$I$45,MATCH(AX134,Sheet2!$G$2:'Sheet2'!$G$45,0)),IF($BI$1=TRUE,INDEX(Sheet2!$H$2:'Sheet2'!$H$45,MATCH(AX134,Sheet2!$G$2:'Sheet2'!$G$45,0)),0)))+IF($BE$1=TRUE,2,0)</f>
        <v>25</v>
      </c>
      <c r="Q134" s="26">
        <f t="shared" si="36"/>
        <v>28</v>
      </c>
      <c r="R134" s="26">
        <f t="shared" si="37"/>
        <v>31</v>
      </c>
      <c r="S134" s="28">
        <f t="shared" si="38"/>
        <v>34</v>
      </c>
      <c r="T134" s="26">
        <f>AY134+IF($F134="범선",IF($BG$1=TRUE,INDEX(Sheet2!$H$2:'Sheet2'!$H$45,MATCH(AY134,Sheet2!$G$2:'Sheet2'!$G$45,0),0)),IF($BH$1=TRUE,INDEX(Sheet2!$I$2:'Sheet2'!$I$45,MATCH(AY134,Sheet2!$G$2:'Sheet2'!$G$45,0)),IF($BI$1=TRUE,INDEX(Sheet2!$H$2:'Sheet2'!$H$45,MATCH(AY134,Sheet2!$G$2:'Sheet2'!$G$45,0)),0)))+IF($BE$1=TRUE,2,0)</f>
        <v>26.5</v>
      </c>
      <c r="U134" s="26">
        <f t="shared" si="39"/>
        <v>30</v>
      </c>
      <c r="V134" s="26">
        <f t="shared" si="40"/>
        <v>33</v>
      </c>
      <c r="W134" s="28">
        <f t="shared" si="41"/>
        <v>36</v>
      </c>
      <c r="X134" s="26">
        <f>AZ134+IF($F134="범선",IF($BG$1=TRUE,INDEX(Sheet2!$H$2:'Sheet2'!$H$45,MATCH(AZ134,Sheet2!$G$2:'Sheet2'!$G$45,0),0)),IF($BH$1=TRUE,INDEX(Sheet2!$I$2:'Sheet2'!$I$45,MATCH(AZ134,Sheet2!$G$2:'Sheet2'!$G$45,0)),IF($BI$1=TRUE,INDEX(Sheet2!$H$2:'Sheet2'!$H$45,MATCH(AZ134,Sheet2!$G$2:'Sheet2'!$G$45,0)),0)))+IF($BE$1=TRUE,2,0)</f>
        <v>32</v>
      </c>
      <c r="Y134" s="26">
        <f t="shared" si="42"/>
        <v>35.5</v>
      </c>
      <c r="Z134" s="26">
        <f t="shared" si="43"/>
        <v>38.5</v>
      </c>
      <c r="AA134" s="28">
        <f t="shared" si="44"/>
        <v>41.5</v>
      </c>
      <c r="AB134" s="26">
        <f>BA134+IF($F134="범선",IF($BG$1=TRUE,INDEX(Sheet2!$H$2:'Sheet2'!$H$45,MATCH(BA134,Sheet2!$G$2:'Sheet2'!$G$45,0),0)),IF($BH$1=TRUE,INDEX(Sheet2!$I$2:'Sheet2'!$I$45,MATCH(BA134,Sheet2!$G$2:'Sheet2'!$G$45,0)),IF($BI$1=TRUE,INDEX(Sheet2!$H$2:'Sheet2'!$H$45,MATCH(BA134,Sheet2!$G$2:'Sheet2'!$G$45,0)),0)))+IF($BE$1=TRUE,2,0)</f>
        <v>37</v>
      </c>
      <c r="AC134" s="26">
        <f t="shared" si="45"/>
        <v>40.5</v>
      </c>
      <c r="AD134" s="26">
        <f t="shared" si="46"/>
        <v>43.5</v>
      </c>
      <c r="AE134" s="28">
        <f t="shared" si="47"/>
        <v>46.5</v>
      </c>
      <c r="AF134" s="26">
        <f>BB134+IF($F134="범선",IF($BG$1=TRUE,INDEX(Sheet2!$H$2:'Sheet2'!$H$45,MATCH(BB134,Sheet2!$G$2:'Sheet2'!$G$45,0),0)),IF($BH$1=TRUE,INDEX(Sheet2!$I$2:'Sheet2'!$I$45,MATCH(BB134,Sheet2!$G$2:'Sheet2'!$G$45,0)),IF($BI$1=TRUE,INDEX(Sheet2!$H$2:'Sheet2'!$H$45,MATCH(BB134,Sheet2!$G$2:'Sheet2'!$G$45,0)),0)))+IF($BE$1=TRUE,2,0)</f>
        <v>41</v>
      </c>
      <c r="AG134" s="26">
        <f t="shared" si="48"/>
        <v>44.5</v>
      </c>
      <c r="AH134" s="26">
        <f t="shared" si="49"/>
        <v>47.5</v>
      </c>
      <c r="AI134" s="28">
        <f t="shared" si="50"/>
        <v>50.5</v>
      </c>
      <c r="AJ134" s="95"/>
      <c r="AK134" s="97">
        <f>246/95*105</f>
        <v>271.89473684210526</v>
      </c>
      <c r="AL134" s="97">
        <f>327/95*105</f>
        <v>361.42105263157896</v>
      </c>
      <c r="AM134" s="97">
        <v>15</v>
      </c>
      <c r="AN134" s="83">
        <v>15</v>
      </c>
      <c r="AO134" s="83">
        <v>58</v>
      </c>
      <c r="AP134" s="5">
        <v>235</v>
      </c>
      <c r="AQ134" s="5">
        <v>100</v>
      </c>
      <c r="AR134" s="5">
        <v>110</v>
      </c>
      <c r="AS134" s="5">
        <v>380</v>
      </c>
      <c r="AT134" s="5">
        <v>3</v>
      </c>
      <c r="AU134" s="5">
        <f t="shared" si="58"/>
        <v>725</v>
      </c>
      <c r="AV134" s="5">
        <f t="shared" si="51"/>
        <v>543</v>
      </c>
      <c r="AW134" s="5">
        <f t="shared" si="52"/>
        <v>906</v>
      </c>
      <c r="AX134" s="5">
        <f t="shared" si="53"/>
        <v>12</v>
      </c>
      <c r="AY134" s="5">
        <f t="shared" si="54"/>
        <v>13</v>
      </c>
      <c r="AZ134" s="5">
        <f t="shared" si="55"/>
        <v>17</v>
      </c>
      <c r="BA134" s="5">
        <f t="shared" si="56"/>
        <v>21</v>
      </c>
      <c r="BB134" s="5">
        <f t="shared" si="57"/>
        <v>24</v>
      </c>
    </row>
    <row r="135" spans="1:54" s="5" customFormat="1" hidden="1">
      <c r="A135" s="363">
        <v>20</v>
      </c>
      <c r="B135" s="537" t="s">
        <v>28</v>
      </c>
      <c r="C135" s="541" t="s">
        <v>266</v>
      </c>
      <c r="D135" s="55" t="s">
        <v>1</v>
      </c>
      <c r="E135" s="55" t="s">
        <v>41</v>
      </c>
      <c r="F135" s="220" t="s">
        <v>267</v>
      </c>
      <c r="G135" s="85" t="s">
        <v>10</v>
      </c>
      <c r="H135" s="226">
        <f>ROUNDDOWN(AK135*1.05,0)+INDEX(Sheet2!$B$2:'Sheet2'!$B$5,MATCH(G135,Sheet2!$A$2:'Sheet2'!$A$5,0),0)+34*AT135-ROUNDUP(IF($BC$1=TRUE,AV135,AW135)/10,0)+A135</f>
        <v>441</v>
      </c>
      <c r="I135" s="229">
        <f>ROUNDDOWN(AL135*1.05,0)+INDEX(Sheet2!$B$2:'Sheet2'!$B$5,MATCH(G135,Sheet2!$A$2:'Sheet2'!$A$5,0),0)+34*AT135-ROUNDUP(IF($BC$1=TRUE,AV135,AW135)/10,0)+A135</f>
        <v>560</v>
      </c>
      <c r="J135" s="86">
        <f t="shared" ref="J135:J198" si="63">H135+I135</f>
        <v>1001</v>
      </c>
      <c r="K135" s="592">
        <f>AW135-ROUNDDOWN(AR135/2,0)-ROUNDDOWN(MAX(AQ135*1.2,AP135*0.5),0)+INDEX(Sheet2!$C$2:'Sheet2'!$C$5,MATCH(G135,Sheet2!$A$2:'Sheet2'!$A$5,0),0)</f>
        <v>1483</v>
      </c>
      <c r="L135" s="84">
        <f t="shared" ref="L135:L198" si="64">AV135-ROUNDDOWN(AR135/2,0)-ROUNDDOWN(MAX(AQ135*1.2,AP135*0.5),0)</f>
        <v>832</v>
      </c>
      <c r="M135" s="78">
        <f t="shared" si="61"/>
        <v>15</v>
      </c>
      <c r="N135" s="78">
        <f t="shared" si="62"/>
        <v>30</v>
      </c>
      <c r="O135" s="625">
        <f t="shared" ref="O135:O198" si="65">H135*3+I135</f>
        <v>1883</v>
      </c>
      <c r="P135" s="175">
        <f>AX135+IF($F135="범선",IF($BG$1=TRUE,INDEX(Sheet2!$H$2:'Sheet2'!$H$45,MATCH(AX135,Sheet2!$G$2:'Sheet2'!$G$45,0),0)),IF($BH$1=TRUE,INDEX(Sheet2!$I$2:'Sheet2'!$I$45,MATCH(AX135,Sheet2!$G$2:'Sheet2'!$G$45,0)),IF($BI$1=TRUE,INDEX(Sheet2!$H$2:'Sheet2'!$H$45,MATCH(AX135,Sheet2!$G$2:'Sheet2'!$G$45,0)),0)))+IF($BE$1=TRUE,2,0)</f>
        <v>29</v>
      </c>
      <c r="Q135" s="176">
        <f t="shared" ref="Q135:Q198" si="66">P135+3</f>
        <v>32</v>
      </c>
      <c r="R135" s="176">
        <f t="shared" ref="R135:R198" si="67">P135+6</f>
        <v>35</v>
      </c>
      <c r="S135" s="177">
        <f t="shared" ref="S135:S198" si="68">P135+9</f>
        <v>38</v>
      </c>
      <c r="T135" s="176">
        <f>AY135+IF($F135="범선",IF($BG$1=TRUE,INDEX(Sheet2!$H$2:'Sheet2'!$H$45,MATCH(AY135,Sheet2!$G$2:'Sheet2'!$G$45,0),0)),IF($BH$1=TRUE,INDEX(Sheet2!$I$2:'Sheet2'!$I$45,MATCH(AY135,Sheet2!$G$2:'Sheet2'!$G$45,0)),IF($BI$1=TRUE,INDEX(Sheet2!$H$2:'Sheet2'!$H$45,MATCH(AY135,Sheet2!$G$2:'Sheet2'!$G$45,0)),0)))+IF($BE$1=TRUE,2,0)</f>
        <v>31</v>
      </c>
      <c r="U135" s="176">
        <f t="shared" ref="U135:U198" si="69">T135+3.5</f>
        <v>34.5</v>
      </c>
      <c r="V135" s="176">
        <f t="shared" ref="V135:V198" si="70">T135+6.5</f>
        <v>37.5</v>
      </c>
      <c r="W135" s="177">
        <f t="shared" ref="W135:W198" si="71">T135+9.5</f>
        <v>40.5</v>
      </c>
      <c r="X135" s="176">
        <f>AZ135+IF($F135="범선",IF($BG$1=TRUE,INDEX(Sheet2!$H$2:'Sheet2'!$H$45,MATCH(AZ135,Sheet2!$G$2:'Sheet2'!$G$45,0),0)),IF($BH$1=TRUE,INDEX(Sheet2!$I$2:'Sheet2'!$I$45,MATCH(AZ135,Sheet2!$G$2:'Sheet2'!$G$45,0)),IF($BI$1=TRUE,INDEX(Sheet2!$H$2:'Sheet2'!$H$45,MATCH(AZ135,Sheet2!$G$2:'Sheet2'!$G$45,0)),0)))+IF($BE$1=TRUE,2,0)</f>
        <v>37</v>
      </c>
      <c r="Y135" s="176">
        <f t="shared" ref="Y135:Y198" si="72">X135+3.5</f>
        <v>40.5</v>
      </c>
      <c r="Z135" s="176">
        <f t="shared" ref="Z135:Z198" si="73">X135+6.5</f>
        <v>43.5</v>
      </c>
      <c r="AA135" s="177">
        <f t="shared" ref="AA135:AA198" si="74">X135+9.5</f>
        <v>46.5</v>
      </c>
      <c r="AB135" s="176">
        <f>BA135+IF($F135="범선",IF($BG$1=TRUE,INDEX(Sheet2!$H$2:'Sheet2'!$H$45,MATCH(BA135,Sheet2!$G$2:'Sheet2'!$G$45,0),0)),IF($BH$1=TRUE,INDEX(Sheet2!$I$2:'Sheet2'!$I$45,MATCH(BA135,Sheet2!$G$2:'Sheet2'!$G$45,0)),IF($BI$1=TRUE,INDEX(Sheet2!$H$2:'Sheet2'!$H$45,MATCH(BA135,Sheet2!$G$2:'Sheet2'!$G$45,0)),0)))+IF($BE$1=TRUE,2,0)</f>
        <v>45</v>
      </c>
      <c r="AC135" s="176">
        <f t="shared" ref="AC135:AC198" si="75">AB135+3.5</f>
        <v>48.5</v>
      </c>
      <c r="AD135" s="176">
        <f t="shared" ref="AD135:AD198" si="76">AB135+6.5</f>
        <v>51.5</v>
      </c>
      <c r="AE135" s="177">
        <f t="shared" ref="AE135:AE198" si="77">AB135+9.5</f>
        <v>54.5</v>
      </c>
      <c r="AF135" s="176">
        <f>BB135+IF($F135="범선",IF($BG$1=TRUE,INDEX(Sheet2!$H$2:'Sheet2'!$H$45,MATCH(BB135,Sheet2!$G$2:'Sheet2'!$G$45,0),0)),IF($BH$1=TRUE,INDEX(Sheet2!$I$2:'Sheet2'!$I$45,MATCH(BB135,Sheet2!$G$2:'Sheet2'!$G$45,0)),IF($BI$1=TRUE,INDEX(Sheet2!$H$2:'Sheet2'!$H$45,MATCH(BB135,Sheet2!$G$2:'Sheet2'!$G$45,0)),0)))+IF($BE$1=TRUE,2,0)</f>
        <v>53</v>
      </c>
      <c r="AG135" s="176">
        <f t="shared" ref="AG135:AG198" si="78">AF135+3.5</f>
        <v>56.5</v>
      </c>
      <c r="AH135" s="176">
        <f t="shared" ref="AH135:AH198" si="79">AF135+6.5</f>
        <v>59.5</v>
      </c>
      <c r="AI135" s="177">
        <f t="shared" ref="AI135:AI198" si="80">AF135+9.5</f>
        <v>62.5</v>
      </c>
      <c r="AJ135" s="95"/>
      <c r="AK135" s="96">
        <v>257</v>
      </c>
      <c r="AL135" s="96">
        <v>370</v>
      </c>
      <c r="AM135" s="96">
        <v>10</v>
      </c>
      <c r="AN135" s="83">
        <v>15</v>
      </c>
      <c r="AO135" s="83">
        <v>30</v>
      </c>
      <c r="AP135" s="178">
        <v>75</v>
      </c>
      <c r="AQ135" s="178">
        <v>40</v>
      </c>
      <c r="AR135" s="178">
        <v>40</v>
      </c>
      <c r="AS135" s="13">
        <v>1085</v>
      </c>
      <c r="AT135" s="13">
        <v>3</v>
      </c>
      <c r="AU135" s="5">
        <f t="shared" si="58"/>
        <v>1200</v>
      </c>
      <c r="AV135" s="5">
        <f t="shared" ref="AV135:AV198" si="81">ROUNDDOWN(AU135*0.75,0)</f>
        <v>900</v>
      </c>
      <c r="AW135" s="5">
        <f t="shared" ref="AW135:AW198" si="82">ROUNDDOWN(AU135*1.25,0)</f>
        <v>1500</v>
      </c>
      <c r="AX135" s="5">
        <f t="shared" ref="AX135:AX198" si="83">ROUNDDOWN(($AO135-5)/5,0)-ROUNDDOWN(IF($BC$1=TRUE,$AV135,$AW135)/100,0)+IF($BD$1=TRUE,1,0)+IF($BF$1=TRUE,6,0)</f>
        <v>3</v>
      </c>
      <c r="AY135" s="5">
        <f t="shared" ref="AY135:AY198" si="84">ROUNDDOWN(($AO135-5+3*$BC$7)/5,0)-ROUNDDOWN(IF($BC$1=TRUE,$AV135,$AW135)/100,0)+IF($BD$1=TRUE,1,0)+IF($BF$1=TRUE,6,0)</f>
        <v>4</v>
      </c>
      <c r="AZ135" s="5">
        <f t="shared" ref="AZ135:AZ198" si="85">ROUNDDOWN(($AO135-5+20*1+2*$BC$7)/5,0)-ROUNDDOWN(IF($BC$1=TRUE,$AV135,$AW135)/100,0)+IF($BD$1=TRUE,1,0)+IF($BF$1=TRUE,6,0)</f>
        <v>7</v>
      </c>
      <c r="BA135" s="5">
        <f t="shared" ref="BA135:BA198" si="86">ROUNDDOWN(($AO135-5+20*2+1*$BC$7)/5,0)-ROUNDDOWN(IF($BC$1=TRUE,$AV135,$AW135)/100,0)+IF($BD$1=TRUE,1,0)+IF($BF$1=TRUE,6,0)</f>
        <v>11</v>
      </c>
      <c r="BB135" s="5">
        <f t="shared" ref="BB135:BB198" si="87">ROUNDDOWN(($AO135-5+60)/5,0)-ROUNDDOWN(IF($BC$1=TRUE,$AV135,$AW135)/100,0)+IF($BD$1=TRUE,1,0)+IF($BF$1=TRUE,6,0)</f>
        <v>15</v>
      </c>
    </row>
    <row r="136" spans="1:54" s="5" customFormat="1" hidden="1">
      <c r="A136" s="363">
        <v>20</v>
      </c>
      <c r="B136" s="537" t="s">
        <v>40</v>
      </c>
      <c r="C136" s="541" t="s">
        <v>266</v>
      </c>
      <c r="D136" s="55" t="s">
        <v>1</v>
      </c>
      <c r="E136" s="55" t="s">
        <v>41</v>
      </c>
      <c r="F136" s="220" t="s">
        <v>267</v>
      </c>
      <c r="G136" s="71" t="s">
        <v>10</v>
      </c>
      <c r="H136" s="225">
        <f>ROUNDDOWN(AK136*1.05,0)+INDEX(Sheet2!$B$2:'Sheet2'!$B$5,MATCH(G136,Sheet2!$A$2:'Sheet2'!$A$5,0),0)+34*AT136-ROUNDUP(IF($BC$1=TRUE,AV136,AW136)/10,0)+A136</f>
        <v>441</v>
      </c>
      <c r="I136" s="228">
        <f>ROUNDDOWN(AL136*1.05,0)+INDEX(Sheet2!$B$2:'Sheet2'!$B$5,MATCH(G136,Sheet2!$A$2:'Sheet2'!$A$5,0),0)+34*AT136-ROUNDUP(IF($BC$1=TRUE,AV136,AW136)/10,0)+A136</f>
        <v>560</v>
      </c>
      <c r="J136" s="72">
        <f t="shared" si="63"/>
        <v>1001</v>
      </c>
      <c r="K136" s="603">
        <f>AW136-ROUNDDOWN(AR136/2,0)-ROUNDDOWN(MAX(AQ136*1.2,AP136*0.5),0)+INDEX(Sheet2!$C$2:'Sheet2'!$C$5,MATCH(G136,Sheet2!$A$2:'Sheet2'!$A$5,0),0)</f>
        <v>1466</v>
      </c>
      <c r="L136" s="69">
        <f t="shared" si="64"/>
        <v>815</v>
      </c>
      <c r="M136" s="82">
        <f t="shared" si="61"/>
        <v>15</v>
      </c>
      <c r="N136" s="82">
        <f t="shared" si="62"/>
        <v>32</v>
      </c>
      <c r="O136" s="628">
        <f t="shared" si="65"/>
        <v>1883</v>
      </c>
      <c r="P136" s="175">
        <f>AX136+IF($F136="범선",IF($BG$1=TRUE,INDEX(Sheet2!$H$2:'Sheet2'!$H$45,MATCH(AX136,Sheet2!$G$2:'Sheet2'!$G$45,0),0)),IF($BH$1=TRUE,INDEX(Sheet2!$I$2:'Sheet2'!$I$45,MATCH(AX136,Sheet2!$G$2:'Sheet2'!$G$45,0)),IF($BI$1=TRUE,INDEX(Sheet2!$H$2:'Sheet2'!$H$45,MATCH(AX136,Sheet2!$G$2:'Sheet2'!$G$45,0)),0)))+IF($BE$1=TRUE,2,0)</f>
        <v>29</v>
      </c>
      <c r="Q136" s="176">
        <f t="shared" si="66"/>
        <v>32</v>
      </c>
      <c r="R136" s="176">
        <f t="shared" si="67"/>
        <v>35</v>
      </c>
      <c r="S136" s="177">
        <f t="shared" si="68"/>
        <v>38</v>
      </c>
      <c r="T136" s="176">
        <f>AY136+IF($F136="범선",IF($BG$1=TRUE,INDEX(Sheet2!$H$2:'Sheet2'!$H$45,MATCH(AY136,Sheet2!$G$2:'Sheet2'!$G$45,0),0)),IF($BH$1=TRUE,INDEX(Sheet2!$I$2:'Sheet2'!$I$45,MATCH(AY136,Sheet2!$G$2:'Sheet2'!$G$45,0)),IF($BI$1=TRUE,INDEX(Sheet2!$H$2:'Sheet2'!$H$45,MATCH(AY136,Sheet2!$G$2:'Sheet2'!$G$45,0)),0)))+IF($BE$1=TRUE,2,0)</f>
        <v>31</v>
      </c>
      <c r="U136" s="176">
        <f t="shared" si="69"/>
        <v>34.5</v>
      </c>
      <c r="V136" s="176">
        <f t="shared" si="70"/>
        <v>37.5</v>
      </c>
      <c r="W136" s="177">
        <f t="shared" si="71"/>
        <v>40.5</v>
      </c>
      <c r="X136" s="176">
        <f>AZ136+IF($F136="범선",IF($BG$1=TRUE,INDEX(Sheet2!$H$2:'Sheet2'!$H$45,MATCH(AZ136,Sheet2!$G$2:'Sheet2'!$G$45,0),0)),IF($BH$1=TRUE,INDEX(Sheet2!$I$2:'Sheet2'!$I$45,MATCH(AZ136,Sheet2!$G$2:'Sheet2'!$G$45,0)),IF($BI$1=TRUE,INDEX(Sheet2!$H$2:'Sheet2'!$H$45,MATCH(AZ136,Sheet2!$G$2:'Sheet2'!$G$45,0)),0)))+IF($BE$1=TRUE,2,0)</f>
        <v>39</v>
      </c>
      <c r="Y136" s="176">
        <f t="shared" si="72"/>
        <v>42.5</v>
      </c>
      <c r="Z136" s="176">
        <f t="shared" si="73"/>
        <v>45.5</v>
      </c>
      <c r="AA136" s="177">
        <f t="shared" si="74"/>
        <v>48.5</v>
      </c>
      <c r="AB136" s="176">
        <f>BA136+IF($F136="범선",IF($BG$1=TRUE,INDEX(Sheet2!$H$2:'Sheet2'!$H$45,MATCH(BA136,Sheet2!$G$2:'Sheet2'!$G$45,0),0)),IF($BH$1=TRUE,INDEX(Sheet2!$I$2:'Sheet2'!$I$45,MATCH(BA136,Sheet2!$G$2:'Sheet2'!$G$45,0)),IF($BI$1=TRUE,INDEX(Sheet2!$H$2:'Sheet2'!$H$45,MATCH(BA136,Sheet2!$G$2:'Sheet2'!$G$45,0)),0)))+IF($BE$1=TRUE,2,0)</f>
        <v>45</v>
      </c>
      <c r="AC136" s="176">
        <f t="shared" si="75"/>
        <v>48.5</v>
      </c>
      <c r="AD136" s="176">
        <f t="shared" si="76"/>
        <v>51.5</v>
      </c>
      <c r="AE136" s="177">
        <f t="shared" si="77"/>
        <v>54.5</v>
      </c>
      <c r="AF136" s="176">
        <f>BB136+IF($F136="범선",IF($BG$1=TRUE,INDEX(Sheet2!$H$2:'Sheet2'!$H$45,MATCH(BB136,Sheet2!$G$2:'Sheet2'!$G$45,0),0)),IF($BH$1=TRUE,INDEX(Sheet2!$I$2:'Sheet2'!$I$45,MATCH(BB136,Sheet2!$G$2:'Sheet2'!$G$45,0)),IF($BI$1=TRUE,INDEX(Sheet2!$H$2:'Sheet2'!$H$45,MATCH(BB136,Sheet2!$G$2:'Sheet2'!$G$45,0)),0)))+IF($BE$1=TRUE,2,0)</f>
        <v>53</v>
      </c>
      <c r="AG136" s="176">
        <f t="shared" si="78"/>
        <v>56.5</v>
      </c>
      <c r="AH136" s="176">
        <f t="shared" si="79"/>
        <v>59.5</v>
      </c>
      <c r="AI136" s="177">
        <f t="shared" si="80"/>
        <v>62.5</v>
      </c>
      <c r="AJ136" s="95"/>
      <c r="AK136" s="96">
        <v>257</v>
      </c>
      <c r="AL136" s="96">
        <v>370</v>
      </c>
      <c r="AM136" s="96">
        <v>10</v>
      </c>
      <c r="AN136" s="83">
        <v>15</v>
      </c>
      <c r="AO136" s="83">
        <v>32</v>
      </c>
      <c r="AP136" s="13">
        <v>80</v>
      </c>
      <c r="AQ136" s="13">
        <v>50</v>
      </c>
      <c r="AR136" s="13">
        <v>50</v>
      </c>
      <c r="AS136" s="13">
        <v>1070</v>
      </c>
      <c r="AT136" s="13">
        <v>3</v>
      </c>
      <c r="AU136" s="5">
        <f t="shared" si="58"/>
        <v>1200</v>
      </c>
      <c r="AV136" s="5">
        <f t="shared" si="81"/>
        <v>900</v>
      </c>
      <c r="AW136" s="5">
        <f t="shared" si="82"/>
        <v>1500</v>
      </c>
      <c r="AX136" s="5">
        <f t="shared" si="83"/>
        <v>3</v>
      </c>
      <c r="AY136" s="5">
        <f t="shared" si="84"/>
        <v>4</v>
      </c>
      <c r="AZ136" s="5">
        <f t="shared" si="85"/>
        <v>8</v>
      </c>
      <c r="BA136" s="5">
        <f t="shared" si="86"/>
        <v>11</v>
      </c>
      <c r="BB136" s="5">
        <f t="shared" si="87"/>
        <v>15</v>
      </c>
    </row>
    <row r="137" spans="1:54" s="5" customFormat="1" hidden="1">
      <c r="A137" s="380"/>
      <c r="B137" s="276"/>
      <c r="C137" s="120" t="s">
        <v>101</v>
      </c>
      <c r="D137" s="102" t="s">
        <v>25</v>
      </c>
      <c r="E137" s="102" t="s">
        <v>41</v>
      </c>
      <c r="F137" s="111" t="s">
        <v>18</v>
      </c>
      <c r="G137" s="103" t="s">
        <v>10</v>
      </c>
      <c r="H137" s="289">
        <f>ROUNDDOWN(AK137*1.05,0)+INDEX(Sheet2!$B$2:'Sheet2'!$B$5,MATCH(G137,Sheet2!$A$2:'Sheet2'!$A$5,0),0)+34*AT137-ROUNDUP(IF($BC$1=TRUE,AV137,AW137)/10,0)+A137</f>
        <v>443</v>
      </c>
      <c r="I137" s="299">
        <f>ROUNDDOWN(AL137*1.05,0)+INDEX(Sheet2!$B$2:'Sheet2'!$B$5,MATCH(G137,Sheet2!$A$2:'Sheet2'!$A$5,0),0)+34*AT137-ROUNDUP(IF($BC$1=TRUE,AV137,AW137)/10,0)+A137</f>
        <v>553</v>
      </c>
      <c r="J137" s="104">
        <f t="shared" si="63"/>
        <v>996</v>
      </c>
      <c r="K137" s="137">
        <f>AW137-ROUNDDOWN(AR137/2,0)-ROUNDDOWN(MAX(AQ137*1.2,AP137*0.5),0)+INDEX(Sheet2!$C$2:'Sheet2'!$C$5,MATCH(G137,Sheet2!$A$2:'Sheet2'!$A$5,0),0)</f>
        <v>1166</v>
      </c>
      <c r="L137" s="101">
        <f t="shared" si="64"/>
        <v>640</v>
      </c>
      <c r="M137" s="109">
        <f t="shared" si="61"/>
        <v>12</v>
      </c>
      <c r="N137" s="109">
        <f t="shared" si="62"/>
        <v>32</v>
      </c>
      <c r="O137" s="105">
        <f t="shared" si="65"/>
        <v>1882</v>
      </c>
      <c r="P137" s="106">
        <f>AX137+IF($F137="범선",IF($BG$1=TRUE,INDEX(Sheet2!$H$2:'Sheet2'!$H$45,MATCH(AX137,Sheet2!$G$2:'Sheet2'!$G$45,0),0)),IF($BH$1=TRUE,INDEX(Sheet2!$I$2:'Sheet2'!$I$45,MATCH(AX137,Sheet2!$G$2:'Sheet2'!$G$45,0)),IF($BI$1=TRUE,INDEX(Sheet2!$H$2:'Sheet2'!$H$45,MATCH(AX137,Sheet2!$G$2:'Sheet2'!$G$45,0)),0)))+IF($BE$1=TRUE,2,0)</f>
        <v>16</v>
      </c>
      <c r="Q137" s="102">
        <f t="shared" si="66"/>
        <v>19</v>
      </c>
      <c r="R137" s="102">
        <f t="shared" si="67"/>
        <v>22</v>
      </c>
      <c r="S137" s="103">
        <f t="shared" si="68"/>
        <v>25</v>
      </c>
      <c r="T137" s="102">
        <f>AY137+IF($F137="범선",IF($BG$1=TRUE,INDEX(Sheet2!$H$2:'Sheet2'!$H$45,MATCH(AY137,Sheet2!$G$2:'Sheet2'!$G$45,0),0)),IF($BH$1=TRUE,INDEX(Sheet2!$I$2:'Sheet2'!$I$45,MATCH(AY137,Sheet2!$G$2:'Sheet2'!$G$45,0)),IF($BI$1=TRUE,INDEX(Sheet2!$H$2:'Sheet2'!$H$45,MATCH(AY137,Sheet2!$G$2:'Sheet2'!$G$45,0)),0)))+IF($BE$1=TRUE,2,0)</f>
        <v>17</v>
      </c>
      <c r="U137" s="102">
        <f t="shared" si="69"/>
        <v>20.5</v>
      </c>
      <c r="V137" s="102">
        <f t="shared" si="70"/>
        <v>23.5</v>
      </c>
      <c r="W137" s="103">
        <f t="shared" si="71"/>
        <v>26.5</v>
      </c>
      <c r="X137" s="102">
        <f>AZ137+IF($F137="범선",IF($BG$1=TRUE,INDEX(Sheet2!$H$2:'Sheet2'!$H$45,MATCH(AZ137,Sheet2!$G$2:'Sheet2'!$G$45,0),0)),IF($BH$1=TRUE,INDEX(Sheet2!$I$2:'Sheet2'!$I$45,MATCH(AZ137,Sheet2!$G$2:'Sheet2'!$G$45,0)),IF($BI$1=TRUE,INDEX(Sheet2!$H$2:'Sheet2'!$H$45,MATCH(AZ137,Sheet2!$G$2:'Sheet2'!$G$45,0)),0)))+IF($BE$1=TRUE,2,0)</f>
        <v>22.5</v>
      </c>
      <c r="Y137" s="102">
        <f t="shared" si="72"/>
        <v>26</v>
      </c>
      <c r="Z137" s="102">
        <f t="shared" si="73"/>
        <v>29</v>
      </c>
      <c r="AA137" s="103">
        <f t="shared" si="74"/>
        <v>32</v>
      </c>
      <c r="AB137" s="102">
        <f>BA137+IF($F137="범선",IF($BG$1=TRUE,INDEX(Sheet2!$H$2:'Sheet2'!$H$45,MATCH(BA137,Sheet2!$G$2:'Sheet2'!$G$45,0),0)),IF($BH$1=TRUE,INDEX(Sheet2!$I$2:'Sheet2'!$I$45,MATCH(BA137,Sheet2!$G$2:'Sheet2'!$G$45,0)),IF($BI$1=TRUE,INDEX(Sheet2!$H$2:'Sheet2'!$H$45,MATCH(BA137,Sheet2!$G$2:'Sheet2'!$G$45,0)),0)))+IF($BE$1=TRUE,2,0)</f>
        <v>26.5</v>
      </c>
      <c r="AC137" s="102">
        <f t="shared" si="75"/>
        <v>30</v>
      </c>
      <c r="AD137" s="102">
        <f t="shared" si="76"/>
        <v>33</v>
      </c>
      <c r="AE137" s="103">
        <f t="shared" si="77"/>
        <v>36</v>
      </c>
      <c r="AF137" s="102">
        <f>BB137+IF($F137="범선",IF($BG$1=TRUE,INDEX(Sheet2!$H$2:'Sheet2'!$H$45,MATCH(BB137,Sheet2!$G$2:'Sheet2'!$G$45,0),0)),IF($BH$1=TRUE,INDEX(Sheet2!$I$2:'Sheet2'!$I$45,MATCH(BB137,Sheet2!$G$2:'Sheet2'!$G$45,0)),IF($BI$1=TRUE,INDEX(Sheet2!$H$2:'Sheet2'!$H$45,MATCH(BB137,Sheet2!$G$2:'Sheet2'!$G$45,0)),0)))+IF($BE$1=TRUE,2,0)</f>
        <v>32</v>
      </c>
      <c r="AG137" s="102">
        <f t="shared" si="78"/>
        <v>35.5</v>
      </c>
      <c r="AH137" s="102">
        <f t="shared" si="79"/>
        <v>38.5</v>
      </c>
      <c r="AI137" s="103">
        <f t="shared" si="80"/>
        <v>41.5</v>
      </c>
      <c r="AJ137" s="107"/>
      <c r="AK137" s="108">
        <v>260</v>
      </c>
      <c r="AL137" s="108">
        <v>365</v>
      </c>
      <c r="AM137" s="108">
        <v>11</v>
      </c>
      <c r="AN137" s="109">
        <v>12</v>
      </c>
      <c r="AO137" s="109">
        <v>32</v>
      </c>
      <c r="AP137" s="110">
        <v>67</v>
      </c>
      <c r="AQ137" s="110">
        <v>40</v>
      </c>
      <c r="AR137" s="110">
        <v>48</v>
      </c>
      <c r="AS137" s="110">
        <v>835</v>
      </c>
      <c r="AT137" s="110">
        <v>3</v>
      </c>
      <c r="AU137" s="110">
        <f t="shared" si="58"/>
        <v>950</v>
      </c>
      <c r="AV137" s="110">
        <f t="shared" si="81"/>
        <v>712</v>
      </c>
      <c r="AW137" s="110">
        <f t="shared" si="82"/>
        <v>1187</v>
      </c>
      <c r="AX137" s="110">
        <f t="shared" si="83"/>
        <v>5</v>
      </c>
      <c r="AY137" s="110">
        <f t="shared" si="84"/>
        <v>6</v>
      </c>
      <c r="AZ137" s="110">
        <f t="shared" si="85"/>
        <v>10</v>
      </c>
      <c r="BA137" s="110">
        <f t="shared" si="86"/>
        <v>13</v>
      </c>
      <c r="BB137" s="110">
        <f t="shared" si="87"/>
        <v>17</v>
      </c>
    </row>
    <row r="138" spans="1:54" s="5" customFormat="1" hidden="1">
      <c r="A138" s="334"/>
      <c r="B138" s="89" t="s">
        <v>45</v>
      </c>
      <c r="C138" s="119" t="s">
        <v>101</v>
      </c>
      <c r="D138" s="26" t="s">
        <v>1</v>
      </c>
      <c r="E138" s="26" t="s">
        <v>41</v>
      </c>
      <c r="F138" s="27" t="s">
        <v>18</v>
      </c>
      <c r="G138" s="28" t="s">
        <v>10</v>
      </c>
      <c r="H138" s="91">
        <f>ROUNDDOWN(AK138*1.05,0)+INDEX(Sheet2!$B$2:'Sheet2'!$B$5,MATCH(G138,Sheet2!$A$2:'Sheet2'!$A$5,0),0)+34*AT138-ROUNDUP(IF($BC$1=TRUE,AV138,AW138)/10,0)+A138</f>
        <v>443</v>
      </c>
      <c r="I138" s="231">
        <f>ROUNDDOWN(AL138*1.05,0)+INDEX(Sheet2!$B$2:'Sheet2'!$B$5,MATCH(G138,Sheet2!$A$2:'Sheet2'!$A$5,0),0)+34*AT138-ROUNDUP(IF($BC$1=TRUE,AV138,AW138)/10,0)+A138</f>
        <v>553</v>
      </c>
      <c r="J138" s="30">
        <f t="shared" si="63"/>
        <v>996</v>
      </c>
      <c r="K138" s="137">
        <f>AW138-ROUNDDOWN(AR138/2,0)-ROUNDDOWN(MAX(AQ138*1.2,AP138*0.5),0)+INDEX(Sheet2!$C$2:'Sheet2'!$C$5,MATCH(G138,Sheet2!$A$2:'Sheet2'!$A$5,0),0)</f>
        <v>1161</v>
      </c>
      <c r="L138" s="25">
        <f t="shared" si="64"/>
        <v>635</v>
      </c>
      <c r="M138" s="83">
        <f t="shared" si="61"/>
        <v>12</v>
      </c>
      <c r="N138" s="83">
        <f t="shared" si="62"/>
        <v>40</v>
      </c>
      <c r="O138" s="92">
        <f t="shared" si="65"/>
        <v>1882</v>
      </c>
      <c r="P138" s="31">
        <f>AX138+IF($F138="범선",IF($BG$1=TRUE,INDEX(Sheet2!$H$2:'Sheet2'!$H$45,MATCH(AX138,Sheet2!$G$2:'Sheet2'!$G$45,0),0)),IF($BH$1=TRUE,INDEX(Sheet2!$I$2:'Sheet2'!$I$45,MATCH(AX138,Sheet2!$G$2:'Sheet2'!$G$45,0)),IF($BI$1=TRUE,INDEX(Sheet2!$H$2:'Sheet2'!$H$45,MATCH(AX138,Sheet2!$G$2:'Sheet2'!$G$45,0)),0)))+IF($BE$1=TRUE,2,0)</f>
        <v>18.5</v>
      </c>
      <c r="Q138" s="26">
        <f t="shared" si="66"/>
        <v>21.5</v>
      </c>
      <c r="R138" s="26">
        <f t="shared" si="67"/>
        <v>24.5</v>
      </c>
      <c r="S138" s="28">
        <f t="shared" si="68"/>
        <v>27.5</v>
      </c>
      <c r="T138" s="26">
        <f>AY138+IF($F138="범선",IF($BG$1=TRUE,INDEX(Sheet2!$H$2:'Sheet2'!$H$45,MATCH(AY138,Sheet2!$G$2:'Sheet2'!$G$45,0),0)),IF($BH$1=TRUE,INDEX(Sheet2!$I$2:'Sheet2'!$I$45,MATCH(AY138,Sheet2!$G$2:'Sheet2'!$G$45,0)),IF($BI$1=TRUE,INDEX(Sheet2!$H$2:'Sheet2'!$H$45,MATCH(AY138,Sheet2!$G$2:'Sheet2'!$G$45,0)),0)))+IF($BE$1=TRUE,2,0)</f>
        <v>20</v>
      </c>
      <c r="U138" s="26">
        <f t="shared" si="69"/>
        <v>23.5</v>
      </c>
      <c r="V138" s="26">
        <f t="shared" si="70"/>
        <v>26.5</v>
      </c>
      <c r="W138" s="28">
        <f t="shared" si="71"/>
        <v>29.5</v>
      </c>
      <c r="X138" s="26">
        <f>AZ138+IF($F138="범선",IF($BG$1=TRUE,INDEX(Sheet2!$H$2:'Sheet2'!$H$45,MATCH(AZ138,Sheet2!$G$2:'Sheet2'!$G$45,0),0)),IF($BH$1=TRUE,INDEX(Sheet2!$I$2:'Sheet2'!$I$45,MATCH(AZ138,Sheet2!$G$2:'Sheet2'!$G$45,0)),IF($BI$1=TRUE,INDEX(Sheet2!$H$2:'Sheet2'!$H$45,MATCH(AZ138,Sheet2!$G$2:'Sheet2'!$G$45,0)),0)))+IF($BE$1=TRUE,2,0)</f>
        <v>24</v>
      </c>
      <c r="Y138" s="26">
        <f t="shared" si="72"/>
        <v>27.5</v>
      </c>
      <c r="Z138" s="26">
        <f t="shared" si="73"/>
        <v>30.5</v>
      </c>
      <c r="AA138" s="28">
        <f t="shared" si="74"/>
        <v>33.5</v>
      </c>
      <c r="AB138" s="26">
        <f>BA138+IF($F138="범선",IF($BG$1=TRUE,INDEX(Sheet2!$H$2:'Sheet2'!$H$45,MATCH(BA138,Sheet2!$G$2:'Sheet2'!$G$45,0),0)),IF($BH$1=TRUE,INDEX(Sheet2!$I$2:'Sheet2'!$I$45,MATCH(BA138,Sheet2!$G$2:'Sheet2'!$G$45,0)),IF($BI$1=TRUE,INDEX(Sheet2!$H$2:'Sheet2'!$H$45,MATCH(BA138,Sheet2!$G$2:'Sheet2'!$G$45,0)),0)))+IF($BE$1=TRUE,2,0)</f>
        <v>29</v>
      </c>
      <c r="AC138" s="26">
        <f t="shared" si="75"/>
        <v>32.5</v>
      </c>
      <c r="AD138" s="26">
        <f t="shared" si="76"/>
        <v>35.5</v>
      </c>
      <c r="AE138" s="28">
        <f t="shared" si="77"/>
        <v>38.5</v>
      </c>
      <c r="AF138" s="26">
        <f>BB138+IF($F138="범선",IF($BG$1=TRUE,INDEX(Sheet2!$H$2:'Sheet2'!$H$45,MATCH(BB138,Sheet2!$G$2:'Sheet2'!$G$45,0),0)),IF($BH$1=TRUE,INDEX(Sheet2!$I$2:'Sheet2'!$I$45,MATCH(BB138,Sheet2!$G$2:'Sheet2'!$G$45,0)),IF($BI$1=TRUE,INDEX(Sheet2!$H$2:'Sheet2'!$H$45,MATCH(BB138,Sheet2!$G$2:'Sheet2'!$G$45,0)),0)))+IF($BE$1=TRUE,2,0)</f>
        <v>34.5</v>
      </c>
      <c r="AG138" s="26">
        <f t="shared" si="78"/>
        <v>38</v>
      </c>
      <c r="AH138" s="26">
        <f t="shared" si="79"/>
        <v>41</v>
      </c>
      <c r="AI138" s="28">
        <f t="shared" si="80"/>
        <v>44</v>
      </c>
      <c r="AJ138" s="95"/>
      <c r="AK138" s="97">
        <v>260</v>
      </c>
      <c r="AL138" s="97">
        <v>365</v>
      </c>
      <c r="AM138" s="97">
        <v>11</v>
      </c>
      <c r="AN138" s="83">
        <v>12</v>
      </c>
      <c r="AO138" s="83">
        <v>40</v>
      </c>
      <c r="AP138" s="5">
        <v>80</v>
      </c>
      <c r="AQ138" s="5">
        <v>40</v>
      </c>
      <c r="AR138" s="5">
        <v>58</v>
      </c>
      <c r="AS138" s="5">
        <v>812</v>
      </c>
      <c r="AT138" s="5">
        <v>3</v>
      </c>
      <c r="AU138" s="5">
        <f t="shared" si="58"/>
        <v>950</v>
      </c>
      <c r="AV138" s="5">
        <f t="shared" si="81"/>
        <v>712</v>
      </c>
      <c r="AW138" s="5">
        <f t="shared" si="82"/>
        <v>1187</v>
      </c>
      <c r="AX138" s="5">
        <f t="shared" si="83"/>
        <v>7</v>
      </c>
      <c r="AY138" s="5">
        <f t="shared" si="84"/>
        <v>8</v>
      </c>
      <c r="AZ138" s="5">
        <f t="shared" si="85"/>
        <v>11</v>
      </c>
      <c r="BA138" s="5">
        <f t="shared" si="86"/>
        <v>15</v>
      </c>
      <c r="BB138" s="5">
        <f t="shared" si="87"/>
        <v>19</v>
      </c>
    </row>
    <row r="139" spans="1:54" s="5" customFormat="1" hidden="1">
      <c r="A139" s="385">
        <v>20</v>
      </c>
      <c r="B139" s="538" t="s">
        <v>220</v>
      </c>
      <c r="C139" s="544" t="s">
        <v>221</v>
      </c>
      <c r="D139" s="70" t="s">
        <v>1</v>
      </c>
      <c r="E139" s="70" t="s">
        <v>0</v>
      </c>
      <c r="F139" s="70" t="s">
        <v>18</v>
      </c>
      <c r="G139" s="71" t="s">
        <v>10</v>
      </c>
      <c r="H139" s="225">
        <f>ROUNDDOWN(AK139*1.05,0)+INDEX(Sheet2!$B$2:'Sheet2'!$B$5,MATCH(G139,Sheet2!$A$2:'Sheet2'!$A$5,0),0)+34*AT139-ROUNDUP(IF($BC$1=TRUE,AV139,AW139)/10,0)+A139</f>
        <v>472</v>
      </c>
      <c r="I139" s="228">
        <f>ROUNDDOWN(AL139*1.05,0)+INDEX(Sheet2!$B$2:'Sheet2'!$B$5,MATCH(G139,Sheet2!$A$2:'Sheet2'!$A$5,0),0)+34*AT139-ROUNDUP(IF($BC$1=TRUE,AV139,AW139)/10,0)+A139</f>
        <v>461</v>
      </c>
      <c r="J139" s="72">
        <f t="shared" si="63"/>
        <v>933</v>
      </c>
      <c r="K139" s="594">
        <f>AW139-ROUNDDOWN(AR139/2,0)-ROUNDDOWN(MAX(AQ139*1.2,AP139*0.5),0)+INDEX(Sheet2!$C$2:'Sheet2'!$C$5,MATCH(G139,Sheet2!$A$2:'Sheet2'!$A$5,0),0)</f>
        <v>1466</v>
      </c>
      <c r="L139" s="69">
        <f t="shared" si="64"/>
        <v>815</v>
      </c>
      <c r="M139" s="82">
        <f t="shared" si="61"/>
        <v>15</v>
      </c>
      <c r="N139" s="82">
        <f t="shared" si="62"/>
        <v>47</v>
      </c>
      <c r="O139" s="628">
        <f t="shared" si="65"/>
        <v>1877</v>
      </c>
      <c r="P139" s="31">
        <f>AX139+IF($F139="범선",IF($BG$1=TRUE,INDEX(Sheet2!$H$2:'Sheet2'!$H$45,MATCH(AX139,Sheet2!$G$2:'Sheet2'!$G$45,0),0)),IF($BH$1=TRUE,INDEX(Sheet2!$I$2:'Sheet2'!$I$45,MATCH(AX139,Sheet2!$G$2:'Sheet2'!$G$45,0)),IF($BI$1=TRUE,INDEX(Sheet2!$H$2:'Sheet2'!$H$45,MATCH(AX139,Sheet2!$G$2:'Sheet2'!$G$45,0)),0)))+IF($BE$1=TRUE,2,0)</f>
        <v>17</v>
      </c>
      <c r="Q139" s="26">
        <f t="shared" si="66"/>
        <v>20</v>
      </c>
      <c r="R139" s="26">
        <f t="shared" si="67"/>
        <v>23</v>
      </c>
      <c r="S139" s="28">
        <f t="shared" si="68"/>
        <v>26</v>
      </c>
      <c r="T139" s="26">
        <f>AY139+IF($F139="범선",IF($BG$1=TRUE,INDEX(Sheet2!$H$2:'Sheet2'!$H$45,MATCH(AY139,Sheet2!$G$2:'Sheet2'!$G$45,0),0)),IF($BH$1=TRUE,INDEX(Sheet2!$I$2:'Sheet2'!$I$45,MATCH(AY139,Sheet2!$G$2:'Sheet2'!$G$45,0)),IF($BI$1=TRUE,INDEX(Sheet2!$H$2:'Sheet2'!$H$45,MATCH(AY139,Sheet2!$G$2:'Sheet2'!$G$45,0)),0)))+IF($BE$1=TRUE,2,0)</f>
        <v>18.5</v>
      </c>
      <c r="U139" s="26">
        <f t="shared" si="69"/>
        <v>22</v>
      </c>
      <c r="V139" s="26">
        <f t="shared" si="70"/>
        <v>25</v>
      </c>
      <c r="W139" s="28">
        <f t="shared" si="71"/>
        <v>28</v>
      </c>
      <c r="X139" s="26">
        <f>AZ139+IF($F139="범선",IF($BG$1=TRUE,INDEX(Sheet2!$H$2:'Sheet2'!$H$45,MATCH(AZ139,Sheet2!$G$2:'Sheet2'!$G$45,0),0)),IF($BH$1=TRUE,INDEX(Sheet2!$I$2:'Sheet2'!$I$45,MATCH(AZ139,Sheet2!$G$2:'Sheet2'!$G$45,0)),IF($BI$1=TRUE,INDEX(Sheet2!$H$2:'Sheet2'!$H$45,MATCH(AZ139,Sheet2!$G$2:'Sheet2'!$G$45,0)),0)))+IF($BE$1=TRUE,2,0)</f>
        <v>24</v>
      </c>
      <c r="Y139" s="26">
        <f t="shared" si="72"/>
        <v>27.5</v>
      </c>
      <c r="Z139" s="26">
        <f t="shared" si="73"/>
        <v>30.5</v>
      </c>
      <c r="AA139" s="28">
        <f t="shared" si="74"/>
        <v>33.5</v>
      </c>
      <c r="AB139" s="26">
        <f>BA139+IF($F139="범선",IF($BG$1=TRUE,INDEX(Sheet2!$H$2:'Sheet2'!$H$45,MATCH(BA139,Sheet2!$G$2:'Sheet2'!$G$45,0),0)),IF($BH$1=TRUE,INDEX(Sheet2!$I$2:'Sheet2'!$I$45,MATCH(BA139,Sheet2!$G$2:'Sheet2'!$G$45,0)),IF($BI$1=TRUE,INDEX(Sheet2!$H$2:'Sheet2'!$H$45,MATCH(BA139,Sheet2!$G$2:'Sheet2'!$G$45,0)),0)))+IF($BE$1=TRUE,2,0)</f>
        <v>28</v>
      </c>
      <c r="AC139" s="26">
        <f t="shared" si="75"/>
        <v>31.5</v>
      </c>
      <c r="AD139" s="26">
        <f t="shared" si="76"/>
        <v>34.5</v>
      </c>
      <c r="AE139" s="28">
        <f t="shared" si="77"/>
        <v>37.5</v>
      </c>
      <c r="AF139" s="26">
        <f>BB139+IF($F139="범선",IF($BG$1=TRUE,INDEX(Sheet2!$H$2:'Sheet2'!$H$45,MATCH(BB139,Sheet2!$G$2:'Sheet2'!$G$45,0),0)),IF($BH$1=TRUE,INDEX(Sheet2!$I$2:'Sheet2'!$I$45,MATCH(BB139,Sheet2!$G$2:'Sheet2'!$G$45,0)),IF($BI$1=TRUE,INDEX(Sheet2!$H$2:'Sheet2'!$H$45,MATCH(BB139,Sheet2!$G$2:'Sheet2'!$G$45,0)),0)))+IF($BE$1=TRUE,2,0)</f>
        <v>33</v>
      </c>
      <c r="AG139" s="26">
        <f t="shared" si="78"/>
        <v>36.5</v>
      </c>
      <c r="AH139" s="26">
        <f t="shared" si="79"/>
        <v>39.5</v>
      </c>
      <c r="AI139" s="28">
        <f t="shared" si="80"/>
        <v>42.5</v>
      </c>
      <c r="AJ139" s="95"/>
      <c r="AK139" s="96">
        <v>286</v>
      </c>
      <c r="AL139" s="96">
        <v>276</v>
      </c>
      <c r="AM139" s="96">
        <v>13</v>
      </c>
      <c r="AN139" s="82">
        <v>15</v>
      </c>
      <c r="AO139" s="82">
        <v>47</v>
      </c>
      <c r="AP139" s="13">
        <v>90</v>
      </c>
      <c r="AQ139" s="13">
        <v>27</v>
      </c>
      <c r="AR139" s="13">
        <v>80</v>
      </c>
      <c r="AS139" s="13">
        <v>1030</v>
      </c>
      <c r="AT139" s="13">
        <v>3</v>
      </c>
      <c r="AU139" s="13">
        <f t="shared" si="58"/>
        <v>1200</v>
      </c>
      <c r="AV139" s="13">
        <f t="shared" si="81"/>
        <v>900</v>
      </c>
      <c r="AW139" s="13">
        <f t="shared" si="82"/>
        <v>1500</v>
      </c>
      <c r="AX139" s="5">
        <f t="shared" si="83"/>
        <v>6</v>
      </c>
      <c r="AY139" s="5">
        <f t="shared" si="84"/>
        <v>7</v>
      </c>
      <c r="AZ139" s="5">
        <f t="shared" si="85"/>
        <v>11</v>
      </c>
      <c r="BA139" s="5">
        <f t="shared" si="86"/>
        <v>14</v>
      </c>
      <c r="BB139" s="5">
        <f t="shared" si="87"/>
        <v>18</v>
      </c>
    </row>
    <row r="140" spans="1:54" s="5" customFormat="1">
      <c r="A140" s="413"/>
      <c r="B140" s="414" t="s">
        <v>199</v>
      </c>
      <c r="C140" s="416" t="s">
        <v>166</v>
      </c>
      <c r="D140" s="417" t="s">
        <v>262</v>
      </c>
      <c r="E140" s="417" t="s">
        <v>0</v>
      </c>
      <c r="F140" s="418" t="s">
        <v>18</v>
      </c>
      <c r="G140" s="419" t="s">
        <v>163</v>
      </c>
      <c r="H140" s="420">
        <f>ROUNDDOWN(AK140*1.05,0)+INDEX(Sheet2!$B$2:'Sheet2'!$B$5,MATCH(G140,Sheet2!$A$2:'Sheet2'!$A$5,0),0)+34*AT140-ROUNDUP(IF($BC$1=TRUE,AV140,AW140)/10,0)+A140</f>
        <v>495</v>
      </c>
      <c r="I140" s="421">
        <f>ROUNDDOWN(AL140*1.05,0)+INDEX(Sheet2!$B$2:'Sheet2'!$B$5,MATCH(G140,Sheet2!$A$2:'Sheet2'!$A$5,0),0)+34*AT140-ROUNDUP(IF($BC$1=TRUE,AV140,AW140)/10,0)+A140</f>
        <v>495</v>
      </c>
      <c r="J140" s="422">
        <f t="shared" si="63"/>
        <v>990</v>
      </c>
      <c r="K140" s="424">
        <f>AW140-ROUNDDOWN(AR140/2,0)-ROUNDDOWN(MAX(AQ140*1.2,AP140*0.5),0)+INDEX(Sheet2!$C$2:'Sheet2'!$C$5,MATCH(G140,Sheet2!$A$2:'Sheet2'!$A$5,0),0)</f>
        <v>459</v>
      </c>
      <c r="L140" s="425">
        <f t="shared" si="64"/>
        <v>210</v>
      </c>
      <c r="M140" s="395">
        <f t="shared" si="61"/>
        <v>14</v>
      </c>
      <c r="N140" s="395">
        <f t="shared" si="62"/>
        <v>50</v>
      </c>
      <c r="O140" s="428">
        <f t="shared" si="65"/>
        <v>1980</v>
      </c>
      <c r="P140" s="31">
        <f>AX140+IF($F140="범선",IF($BG$1=TRUE,INDEX(Sheet2!$H$2:'Sheet2'!$H$45,MATCH(AX140,Sheet2!$G$2:'Sheet2'!$G$45,0),0)),IF($BH$1=TRUE,INDEX(Sheet2!$I$2:'Sheet2'!$I$45,MATCH(AX140,Sheet2!$G$2:'Sheet2'!$G$45,0)),IF($BI$1=TRUE,INDEX(Sheet2!$H$2:'Sheet2'!$H$45,MATCH(AX140,Sheet2!$G$2:'Sheet2'!$G$45,0)),0)))+IF($BE$1=TRUE,2,0)</f>
        <v>26.5</v>
      </c>
      <c r="Q140" s="26">
        <f t="shared" si="66"/>
        <v>29.5</v>
      </c>
      <c r="R140" s="26">
        <f t="shared" si="67"/>
        <v>32.5</v>
      </c>
      <c r="S140" s="28">
        <f t="shared" si="68"/>
        <v>35.5</v>
      </c>
      <c r="T140" s="26">
        <f>AY140+IF($F140="범선",IF($BG$1=TRUE,INDEX(Sheet2!$H$2:'Sheet2'!$H$45,MATCH(AY140,Sheet2!$G$2:'Sheet2'!$G$45,0),0)),IF($BH$1=TRUE,INDEX(Sheet2!$I$2:'Sheet2'!$I$45,MATCH(AY140,Sheet2!$G$2:'Sheet2'!$G$45,0)),IF($BI$1=TRUE,INDEX(Sheet2!$H$2:'Sheet2'!$H$45,MATCH(AY140,Sheet2!$G$2:'Sheet2'!$G$45,0)),0)))+IF($BE$1=TRUE,2,0)</f>
        <v>28</v>
      </c>
      <c r="U140" s="26">
        <f t="shared" si="69"/>
        <v>31.5</v>
      </c>
      <c r="V140" s="26">
        <f t="shared" si="70"/>
        <v>34.5</v>
      </c>
      <c r="W140" s="28">
        <f t="shared" si="71"/>
        <v>37.5</v>
      </c>
      <c r="X140" s="26">
        <f>AZ140+IF($F140="범선",IF($BG$1=TRUE,INDEX(Sheet2!$H$2:'Sheet2'!$H$45,MATCH(AZ140,Sheet2!$G$2:'Sheet2'!$G$45,0),0)),IF($BH$1=TRUE,INDEX(Sheet2!$I$2:'Sheet2'!$I$45,MATCH(AZ140,Sheet2!$G$2:'Sheet2'!$G$45,0)),IF($BI$1=TRUE,INDEX(Sheet2!$H$2:'Sheet2'!$H$45,MATCH(AZ140,Sheet2!$G$2:'Sheet2'!$G$45,0)),0)))+IF($BE$1=TRUE,2,0)</f>
        <v>32</v>
      </c>
      <c r="Y140" s="26">
        <f t="shared" si="72"/>
        <v>35.5</v>
      </c>
      <c r="Z140" s="26">
        <f t="shared" si="73"/>
        <v>38.5</v>
      </c>
      <c r="AA140" s="28">
        <f t="shared" si="74"/>
        <v>41.5</v>
      </c>
      <c r="AB140" s="26">
        <f>BA140+IF($F140="범선",IF($BG$1=TRUE,INDEX(Sheet2!$H$2:'Sheet2'!$H$45,MATCH(BA140,Sheet2!$G$2:'Sheet2'!$G$45,0),0)),IF($BH$1=TRUE,INDEX(Sheet2!$I$2:'Sheet2'!$I$45,MATCH(BA140,Sheet2!$G$2:'Sheet2'!$G$45,0)),IF($BI$1=TRUE,INDEX(Sheet2!$H$2:'Sheet2'!$H$45,MATCH(BA140,Sheet2!$G$2:'Sheet2'!$G$45,0)),0)))+IF($BE$1=TRUE,2,0)</f>
        <v>37</v>
      </c>
      <c r="AC140" s="26">
        <f t="shared" si="75"/>
        <v>40.5</v>
      </c>
      <c r="AD140" s="26">
        <f t="shared" si="76"/>
        <v>43.5</v>
      </c>
      <c r="AE140" s="28">
        <f t="shared" si="77"/>
        <v>46.5</v>
      </c>
      <c r="AF140" s="26">
        <f>BB140+IF($F140="범선",IF($BG$1=TRUE,INDEX(Sheet2!$H$2:'Sheet2'!$H$45,MATCH(BB140,Sheet2!$G$2:'Sheet2'!$G$45,0),0)),IF($BH$1=TRUE,INDEX(Sheet2!$I$2:'Sheet2'!$I$45,MATCH(BB140,Sheet2!$G$2:'Sheet2'!$G$45,0)),IF($BI$1=TRUE,INDEX(Sheet2!$H$2:'Sheet2'!$H$45,MATCH(BB140,Sheet2!$G$2:'Sheet2'!$G$45,0)),0)))+IF($BE$1=TRUE,2,0)</f>
        <v>42.5</v>
      </c>
      <c r="AG140" s="26">
        <f t="shared" si="78"/>
        <v>46</v>
      </c>
      <c r="AH140" s="26">
        <f t="shared" si="79"/>
        <v>49</v>
      </c>
      <c r="AI140" s="28">
        <f t="shared" si="80"/>
        <v>52</v>
      </c>
      <c r="AJ140" s="95"/>
      <c r="AK140" s="97">
        <v>302</v>
      </c>
      <c r="AL140" s="97">
        <v>302</v>
      </c>
      <c r="AM140" s="97">
        <v>15</v>
      </c>
      <c r="AN140" s="83">
        <v>14</v>
      </c>
      <c r="AO140" s="83">
        <v>50</v>
      </c>
      <c r="AP140" s="13">
        <v>100</v>
      </c>
      <c r="AQ140" s="13">
        <v>25</v>
      </c>
      <c r="AR140" s="13">
        <v>80</v>
      </c>
      <c r="AS140" s="13">
        <v>220</v>
      </c>
      <c r="AT140" s="13">
        <v>2</v>
      </c>
      <c r="AU140" s="5">
        <f t="shared" si="58"/>
        <v>400</v>
      </c>
      <c r="AV140" s="5">
        <f t="shared" si="81"/>
        <v>300</v>
      </c>
      <c r="AW140" s="5">
        <f t="shared" si="82"/>
        <v>500</v>
      </c>
      <c r="AX140" s="5">
        <f t="shared" si="83"/>
        <v>13</v>
      </c>
      <c r="AY140" s="5">
        <f t="shared" si="84"/>
        <v>14</v>
      </c>
      <c r="AZ140" s="5">
        <f t="shared" si="85"/>
        <v>17</v>
      </c>
      <c r="BA140" s="5">
        <f t="shared" si="86"/>
        <v>21</v>
      </c>
      <c r="BB140" s="5">
        <f t="shared" si="87"/>
        <v>25</v>
      </c>
    </row>
    <row r="141" spans="1:54" s="5" customFormat="1" hidden="1">
      <c r="A141" s="334"/>
      <c r="B141" s="89"/>
      <c r="C141" s="119" t="s">
        <v>228</v>
      </c>
      <c r="D141" s="26" t="s">
        <v>1</v>
      </c>
      <c r="E141" s="26" t="s">
        <v>0</v>
      </c>
      <c r="F141" s="26" t="s">
        <v>18</v>
      </c>
      <c r="G141" s="28" t="s">
        <v>10</v>
      </c>
      <c r="H141" s="91">
        <f>ROUNDDOWN(AK141*1.05,0)+INDEX(Sheet2!$B$2:'Sheet2'!$B$5,MATCH(G141,Sheet2!$A$2:'Sheet2'!$A$5,0),0)+34*AT141-ROUNDUP(IF($BC$1=TRUE,AV141,AW141)/10,0)+A141</f>
        <v>489</v>
      </c>
      <c r="I141" s="231">
        <f>ROUNDDOWN(AL141*1.05,0)+INDEX(Sheet2!$B$2:'Sheet2'!$B$5,MATCH(G141,Sheet2!$A$2:'Sheet2'!$A$5,0),0)+34*AT141-ROUNDUP(IF($BC$1=TRUE,AV141,AW141)/10,0)+A141</f>
        <v>406</v>
      </c>
      <c r="J141" s="30">
        <f t="shared" si="63"/>
        <v>895</v>
      </c>
      <c r="K141" s="134">
        <f>AW141-ROUNDDOWN(AR141/2,0)-ROUNDDOWN(MAX(AQ141*1.2,AP141*0.5),0)+INDEX(Sheet2!$C$2:'Sheet2'!$C$5,MATCH(G141,Sheet2!$A$2:'Sheet2'!$A$5,0),0)</f>
        <v>1304</v>
      </c>
      <c r="L141" s="25">
        <f t="shared" si="64"/>
        <v>710</v>
      </c>
      <c r="M141" s="83">
        <f t="shared" si="61"/>
        <v>10</v>
      </c>
      <c r="N141" s="83">
        <f t="shared" si="62"/>
        <v>16</v>
      </c>
      <c r="O141" s="92">
        <f t="shared" si="65"/>
        <v>1873</v>
      </c>
      <c r="P141" s="31">
        <f>AX141+IF($F141="범선",IF($BG$1=TRUE,INDEX(Sheet2!$H$2:'Sheet2'!$H$45,MATCH(AX141,Sheet2!$G$2:'Sheet2'!$G$45,0),0)),IF($BH$1=TRUE,INDEX(Sheet2!$I$2:'Sheet2'!$I$45,MATCH(AX141,Sheet2!$G$2:'Sheet2'!$G$45,0)),IF($BI$1=TRUE,INDEX(Sheet2!$H$2:'Sheet2'!$H$45,MATCH(AX141,Sheet2!$G$2:'Sheet2'!$G$45,0)),0)))+IF($BE$1=TRUE,2,0)</f>
        <v>10.5</v>
      </c>
      <c r="Q141" s="26">
        <f t="shared" si="66"/>
        <v>13.5</v>
      </c>
      <c r="R141" s="26">
        <f t="shared" si="67"/>
        <v>16.5</v>
      </c>
      <c r="S141" s="28">
        <f t="shared" si="68"/>
        <v>19.5</v>
      </c>
      <c r="T141" s="26">
        <f>AY141+IF($F141="범선",IF($BG$1=TRUE,INDEX(Sheet2!$H$2:'Sheet2'!$H$45,MATCH(AY141,Sheet2!$G$2:'Sheet2'!$G$45,0),0)),IF($BH$1=TRUE,INDEX(Sheet2!$I$2:'Sheet2'!$I$45,MATCH(AY141,Sheet2!$G$2:'Sheet2'!$G$45,0)),IF($BI$1=TRUE,INDEX(Sheet2!$H$2:'Sheet2'!$H$45,MATCH(AY141,Sheet2!$G$2:'Sheet2'!$G$45,0)),0)))+IF($BE$1=TRUE,2,0)</f>
        <v>12</v>
      </c>
      <c r="U141" s="26">
        <f t="shared" si="69"/>
        <v>15.5</v>
      </c>
      <c r="V141" s="26">
        <f t="shared" si="70"/>
        <v>18.5</v>
      </c>
      <c r="W141" s="28">
        <f t="shared" si="71"/>
        <v>21.5</v>
      </c>
      <c r="X141" s="26">
        <f>AZ141+IF($F141="범선",IF($BG$1=TRUE,INDEX(Sheet2!$H$2:'Sheet2'!$H$45,MATCH(AZ141,Sheet2!$G$2:'Sheet2'!$G$45,0),0)),IF($BH$1=TRUE,INDEX(Sheet2!$I$2:'Sheet2'!$I$45,MATCH(AZ141,Sheet2!$G$2:'Sheet2'!$G$45,0)),IF($BI$1=TRUE,INDEX(Sheet2!$H$2:'Sheet2'!$H$45,MATCH(AZ141,Sheet2!$G$2:'Sheet2'!$G$45,0)),0)))+IF($BE$1=TRUE,2,0)</f>
        <v>17</v>
      </c>
      <c r="Y141" s="26">
        <f t="shared" si="72"/>
        <v>20.5</v>
      </c>
      <c r="Z141" s="26">
        <f t="shared" si="73"/>
        <v>23.5</v>
      </c>
      <c r="AA141" s="28">
        <f t="shared" si="74"/>
        <v>26.5</v>
      </c>
      <c r="AB141" s="26">
        <f>BA141+IF($F141="범선",IF($BG$1=TRUE,INDEX(Sheet2!$H$2:'Sheet2'!$H$45,MATCH(BA141,Sheet2!$G$2:'Sheet2'!$G$45,0),0)),IF($BH$1=TRUE,INDEX(Sheet2!$I$2:'Sheet2'!$I$45,MATCH(BA141,Sheet2!$G$2:'Sheet2'!$G$45,0)),IF($BI$1=TRUE,INDEX(Sheet2!$H$2:'Sheet2'!$H$45,MATCH(BA141,Sheet2!$G$2:'Sheet2'!$G$45,0)),0)))+IF($BE$1=TRUE,2,0)</f>
        <v>21</v>
      </c>
      <c r="AC141" s="26">
        <f t="shared" si="75"/>
        <v>24.5</v>
      </c>
      <c r="AD141" s="26">
        <f t="shared" si="76"/>
        <v>27.5</v>
      </c>
      <c r="AE141" s="28">
        <f t="shared" si="77"/>
        <v>30.5</v>
      </c>
      <c r="AF141" s="26">
        <f>BB141+IF($F141="범선",IF($BG$1=TRUE,INDEX(Sheet2!$H$2:'Sheet2'!$H$45,MATCH(BB141,Sheet2!$G$2:'Sheet2'!$G$45,0),0)),IF($BH$1=TRUE,INDEX(Sheet2!$I$2:'Sheet2'!$I$45,MATCH(BB141,Sheet2!$G$2:'Sheet2'!$G$45,0)),IF($BI$1=TRUE,INDEX(Sheet2!$H$2:'Sheet2'!$H$45,MATCH(BB141,Sheet2!$G$2:'Sheet2'!$G$45,0)),0)))+IF($BE$1=TRUE,2,0)</f>
        <v>26.5</v>
      </c>
      <c r="AG141" s="26">
        <f t="shared" si="78"/>
        <v>30</v>
      </c>
      <c r="AH141" s="26">
        <f t="shared" si="79"/>
        <v>33</v>
      </c>
      <c r="AI141" s="28">
        <f t="shared" si="80"/>
        <v>36</v>
      </c>
      <c r="AJ141" s="95"/>
      <c r="AK141" s="96">
        <v>217</v>
      </c>
      <c r="AL141" s="96">
        <v>138</v>
      </c>
      <c r="AM141" s="96">
        <v>6</v>
      </c>
      <c r="AN141" s="83">
        <v>10</v>
      </c>
      <c r="AO141" s="83">
        <v>16</v>
      </c>
      <c r="AP141" s="13">
        <v>116</v>
      </c>
      <c r="AQ141" s="13">
        <v>64</v>
      </c>
      <c r="AR141" s="13">
        <v>54</v>
      </c>
      <c r="AS141" s="13">
        <v>915</v>
      </c>
      <c r="AT141" s="13">
        <v>6</v>
      </c>
      <c r="AU141" s="5">
        <f t="shared" si="58"/>
        <v>1085</v>
      </c>
      <c r="AV141" s="5">
        <f t="shared" si="81"/>
        <v>813</v>
      </c>
      <c r="AW141" s="5">
        <f t="shared" si="82"/>
        <v>1356</v>
      </c>
      <c r="AX141" s="5">
        <f t="shared" si="83"/>
        <v>1</v>
      </c>
      <c r="AY141" s="5">
        <f t="shared" si="84"/>
        <v>2</v>
      </c>
      <c r="AZ141" s="5">
        <f t="shared" si="85"/>
        <v>6</v>
      </c>
      <c r="BA141" s="5">
        <f t="shared" si="86"/>
        <v>9</v>
      </c>
      <c r="BB141" s="5">
        <f t="shared" si="87"/>
        <v>13</v>
      </c>
    </row>
    <row r="142" spans="1:54" s="5" customFormat="1" hidden="1">
      <c r="A142" s="381"/>
      <c r="B142" s="377" t="s">
        <v>229</v>
      </c>
      <c r="C142" s="203" t="s">
        <v>228</v>
      </c>
      <c r="D142" s="49" t="s">
        <v>1</v>
      </c>
      <c r="E142" s="49" t="s">
        <v>0</v>
      </c>
      <c r="F142" s="49" t="s">
        <v>18</v>
      </c>
      <c r="G142" s="51" t="s">
        <v>10</v>
      </c>
      <c r="H142" s="284">
        <f>ROUNDDOWN(AK142*1.05,0)+INDEX(Sheet2!$B$2:'Sheet2'!$B$5,MATCH(G142,Sheet2!$A$2:'Sheet2'!$A$5,0),0)+34*AT142-ROUNDUP(IF($BC$1=TRUE,AV142,AW142)/10,0)+A142</f>
        <v>489</v>
      </c>
      <c r="I142" s="294">
        <f>ROUNDDOWN(AL142*1.05,0)+INDEX(Sheet2!$B$2:'Sheet2'!$B$5,MATCH(G142,Sheet2!$A$2:'Sheet2'!$A$5,0),0)+34*AT142-ROUNDUP(IF($BC$1=TRUE,AV142,AW142)/10,0)+A142</f>
        <v>406</v>
      </c>
      <c r="J142" s="52">
        <f t="shared" si="63"/>
        <v>895</v>
      </c>
      <c r="K142" s="196">
        <f>AW142-ROUNDDOWN(AR142/2,0)-ROUNDDOWN(MAX(AQ142*1.2,AP142*0.5),0)+INDEX(Sheet2!$C$2:'Sheet2'!$C$5,MATCH(G142,Sheet2!$A$2:'Sheet2'!$A$5,0),0)</f>
        <v>1304</v>
      </c>
      <c r="L142" s="48">
        <f t="shared" si="64"/>
        <v>710</v>
      </c>
      <c r="M142" s="201">
        <f t="shared" ref="M142:M173" si="88">AN142</f>
        <v>10</v>
      </c>
      <c r="N142" s="201">
        <f t="shared" ref="N142:N173" si="89">AO142</f>
        <v>16</v>
      </c>
      <c r="O142" s="202">
        <f t="shared" si="65"/>
        <v>1873</v>
      </c>
      <c r="P142" s="53">
        <f>AX142+IF($F142="범선",IF($BG$1=TRUE,INDEX(Sheet2!$H$2:'Sheet2'!$H$45,MATCH(AX142,Sheet2!$G$2:'Sheet2'!$G$45,0),0)),IF($BH$1=TRUE,INDEX(Sheet2!$I$2:'Sheet2'!$I$45,MATCH(AX142,Sheet2!$G$2:'Sheet2'!$G$45,0)),IF($BI$1=TRUE,INDEX(Sheet2!$H$2:'Sheet2'!$H$45,MATCH(AX142,Sheet2!$G$2:'Sheet2'!$G$45,0)),0)))+IF($BE$1=TRUE,2,0)</f>
        <v>10.5</v>
      </c>
      <c r="Q142" s="49">
        <f t="shared" si="66"/>
        <v>13.5</v>
      </c>
      <c r="R142" s="49">
        <f t="shared" si="67"/>
        <v>16.5</v>
      </c>
      <c r="S142" s="51">
        <f t="shared" si="68"/>
        <v>19.5</v>
      </c>
      <c r="T142" s="49">
        <f>AY142+IF($F142="범선",IF($BG$1=TRUE,INDEX(Sheet2!$H$2:'Sheet2'!$H$45,MATCH(AY142,Sheet2!$G$2:'Sheet2'!$G$45,0),0)),IF($BH$1=TRUE,INDEX(Sheet2!$I$2:'Sheet2'!$I$45,MATCH(AY142,Sheet2!$G$2:'Sheet2'!$G$45,0)),IF($BI$1=TRUE,INDEX(Sheet2!$H$2:'Sheet2'!$H$45,MATCH(AY142,Sheet2!$G$2:'Sheet2'!$G$45,0)),0)))+IF($BE$1=TRUE,2,0)</f>
        <v>12</v>
      </c>
      <c r="U142" s="49">
        <f t="shared" si="69"/>
        <v>15.5</v>
      </c>
      <c r="V142" s="49">
        <f t="shared" si="70"/>
        <v>18.5</v>
      </c>
      <c r="W142" s="51">
        <f t="shared" si="71"/>
        <v>21.5</v>
      </c>
      <c r="X142" s="49">
        <f>AZ142+IF($F142="범선",IF($BG$1=TRUE,INDEX(Sheet2!$H$2:'Sheet2'!$H$45,MATCH(AZ142,Sheet2!$G$2:'Sheet2'!$G$45,0),0)),IF($BH$1=TRUE,INDEX(Sheet2!$I$2:'Sheet2'!$I$45,MATCH(AZ142,Sheet2!$G$2:'Sheet2'!$G$45,0)),IF($BI$1=TRUE,INDEX(Sheet2!$H$2:'Sheet2'!$H$45,MATCH(AZ142,Sheet2!$G$2:'Sheet2'!$G$45,0)),0)))+IF($BE$1=TRUE,2,0)</f>
        <v>17</v>
      </c>
      <c r="Y142" s="49">
        <f t="shared" si="72"/>
        <v>20.5</v>
      </c>
      <c r="Z142" s="49">
        <f t="shared" si="73"/>
        <v>23.5</v>
      </c>
      <c r="AA142" s="51">
        <f t="shared" si="74"/>
        <v>26.5</v>
      </c>
      <c r="AB142" s="49">
        <f>BA142+IF($F142="범선",IF($BG$1=TRUE,INDEX(Sheet2!$H$2:'Sheet2'!$H$45,MATCH(BA142,Sheet2!$G$2:'Sheet2'!$G$45,0),0)),IF($BH$1=TRUE,INDEX(Sheet2!$I$2:'Sheet2'!$I$45,MATCH(BA142,Sheet2!$G$2:'Sheet2'!$G$45,0)),IF($BI$1=TRUE,INDEX(Sheet2!$H$2:'Sheet2'!$H$45,MATCH(BA142,Sheet2!$G$2:'Sheet2'!$G$45,0)),0)))+IF($BE$1=TRUE,2,0)</f>
        <v>21</v>
      </c>
      <c r="AC142" s="49">
        <f t="shared" si="75"/>
        <v>24.5</v>
      </c>
      <c r="AD142" s="49">
        <f t="shared" si="76"/>
        <v>27.5</v>
      </c>
      <c r="AE142" s="51">
        <f t="shared" si="77"/>
        <v>30.5</v>
      </c>
      <c r="AF142" s="49">
        <f>BB142+IF($F142="범선",IF($BG$1=TRUE,INDEX(Sheet2!$H$2:'Sheet2'!$H$45,MATCH(BB142,Sheet2!$G$2:'Sheet2'!$G$45,0),0)),IF($BH$1=TRUE,INDEX(Sheet2!$I$2:'Sheet2'!$I$45,MATCH(BB142,Sheet2!$G$2:'Sheet2'!$G$45,0)),IF($BI$1=TRUE,INDEX(Sheet2!$H$2:'Sheet2'!$H$45,MATCH(BB142,Sheet2!$G$2:'Sheet2'!$G$45,0)),0)))+IF($BE$1=TRUE,2,0)</f>
        <v>26.5</v>
      </c>
      <c r="AG142" s="49">
        <f t="shared" si="78"/>
        <v>30</v>
      </c>
      <c r="AH142" s="49">
        <f t="shared" si="79"/>
        <v>33</v>
      </c>
      <c r="AI142" s="51">
        <f t="shared" si="80"/>
        <v>36</v>
      </c>
      <c r="AJ142" s="95"/>
      <c r="AK142" s="96">
        <v>217</v>
      </c>
      <c r="AL142" s="96">
        <v>138</v>
      </c>
      <c r="AM142" s="96">
        <v>7</v>
      </c>
      <c r="AN142" s="83">
        <v>10</v>
      </c>
      <c r="AO142" s="83">
        <v>16</v>
      </c>
      <c r="AP142" s="13">
        <v>116</v>
      </c>
      <c r="AQ142" s="13">
        <v>64</v>
      </c>
      <c r="AR142" s="13">
        <v>54</v>
      </c>
      <c r="AS142" s="13">
        <v>915</v>
      </c>
      <c r="AT142" s="13">
        <v>6</v>
      </c>
      <c r="AU142" s="5">
        <f t="shared" si="58"/>
        <v>1085</v>
      </c>
      <c r="AV142" s="5">
        <f t="shared" si="81"/>
        <v>813</v>
      </c>
      <c r="AW142" s="5">
        <f t="shared" si="82"/>
        <v>1356</v>
      </c>
      <c r="AX142" s="5">
        <f t="shared" si="83"/>
        <v>1</v>
      </c>
      <c r="AY142" s="5">
        <f t="shared" si="84"/>
        <v>2</v>
      </c>
      <c r="AZ142" s="5">
        <f t="shared" si="85"/>
        <v>6</v>
      </c>
      <c r="BA142" s="5">
        <f t="shared" si="86"/>
        <v>9</v>
      </c>
      <c r="BB142" s="5">
        <f t="shared" si="87"/>
        <v>13</v>
      </c>
    </row>
    <row r="143" spans="1:54" s="5" customFormat="1" hidden="1">
      <c r="A143" s="535"/>
      <c r="B143" s="897" t="s">
        <v>40</v>
      </c>
      <c r="C143" s="548" t="s">
        <v>93</v>
      </c>
      <c r="D143" s="443" t="s">
        <v>1</v>
      </c>
      <c r="E143" s="443" t="s">
        <v>0</v>
      </c>
      <c r="F143" s="559" t="s">
        <v>18</v>
      </c>
      <c r="G143" s="445" t="s">
        <v>10</v>
      </c>
      <c r="H143" s="574">
        <f>ROUNDDOWN(AK143*1.05,0)+INDEX(Sheet2!$B$2:'Sheet2'!$B$5,MATCH(G143,Sheet2!$A$2:'Sheet2'!$A$5,0),0)+34*AT143-ROUNDUP(IF($BC$1=TRUE,AV143,AW143)/10,0)+A143</f>
        <v>442</v>
      </c>
      <c r="I143" s="582">
        <f>ROUNDDOWN(AL143*1.05,0)+INDEX(Sheet2!$B$2:'Sheet2'!$B$5,MATCH(G143,Sheet2!$A$2:'Sheet2'!$A$5,0),0)+34*AT143-ROUNDUP(IF($BC$1=TRUE,AV143,AW143)/10,0)+A143</f>
        <v>547</v>
      </c>
      <c r="J143" s="589">
        <f t="shared" si="63"/>
        <v>989</v>
      </c>
      <c r="K143" s="968">
        <f>AW143-ROUNDDOWN(AR143/2,0)-ROUNDDOWN(MAX(AQ143*1.2,AP143*0.5),0)+INDEX(Sheet2!$C$2:'Sheet2'!$C$5,MATCH(G143,Sheet2!$A$2:'Sheet2'!$A$5,0),0)</f>
        <v>1142</v>
      </c>
      <c r="L143" s="610">
        <f t="shared" si="64"/>
        <v>626</v>
      </c>
      <c r="M143" s="620">
        <f t="shared" si="88"/>
        <v>13</v>
      </c>
      <c r="N143" s="620">
        <f t="shared" si="89"/>
        <v>35</v>
      </c>
      <c r="O143" s="635">
        <f t="shared" si="65"/>
        <v>1873</v>
      </c>
      <c r="P143" s="476">
        <f>AX143+IF($F143="범선",IF($BG$1=TRUE,INDEX(Sheet2!$H$2:'Sheet2'!$H$45,MATCH(AX143,Sheet2!$G$2:'Sheet2'!$G$45,0),0)),IF($BH$1=TRUE,INDEX(Sheet2!$I$2:'Sheet2'!$I$45,MATCH(AX143,Sheet2!$G$2:'Sheet2'!$G$45,0)),IF($BI$1=TRUE,INDEX(Sheet2!$H$2:'Sheet2'!$H$45,MATCH(AX143,Sheet2!$G$2:'Sheet2'!$G$45,0)),0)))+IF($BE$1=TRUE,2,0)</f>
        <v>18.5</v>
      </c>
      <c r="Q143" s="443">
        <f t="shared" si="66"/>
        <v>21.5</v>
      </c>
      <c r="R143" s="443">
        <f t="shared" si="67"/>
        <v>24.5</v>
      </c>
      <c r="S143" s="445">
        <f t="shared" si="68"/>
        <v>27.5</v>
      </c>
      <c r="T143" s="443">
        <f>AY143+IF($F143="범선",IF($BG$1=TRUE,INDEX(Sheet2!$H$2:'Sheet2'!$H$45,MATCH(AY143,Sheet2!$G$2:'Sheet2'!$G$45,0),0)),IF($BH$1=TRUE,INDEX(Sheet2!$I$2:'Sheet2'!$I$45,MATCH(AY143,Sheet2!$G$2:'Sheet2'!$G$45,0)),IF($BI$1=TRUE,INDEX(Sheet2!$H$2:'Sheet2'!$H$45,MATCH(AY143,Sheet2!$G$2:'Sheet2'!$G$45,0)),0)))+IF($BE$1=TRUE,2,0)</f>
        <v>20</v>
      </c>
      <c r="U143" s="443">
        <f t="shared" si="69"/>
        <v>23.5</v>
      </c>
      <c r="V143" s="443">
        <f t="shared" si="70"/>
        <v>26.5</v>
      </c>
      <c r="W143" s="445">
        <f t="shared" si="71"/>
        <v>29.5</v>
      </c>
      <c r="X143" s="443">
        <f>AZ143+IF($F143="범선",IF($BG$1=TRUE,INDEX(Sheet2!$H$2:'Sheet2'!$H$45,MATCH(AZ143,Sheet2!$G$2:'Sheet2'!$G$45,0),0)),IF($BH$1=TRUE,INDEX(Sheet2!$I$2:'Sheet2'!$I$45,MATCH(AZ143,Sheet2!$G$2:'Sheet2'!$G$45,0)),IF($BI$1=TRUE,INDEX(Sheet2!$H$2:'Sheet2'!$H$45,MATCH(AZ143,Sheet2!$G$2:'Sheet2'!$G$45,0)),0)))+IF($BE$1=TRUE,2,0)</f>
        <v>24</v>
      </c>
      <c r="Y143" s="443">
        <f t="shared" si="72"/>
        <v>27.5</v>
      </c>
      <c r="Z143" s="443">
        <f t="shared" si="73"/>
        <v>30.5</v>
      </c>
      <c r="AA143" s="445">
        <f t="shared" si="74"/>
        <v>33.5</v>
      </c>
      <c r="AB143" s="443">
        <f>BA143+IF($F143="범선",IF($BG$1=TRUE,INDEX(Sheet2!$H$2:'Sheet2'!$H$45,MATCH(BA143,Sheet2!$G$2:'Sheet2'!$G$45,0),0)),IF($BH$1=TRUE,INDEX(Sheet2!$I$2:'Sheet2'!$I$45,MATCH(BA143,Sheet2!$G$2:'Sheet2'!$G$45,0)),IF($BI$1=TRUE,INDEX(Sheet2!$H$2:'Sheet2'!$H$45,MATCH(BA143,Sheet2!$G$2:'Sheet2'!$G$45,0)),0)))+IF($BE$1=TRUE,2,0)</f>
        <v>29</v>
      </c>
      <c r="AC143" s="443">
        <f t="shared" si="75"/>
        <v>32.5</v>
      </c>
      <c r="AD143" s="443">
        <f t="shared" si="76"/>
        <v>35.5</v>
      </c>
      <c r="AE143" s="445">
        <f t="shared" si="77"/>
        <v>38.5</v>
      </c>
      <c r="AF143" s="443">
        <f>BB143+IF($F143="범선",IF($BG$1=TRUE,INDEX(Sheet2!$H$2:'Sheet2'!$H$45,MATCH(BB143,Sheet2!$G$2:'Sheet2'!$G$45,0),0)),IF($BH$1=TRUE,INDEX(Sheet2!$I$2:'Sheet2'!$I$45,MATCH(BB143,Sheet2!$G$2:'Sheet2'!$G$45,0)),IF($BI$1=TRUE,INDEX(Sheet2!$H$2:'Sheet2'!$H$45,MATCH(BB143,Sheet2!$G$2:'Sheet2'!$G$45,0)),0)))+IF($BE$1=TRUE,2,0)</f>
        <v>34.5</v>
      </c>
      <c r="AG143" s="443">
        <f t="shared" si="78"/>
        <v>38</v>
      </c>
      <c r="AH143" s="443">
        <f t="shared" si="79"/>
        <v>41</v>
      </c>
      <c r="AI143" s="445">
        <f t="shared" si="80"/>
        <v>44</v>
      </c>
      <c r="AJ143" s="95"/>
      <c r="AK143" s="97">
        <v>225</v>
      </c>
      <c r="AL143" s="97">
        <v>325</v>
      </c>
      <c r="AM143" s="97">
        <v>10</v>
      </c>
      <c r="AN143" s="83">
        <v>13</v>
      </c>
      <c r="AO143" s="83">
        <v>35</v>
      </c>
      <c r="AP143" s="5">
        <v>70</v>
      </c>
      <c r="AQ143" s="5">
        <v>33</v>
      </c>
      <c r="AR143" s="5">
        <v>65</v>
      </c>
      <c r="AS143" s="5">
        <v>795</v>
      </c>
      <c r="AT143" s="5">
        <v>4</v>
      </c>
      <c r="AU143" s="5">
        <f t="shared" si="58"/>
        <v>930</v>
      </c>
      <c r="AV143" s="5">
        <f t="shared" si="81"/>
        <v>697</v>
      </c>
      <c r="AW143" s="5">
        <f t="shared" si="82"/>
        <v>1162</v>
      </c>
      <c r="AX143" s="5">
        <f t="shared" si="83"/>
        <v>7</v>
      </c>
      <c r="AY143" s="5">
        <f t="shared" si="84"/>
        <v>8</v>
      </c>
      <c r="AZ143" s="5">
        <f t="shared" si="85"/>
        <v>11</v>
      </c>
      <c r="BA143" s="5">
        <f t="shared" si="86"/>
        <v>15</v>
      </c>
      <c r="BB143" s="5">
        <f t="shared" si="87"/>
        <v>19</v>
      </c>
    </row>
    <row r="144" spans="1:54" s="5" customFormat="1" hidden="1">
      <c r="A144" s="439"/>
      <c r="B144" s="440" t="s">
        <v>28</v>
      </c>
      <c r="C144" s="212" t="s">
        <v>101</v>
      </c>
      <c r="D144" s="214" t="s">
        <v>1</v>
      </c>
      <c r="E144" s="214" t="s">
        <v>41</v>
      </c>
      <c r="F144" s="214" t="s">
        <v>18</v>
      </c>
      <c r="G144" s="223" t="s">
        <v>10</v>
      </c>
      <c r="H144" s="322">
        <f>ROUNDDOWN(AK144*1.05,0)+INDEX(Sheet2!$B$2:'Sheet2'!$B$5,MATCH(G144,Sheet2!$A$2:'Sheet2'!$A$5,0),0)+34*AT144-ROUNDUP(IF($BC$1=TRUE,AV144,AW144)/10,0)+A144</f>
        <v>440</v>
      </c>
      <c r="I144" s="323">
        <f>ROUNDDOWN(AL144*1.05,0)+INDEX(Sheet2!$B$2:'Sheet2'!$B$5,MATCH(G144,Sheet2!$A$2:'Sheet2'!$A$5,0),0)+34*AT144-ROUNDUP(IF($BC$1=TRUE,AV144,AW144)/10,0)+A144</f>
        <v>550</v>
      </c>
      <c r="J144" s="232">
        <f t="shared" si="63"/>
        <v>990</v>
      </c>
      <c r="K144" s="954">
        <f>AW144-ROUNDDOWN(AR144/2,0)-ROUNDDOWN(MAX(AQ144*1.2,AP144*0.5),0)+INDEX(Sheet2!$C$2:'Sheet2'!$C$5,MATCH(G144,Sheet2!$A$2:'Sheet2'!$A$5,0),0)</f>
        <v>1229</v>
      </c>
      <c r="L144" s="247">
        <f t="shared" si="64"/>
        <v>678</v>
      </c>
      <c r="M144" s="249">
        <f t="shared" si="88"/>
        <v>13</v>
      </c>
      <c r="N144" s="249">
        <f t="shared" si="89"/>
        <v>32</v>
      </c>
      <c r="O144" s="252">
        <f t="shared" si="65"/>
        <v>1870</v>
      </c>
      <c r="P144" s="259">
        <f>AX144+IF($F144="범선",IF($BG$1=TRUE,INDEX(Sheet2!$H$2:'Sheet2'!$H$45,MATCH(AX144,Sheet2!$G$2:'Sheet2'!$G$45,0),0)),IF($BH$1=TRUE,INDEX(Sheet2!$I$2:'Sheet2'!$I$45,MATCH(AX144,Sheet2!$G$2:'Sheet2'!$G$45,0)),IF($BI$1=TRUE,INDEX(Sheet2!$H$2:'Sheet2'!$H$45,MATCH(AX144,Sheet2!$G$2:'Sheet2'!$G$45,0)),0)))+IF($BE$1=TRUE,2,0)</f>
        <v>16</v>
      </c>
      <c r="Q144" s="214">
        <f t="shared" si="66"/>
        <v>19</v>
      </c>
      <c r="R144" s="214">
        <f t="shared" si="67"/>
        <v>22</v>
      </c>
      <c r="S144" s="223">
        <f t="shared" si="68"/>
        <v>25</v>
      </c>
      <c r="T144" s="214">
        <f>AY144+IF($F144="범선",IF($BG$1=TRUE,INDEX(Sheet2!$H$2:'Sheet2'!$H$45,MATCH(AY144,Sheet2!$G$2:'Sheet2'!$G$45,0),0)),IF($BH$1=TRUE,INDEX(Sheet2!$I$2:'Sheet2'!$I$45,MATCH(AY144,Sheet2!$G$2:'Sheet2'!$G$45,0)),IF($BI$1=TRUE,INDEX(Sheet2!$H$2:'Sheet2'!$H$45,MATCH(AY144,Sheet2!$G$2:'Sheet2'!$G$45,0)),0)))+IF($BE$1=TRUE,2,0)</f>
        <v>17</v>
      </c>
      <c r="U144" s="214">
        <f t="shared" si="69"/>
        <v>20.5</v>
      </c>
      <c r="V144" s="214">
        <f t="shared" si="70"/>
        <v>23.5</v>
      </c>
      <c r="W144" s="223">
        <f t="shared" si="71"/>
        <v>26.5</v>
      </c>
      <c r="X144" s="214">
        <f>AZ144+IF($F144="범선",IF($BG$1=TRUE,INDEX(Sheet2!$H$2:'Sheet2'!$H$45,MATCH(AZ144,Sheet2!$G$2:'Sheet2'!$G$45,0),0)),IF($BH$1=TRUE,INDEX(Sheet2!$I$2:'Sheet2'!$I$45,MATCH(AZ144,Sheet2!$G$2:'Sheet2'!$G$45,0)),IF($BI$1=TRUE,INDEX(Sheet2!$H$2:'Sheet2'!$H$45,MATCH(AZ144,Sheet2!$G$2:'Sheet2'!$G$45,0)),0)))+IF($BE$1=TRUE,2,0)</f>
        <v>22.5</v>
      </c>
      <c r="Y144" s="214">
        <f t="shared" si="72"/>
        <v>26</v>
      </c>
      <c r="Z144" s="214">
        <f t="shared" si="73"/>
        <v>29</v>
      </c>
      <c r="AA144" s="223">
        <f t="shared" si="74"/>
        <v>32</v>
      </c>
      <c r="AB144" s="214">
        <f>BA144+IF($F144="범선",IF($BG$1=TRUE,INDEX(Sheet2!$H$2:'Sheet2'!$H$45,MATCH(BA144,Sheet2!$G$2:'Sheet2'!$G$45,0),0)),IF($BH$1=TRUE,INDEX(Sheet2!$I$2:'Sheet2'!$I$45,MATCH(BA144,Sheet2!$G$2:'Sheet2'!$G$45,0)),IF($BI$1=TRUE,INDEX(Sheet2!$H$2:'Sheet2'!$H$45,MATCH(BA144,Sheet2!$G$2:'Sheet2'!$G$45,0)),0)))+IF($BE$1=TRUE,2,0)</f>
        <v>26.5</v>
      </c>
      <c r="AC144" s="214">
        <f t="shared" si="75"/>
        <v>30</v>
      </c>
      <c r="AD144" s="214">
        <f t="shared" si="76"/>
        <v>33</v>
      </c>
      <c r="AE144" s="223">
        <f t="shared" si="77"/>
        <v>36</v>
      </c>
      <c r="AF144" s="214">
        <f>BB144+IF($F144="범선",IF($BG$1=TRUE,INDEX(Sheet2!$H$2:'Sheet2'!$H$45,MATCH(BB144,Sheet2!$G$2:'Sheet2'!$G$45,0),0)),IF($BH$1=TRUE,INDEX(Sheet2!$I$2:'Sheet2'!$I$45,MATCH(BB144,Sheet2!$G$2:'Sheet2'!$G$45,0)),IF($BI$1=TRUE,INDEX(Sheet2!$H$2:'Sheet2'!$H$45,MATCH(BB144,Sheet2!$G$2:'Sheet2'!$G$45,0)),0)))+IF($BE$1=TRUE,2,0)</f>
        <v>32</v>
      </c>
      <c r="AG144" s="214">
        <f t="shared" si="78"/>
        <v>35.5</v>
      </c>
      <c r="AH144" s="214">
        <f t="shared" si="79"/>
        <v>38.5</v>
      </c>
      <c r="AI144" s="223">
        <f t="shared" si="80"/>
        <v>41.5</v>
      </c>
      <c r="AJ144" s="95"/>
      <c r="AK144" s="97">
        <v>260</v>
      </c>
      <c r="AL144" s="97">
        <v>365</v>
      </c>
      <c r="AM144" s="97">
        <v>11</v>
      </c>
      <c r="AN144" s="83">
        <v>13</v>
      </c>
      <c r="AO144" s="83">
        <v>32</v>
      </c>
      <c r="AP144" s="5">
        <v>67</v>
      </c>
      <c r="AQ144" s="5">
        <v>40</v>
      </c>
      <c r="AR144" s="5">
        <v>48</v>
      </c>
      <c r="AS144" s="5">
        <v>885</v>
      </c>
      <c r="AT144" s="5">
        <v>3</v>
      </c>
      <c r="AU144" s="5">
        <f t="shared" si="58"/>
        <v>1000</v>
      </c>
      <c r="AV144" s="5">
        <f t="shared" si="81"/>
        <v>750</v>
      </c>
      <c r="AW144" s="5">
        <f t="shared" si="82"/>
        <v>1250</v>
      </c>
      <c r="AX144" s="5">
        <f t="shared" si="83"/>
        <v>5</v>
      </c>
      <c r="AY144" s="5">
        <f t="shared" si="84"/>
        <v>6</v>
      </c>
      <c r="AZ144" s="5">
        <f t="shared" si="85"/>
        <v>10</v>
      </c>
      <c r="BA144" s="5">
        <f t="shared" si="86"/>
        <v>13</v>
      </c>
      <c r="BB144" s="5">
        <f t="shared" si="87"/>
        <v>17</v>
      </c>
    </row>
    <row r="145" spans="1:54" s="5" customFormat="1">
      <c r="A145" s="1069">
        <v>20</v>
      </c>
      <c r="B145" s="1070"/>
      <c r="C145" s="1071" t="s">
        <v>516</v>
      </c>
      <c r="D145" s="1072" t="s">
        <v>262</v>
      </c>
      <c r="E145" s="1072" t="s">
        <v>0</v>
      </c>
      <c r="F145" s="1073" t="s">
        <v>18</v>
      </c>
      <c r="G145" s="1074" t="s">
        <v>12</v>
      </c>
      <c r="H145" s="1075">
        <f>ROUNDDOWN(AK145*1.05,0)+INDEX(Sheet2!$B$2:'Sheet2'!$B$5,MATCH(G145,Sheet2!$A$2:'Sheet2'!$A$5,0),0)+34*AT145-ROUNDUP(IF($BC$1=TRUE,AV145,AW145)/10,0)+A145</f>
        <v>500</v>
      </c>
      <c r="I145" s="1076">
        <f>ROUNDDOWN(AL145*1.05,0)+INDEX(Sheet2!$B$2:'Sheet2'!$B$5,MATCH(G145,Sheet2!$A$2:'Sheet2'!$A$5,0),0)+34*AT145-ROUNDUP(IF($BC$1=TRUE,AV145,AW145)/10,0)+A145</f>
        <v>480</v>
      </c>
      <c r="J145" s="1077">
        <f t="shared" si="63"/>
        <v>980</v>
      </c>
      <c r="K145" s="1133">
        <f>AW145-ROUNDDOWN(AR145/2,0)-ROUNDDOWN(MAX(AQ145*1.2,AP145*0.5),0)+INDEX(Sheet2!$C$2:'Sheet2'!$C$5,MATCH(G145,Sheet2!$A$2:'Sheet2'!$A$5,0),0)</f>
        <v>1036</v>
      </c>
      <c r="L145" s="1079">
        <f t="shared" si="64"/>
        <v>522</v>
      </c>
      <c r="M145" s="1080">
        <f t="shared" si="88"/>
        <v>15</v>
      </c>
      <c r="N145" s="1080">
        <f t="shared" si="89"/>
        <v>57</v>
      </c>
      <c r="O145" s="1136">
        <f t="shared" si="65"/>
        <v>1980</v>
      </c>
      <c r="P145" s="24">
        <f>AX145+IF($F145="범선",IF($BG$1=TRUE,INDEX(Sheet2!$H$2:'Sheet2'!$H$45,MATCH(AX145,Sheet2!$G$2:'Sheet2'!$G$45,0),0)),IF($BH$1=TRUE,INDEX(Sheet2!$I$2:'Sheet2'!$I$45,MATCH(AX145,Sheet2!$G$2:'Sheet2'!$G$45,0)),IF($BI$1=TRUE,INDEX(Sheet2!$H$2:'Sheet2'!$H$45,MATCH(AX145,Sheet2!$G$2:'Sheet2'!$G$45,0)),0)))+IF($BE$1=TRUE,2,0)</f>
        <v>24</v>
      </c>
      <c r="Q145" s="20">
        <f t="shared" si="66"/>
        <v>27</v>
      </c>
      <c r="R145" s="20">
        <f t="shared" si="67"/>
        <v>30</v>
      </c>
      <c r="S145" s="22">
        <f t="shared" si="68"/>
        <v>33</v>
      </c>
      <c r="T145" s="20">
        <f>AY145+IF($F145="범선",IF($BG$1=TRUE,INDEX(Sheet2!$H$2:'Sheet2'!$H$45,MATCH(AY145,Sheet2!$G$2:'Sheet2'!$G$45,0),0)),IF($BH$1=TRUE,INDEX(Sheet2!$I$2:'Sheet2'!$I$45,MATCH(AY145,Sheet2!$G$2:'Sheet2'!$G$45,0)),IF($BI$1=TRUE,INDEX(Sheet2!$H$2:'Sheet2'!$H$45,MATCH(AY145,Sheet2!$G$2:'Sheet2'!$G$45,0)),0)))+IF($BE$1=TRUE,2,0)</f>
        <v>25</v>
      </c>
      <c r="U145" s="20">
        <f t="shared" si="69"/>
        <v>28.5</v>
      </c>
      <c r="V145" s="20">
        <f t="shared" si="70"/>
        <v>31.5</v>
      </c>
      <c r="W145" s="22">
        <f t="shared" si="71"/>
        <v>34.5</v>
      </c>
      <c r="X145" s="20">
        <f>AZ145+IF($F145="범선",IF($BG$1=TRUE,INDEX(Sheet2!$H$2:'Sheet2'!$H$45,MATCH(AZ145,Sheet2!$G$2:'Sheet2'!$G$45,0),0)),IF($BH$1=TRUE,INDEX(Sheet2!$I$2:'Sheet2'!$I$45,MATCH(AZ145,Sheet2!$G$2:'Sheet2'!$G$45,0)),IF($BI$1=TRUE,INDEX(Sheet2!$H$2:'Sheet2'!$H$45,MATCH(AZ145,Sheet2!$G$2:'Sheet2'!$G$45,0)),0)))+IF($BE$1=TRUE,2,0)</f>
        <v>30.5</v>
      </c>
      <c r="Y145" s="20">
        <f t="shared" si="72"/>
        <v>34</v>
      </c>
      <c r="Z145" s="20">
        <f t="shared" si="73"/>
        <v>37</v>
      </c>
      <c r="AA145" s="22">
        <f t="shared" si="74"/>
        <v>40</v>
      </c>
      <c r="AB145" s="20">
        <f>BA145+IF($F145="범선",IF($BG$1=TRUE,INDEX(Sheet2!$H$2:'Sheet2'!$H$45,MATCH(BA145,Sheet2!$G$2:'Sheet2'!$G$45,0),0)),IF($BH$1=TRUE,INDEX(Sheet2!$I$2:'Sheet2'!$I$45,MATCH(BA145,Sheet2!$G$2:'Sheet2'!$G$45,0)),IF($BI$1=TRUE,INDEX(Sheet2!$H$2:'Sheet2'!$H$45,MATCH(BA145,Sheet2!$G$2:'Sheet2'!$G$45,0)),0)))+IF($BE$1=TRUE,2,0)</f>
        <v>34.5</v>
      </c>
      <c r="AC145" s="20">
        <f t="shared" si="75"/>
        <v>38</v>
      </c>
      <c r="AD145" s="20">
        <f t="shared" si="76"/>
        <v>41</v>
      </c>
      <c r="AE145" s="22">
        <f t="shared" si="77"/>
        <v>44</v>
      </c>
      <c r="AF145" s="20">
        <f>BB145+IF($F145="범선",IF($BG$1=TRUE,INDEX(Sheet2!$H$2:'Sheet2'!$H$45,MATCH(BB145,Sheet2!$G$2:'Sheet2'!$G$45,0),0)),IF($BH$1=TRUE,INDEX(Sheet2!$I$2:'Sheet2'!$I$45,MATCH(BB145,Sheet2!$G$2:'Sheet2'!$G$45,0)),IF($BI$1=TRUE,INDEX(Sheet2!$H$2:'Sheet2'!$H$45,MATCH(BB145,Sheet2!$G$2:'Sheet2'!$G$45,0)),0)))+IF($BE$1=TRUE,2,0)</f>
        <v>40</v>
      </c>
      <c r="AG145" s="20">
        <f t="shared" si="78"/>
        <v>43.5</v>
      </c>
      <c r="AH145" s="20">
        <f t="shared" si="79"/>
        <v>46.5</v>
      </c>
      <c r="AI145" s="22">
        <f t="shared" si="80"/>
        <v>49.5</v>
      </c>
      <c r="AJ145" s="95"/>
      <c r="AK145" s="97">
        <v>294</v>
      </c>
      <c r="AL145" s="97">
        <v>275</v>
      </c>
      <c r="AM145" s="97">
        <v>17</v>
      </c>
      <c r="AN145" s="83">
        <v>15</v>
      </c>
      <c r="AO145" s="83">
        <v>57</v>
      </c>
      <c r="AP145" s="13">
        <v>210</v>
      </c>
      <c r="AQ145" s="13">
        <v>100</v>
      </c>
      <c r="AR145" s="13">
        <v>110</v>
      </c>
      <c r="AS145" s="13">
        <v>610</v>
      </c>
      <c r="AT145" s="13">
        <v>3</v>
      </c>
      <c r="AU145" s="5">
        <f t="shared" si="58"/>
        <v>930</v>
      </c>
      <c r="AV145" s="5">
        <f t="shared" si="81"/>
        <v>697</v>
      </c>
      <c r="AW145" s="5">
        <f t="shared" si="82"/>
        <v>1162</v>
      </c>
      <c r="AX145" s="5">
        <f t="shared" si="83"/>
        <v>11</v>
      </c>
      <c r="AY145" s="5">
        <f t="shared" si="84"/>
        <v>12</v>
      </c>
      <c r="AZ145" s="5">
        <f t="shared" si="85"/>
        <v>16</v>
      </c>
      <c r="BA145" s="5">
        <f t="shared" si="86"/>
        <v>19</v>
      </c>
      <c r="BB145" s="5">
        <f t="shared" si="87"/>
        <v>23</v>
      </c>
    </row>
    <row r="146" spans="1:54" s="5" customFormat="1" hidden="1">
      <c r="A146" s="334"/>
      <c r="B146" s="89" t="s">
        <v>136</v>
      </c>
      <c r="C146" s="119" t="s">
        <v>135</v>
      </c>
      <c r="D146" s="26" t="s">
        <v>1</v>
      </c>
      <c r="E146" s="26" t="s">
        <v>41</v>
      </c>
      <c r="F146" s="27" t="s">
        <v>18</v>
      </c>
      <c r="G146" s="28" t="s">
        <v>10</v>
      </c>
      <c r="H146" s="91">
        <f>ROUNDDOWN(AK146*1.05,0)+INDEX(Sheet2!$B$2:'Sheet2'!$B$5,MATCH(G146,Sheet2!$A$2:'Sheet2'!$A$5,0),0)+34*AT146-ROUNDUP(IF($BC$1=TRUE,AV146,AW146)/10,0)+A146</f>
        <v>438</v>
      </c>
      <c r="I146" s="231">
        <f>ROUNDDOWN(AL146*1.05,0)+INDEX(Sheet2!$B$2:'Sheet2'!$B$5,MATCH(G146,Sheet2!$A$2:'Sheet2'!$A$5,0),0)+34*AT146-ROUNDUP(IF($BC$1=TRUE,AV146,AW146)/10,0)+A146</f>
        <v>543</v>
      </c>
      <c r="J146" s="30">
        <f t="shared" si="63"/>
        <v>981</v>
      </c>
      <c r="K146" s="137">
        <f>AW146-ROUNDDOWN(AR146/2,0)-ROUNDDOWN(MAX(AQ146*1.2,AP146*0.5),0)+INDEX(Sheet2!$C$2:'Sheet2'!$C$5,MATCH(G146,Sheet2!$A$2:'Sheet2'!$A$5,0),0)</f>
        <v>1109</v>
      </c>
      <c r="L146" s="25">
        <f t="shared" si="64"/>
        <v>618</v>
      </c>
      <c r="M146" s="83">
        <f t="shared" si="88"/>
        <v>8</v>
      </c>
      <c r="N146" s="83">
        <f t="shared" si="89"/>
        <v>12</v>
      </c>
      <c r="O146" s="92">
        <f t="shared" si="65"/>
        <v>1857</v>
      </c>
      <c r="P146" s="31">
        <f>AX146+IF($F146="범선",IF($BG$1=TRUE,INDEX(Sheet2!$H$2:'Sheet2'!$H$45,MATCH(AX146,Sheet2!$G$2:'Sheet2'!$G$45,0),0)),IF($BH$1=TRUE,INDEX(Sheet2!$I$2:'Sheet2'!$I$45,MATCH(AX146,Sheet2!$G$2:'Sheet2'!$G$45,0)),IF($BI$1=TRUE,INDEX(Sheet2!$H$2:'Sheet2'!$H$45,MATCH(AX146,Sheet2!$G$2:'Sheet2'!$G$45,0)),0)))+IF($BE$1=TRUE,2,0)</f>
        <v>12</v>
      </c>
      <c r="Q146" s="26">
        <f t="shared" si="66"/>
        <v>15</v>
      </c>
      <c r="R146" s="26">
        <f t="shared" si="67"/>
        <v>18</v>
      </c>
      <c r="S146" s="28">
        <f t="shared" si="68"/>
        <v>21</v>
      </c>
      <c r="T146" s="26">
        <f>AY146+IF($F146="범선",IF($BG$1=TRUE,INDEX(Sheet2!$H$2:'Sheet2'!$H$45,MATCH(AY146,Sheet2!$G$2:'Sheet2'!$G$45,0),0)),IF($BH$1=TRUE,INDEX(Sheet2!$I$2:'Sheet2'!$I$45,MATCH(AY146,Sheet2!$G$2:'Sheet2'!$G$45,0)),IF($BI$1=TRUE,INDEX(Sheet2!$H$2:'Sheet2'!$H$45,MATCH(AY146,Sheet2!$G$2:'Sheet2'!$G$45,0)),0)))+IF($BE$1=TRUE,2,0)</f>
        <v>13</v>
      </c>
      <c r="U146" s="26">
        <f t="shared" si="69"/>
        <v>16.5</v>
      </c>
      <c r="V146" s="26">
        <f t="shared" si="70"/>
        <v>19.5</v>
      </c>
      <c r="W146" s="28">
        <f t="shared" si="71"/>
        <v>22.5</v>
      </c>
      <c r="X146" s="26">
        <f>AZ146+IF($F146="범선",IF($BG$1=TRUE,INDEX(Sheet2!$H$2:'Sheet2'!$H$45,MATCH(AZ146,Sheet2!$G$2:'Sheet2'!$G$45,0),0)),IF($BH$1=TRUE,INDEX(Sheet2!$I$2:'Sheet2'!$I$45,MATCH(AZ146,Sheet2!$G$2:'Sheet2'!$G$45,0)),IF($BI$1=TRUE,INDEX(Sheet2!$H$2:'Sheet2'!$H$45,MATCH(AZ146,Sheet2!$G$2:'Sheet2'!$G$45,0)),0)))+IF($BE$1=TRUE,2,0)</f>
        <v>18.5</v>
      </c>
      <c r="Y146" s="26">
        <f t="shared" si="72"/>
        <v>22</v>
      </c>
      <c r="Z146" s="26">
        <f t="shared" si="73"/>
        <v>25</v>
      </c>
      <c r="AA146" s="28">
        <f t="shared" si="74"/>
        <v>28</v>
      </c>
      <c r="AB146" s="26">
        <f>BA146+IF($F146="범선",IF($BG$1=TRUE,INDEX(Sheet2!$H$2:'Sheet2'!$H$45,MATCH(BA146,Sheet2!$G$2:'Sheet2'!$G$45,0),0)),IF($BH$1=TRUE,INDEX(Sheet2!$I$2:'Sheet2'!$I$45,MATCH(BA146,Sheet2!$G$2:'Sheet2'!$G$45,0)),IF($BI$1=TRUE,INDEX(Sheet2!$H$2:'Sheet2'!$H$45,MATCH(BA146,Sheet2!$G$2:'Sheet2'!$G$45,0)),0)))+IF($BE$1=TRUE,2,0)</f>
        <v>22.5</v>
      </c>
      <c r="AC146" s="26">
        <f t="shared" si="75"/>
        <v>26</v>
      </c>
      <c r="AD146" s="26">
        <f t="shared" si="76"/>
        <v>29</v>
      </c>
      <c r="AE146" s="28">
        <f t="shared" si="77"/>
        <v>32</v>
      </c>
      <c r="AF146" s="26">
        <f>BB146+IF($F146="범선",IF($BG$1=TRUE,INDEX(Sheet2!$H$2:'Sheet2'!$H$45,MATCH(BB146,Sheet2!$G$2:'Sheet2'!$G$45,0),0)),IF($BH$1=TRUE,INDEX(Sheet2!$I$2:'Sheet2'!$I$45,MATCH(BB146,Sheet2!$G$2:'Sheet2'!$G$45,0)),IF($BI$1=TRUE,INDEX(Sheet2!$H$2:'Sheet2'!$H$45,MATCH(BB146,Sheet2!$G$2:'Sheet2'!$G$45,0)),0)))+IF($BE$1=TRUE,2,0)</f>
        <v>28</v>
      </c>
      <c r="AG146" s="26">
        <f t="shared" si="78"/>
        <v>31.5</v>
      </c>
      <c r="AH146" s="26">
        <f t="shared" si="79"/>
        <v>34.5</v>
      </c>
      <c r="AI146" s="28">
        <f t="shared" si="80"/>
        <v>37.5</v>
      </c>
      <c r="AJ146" s="95"/>
      <c r="AK146" s="97">
        <v>250</v>
      </c>
      <c r="AL146" s="97">
        <v>350</v>
      </c>
      <c r="AM146" s="97">
        <v>8</v>
      </c>
      <c r="AN146" s="83">
        <v>8</v>
      </c>
      <c r="AO146" s="83">
        <v>12</v>
      </c>
      <c r="AP146" s="5">
        <v>55</v>
      </c>
      <c r="AQ146" s="5">
        <v>27</v>
      </c>
      <c r="AR146" s="5">
        <v>20</v>
      </c>
      <c r="AS146" s="5">
        <v>805</v>
      </c>
      <c r="AT146" s="5">
        <v>3</v>
      </c>
      <c r="AU146" s="5">
        <f t="shared" si="58"/>
        <v>880</v>
      </c>
      <c r="AV146" s="5">
        <f t="shared" si="81"/>
        <v>660</v>
      </c>
      <c r="AW146" s="5">
        <f t="shared" si="82"/>
        <v>1100</v>
      </c>
      <c r="AX146" s="5">
        <f t="shared" si="83"/>
        <v>2</v>
      </c>
      <c r="AY146" s="5">
        <f t="shared" si="84"/>
        <v>3</v>
      </c>
      <c r="AZ146" s="5">
        <f t="shared" si="85"/>
        <v>7</v>
      </c>
      <c r="BA146" s="5">
        <f t="shared" si="86"/>
        <v>10</v>
      </c>
      <c r="BB146" s="5">
        <f t="shared" si="87"/>
        <v>14</v>
      </c>
    </row>
    <row r="147" spans="1:54" s="5" customFormat="1" hidden="1">
      <c r="A147" s="345"/>
      <c r="B147" s="317" t="s">
        <v>285</v>
      </c>
      <c r="C147" s="213" t="s">
        <v>284</v>
      </c>
      <c r="D147" s="62" t="s">
        <v>1</v>
      </c>
      <c r="E147" s="62" t="s">
        <v>36</v>
      </c>
      <c r="F147" s="62" t="s">
        <v>19</v>
      </c>
      <c r="G147" s="63" t="s">
        <v>12</v>
      </c>
      <c r="H147" s="91">
        <f>ROUNDDOWN(AK147*1.05,0)+INDEX(Sheet2!$B$2:'Sheet2'!$B$5,MATCH(G147,Sheet2!$A$2:'Sheet2'!$A$5,0),0)+34*AT147-ROUNDUP(IF($BC$1=TRUE,AV147,AW147)/10,0)+A147</f>
        <v>495</v>
      </c>
      <c r="I147" s="231">
        <f>ROUNDDOWN(AL147*1.05,0)+INDEX(Sheet2!$B$2:'Sheet2'!$B$5,MATCH(G147,Sheet2!$A$2:'Sheet2'!$A$5,0),0)+34*AT147-ROUNDUP(IF($BC$1=TRUE,AV147,AW147)/10,0)+A147</f>
        <v>400</v>
      </c>
      <c r="J147" s="64">
        <f t="shared" si="63"/>
        <v>895</v>
      </c>
      <c r="K147" s="143">
        <f>AW147-ROUNDDOWN(AR147/2,0)-ROUNDDOWN(MAX(AQ147*1.2,AP147*0.5),0)+INDEX(Sheet2!$C$2:'Sheet2'!$C$5,MATCH(G147,Sheet2!$A$2:'Sheet2'!$A$5,0),0)</f>
        <v>892</v>
      </c>
      <c r="L147" s="61">
        <f t="shared" si="64"/>
        <v>436</v>
      </c>
      <c r="M147" s="335">
        <f t="shared" si="88"/>
        <v>11</v>
      </c>
      <c r="N147" s="335">
        <f t="shared" si="89"/>
        <v>56</v>
      </c>
      <c r="O147" s="698">
        <f t="shared" si="65"/>
        <v>1885</v>
      </c>
      <c r="P147" s="31">
        <f>AX147+IF($F147="범선",IF($BG$1=TRUE,INDEX(Sheet2!$H$2:'Sheet2'!$H$45,MATCH(AX147,Sheet2!$G$2:'Sheet2'!$G$45,0),0)),IF($BH$1=TRUE,INDEX(Sheet2!$I$2:'Sheet2'!$I$45,MATCH(AX147,Sheet2!$G$2:'Sheet2'!$G$45,0)),IF($BI$1=TRUE,INDEX(Sheet2!$H$2:'Sheet2'!$H$45,MATCH(AX147,Sheet2!$G$2:'Sheet2'!$G$45,0)),0)))+IF($BE$1=TRUE,2,0)</f>
        <v>45</v>
      </c>
      <c r="Q147" s="26">
        <f t="shared" si="66"/>
        <v>48</v>
      </c>
      <c r="R147" s="26">
        <f t="shared" si="67"/>
        <v>51</v>
      </c>
      <c r="S147" s="28">
        <f t="shared" si="68"/>
        <v>54</v>
      </c>
      <c r="T147" s="26">
        <f>AY147+IF($F147="범선",IF($BG$1=TRUE,INDEX(Sheet2!$H$2:'Sheet2'!$H$45,MATCH(AY147,Sheet2!$G$2:'Sheet2'!$G$45,0),0)),IF($BH$1=TRUE,INDEX(Sheet2!$I$2:'Sheet2'!$I$45,MATCH(AY147,Sheet2!$G$2:'Sheet2'!$G$45,0)),IF($BI$1=TRUE,INDEX(Sheet2!$H$2:'Sheet2'!$H$45,MATCH(AY147,Sheet2!$G$2:'Sheet2'!$G$45,0)),0)))+IF($BE$1=TRUE,2,0)</f>
        <v>47</v>
      </c>
      <c r="U147" s="26">
        <f t="shared" si="69"/>
        <v>50.5</v>
      </c>
      <c r="V147" s="26">
        <f t="shared" si="70"/>
        <v>53.5</v>
      </c>
      <c r="W147" s="28">
        <f t="shared" si="71"/>
        <v>56.5</v>
      </c>
      <c r="X147" s="26">
        <f>AZ147+IF($F147="범선",IF($BG$1=TRUE,INDEX(Sheet2!$H$2:'Sheet2'!$H$45,MATCH(AZ147,Sheet2!$G$2:'Sheet2'!$G$45,0),0)),IF($BH$1=TRUE,INDEX(Sheet2!$I$2:'Sheet2'!$I$45,MATCH(AZ147,Sheet2!$G$2:'Sheet2'!$G$45,0)),IF($BI$1=TRUE,INDEX(Sheet2!$H$2:'Sheet2'!$H$45,MATCH(AZ147,Sheet2!$G$2:'Sheet2'!$G$45,0)),0)))+IF($BE$1=TRUE,2,0)</f>
        <v>55</v>
      </c>
      <c r="Y147" s="26">
        <f t="shared" si="72"/>
        <v>58.5</v>
      </c>
      <c r="Z147" s="26">
        <f t="shared" si="73"/>
        <v>61.5</v>
      </c>
      <c r="AA147" s="28">
        <f t="shared" si="74"/>
        <v>64.5</v>
      </c>
      <c r="AB147" s="26">
        <f>BA147+IF($F147="범선",IF($BG$1=TRUE,INDEX(Sheet2!$H$2:'Sheet2'!$H$45,MATCH(BA147,Sheet2!$G$2:'Sheet2'!$G$45,0),0)),IF($BH$1=TRUE,INDEX(Sheet2!$I$2:'Sheet2'!$I$45,MATCH(BA147,Sheet2!$G$2:'Sheet2'!$G$45,0)),IF($BI$1=TRUE,INDEX(Sheet2!$H$2:'Sheet2'!$H$45,MATCH(BA147,Sheet2!$G$2:'Sheet2'!$G$45,0)),0)))+IF($BE$1=TRUE,2,0)</f>
        <v>61</v>
      </c>
      <c r="AC147" s="26">
        <f t="shared" si="75"/>
        <v>64.5</v>
      </c>
      <c r="AD147" s="26">
        <f t="shared" si="76"/>
        <v>67.5</v>
      </c>
      <c r="AE147" s="28">
        <f t="shared" si="77"/>
        <v>70.5</v>
      </c>
      <c r="AF147" s="26">
        <f>BB147+IF($F147="범선",IF($BG$1=TRUE,INDEX(Sheet2!$H$2:'Sheet2'!$H$45,MATCH(BB147,Sheet2!$G$2:'Sheet2'!$G$45,0),0)),IF($BH$1=TRUE,INDEX(Sheet2!$I$2:'Sheet2'!$I$45,MATCH(BB147,Sheet2!$G$2:'Sheet2'!$G$45,0)),IF($BI$1=TRUE,INDEX(Sheet2!$H$2:'Sheet2'!$H$45,MATCH(BB147,Sheet2!$G$2:'Sheet2'!$G$45,0)),0)))+IF($BE$1=TRUE,2,0)</f>
        <v>69</v>
      </c>
      <c r="AG147" s="26">
        <f t="shared" si="78"/>
        <v>72.5</v>
      </c>
      <c r="AH147" s="26">
        <f t="shared" si="79"/>
        <v>75.5</v>
      </c>
      <c r="AI147" s="28">
        <f t="shared" si="80"/>
        <v>78.5</v>
      </c>
      <c r="AJ147" s="95"/>
      <c r="AK147" s="97">
        <v>300</v>
      </c>
      <c r="AL147" s="97">
        <v>210</v>
      </c>
      <c r="AM147" s="97">
        <v>17</v>
      </c>
      <c r="AN147" s="83">
        <v>11</v>
      </c>
      <c r="AO147" s="83">
        <v>56</v>
      </c>
      <c r="AP147">
        <v>235</v>
      </c>
      <c r="AQ147">
        <v>100</v>
      </c>
      <c r="AR147">
        <v>110</v>
      </c>
      <c r="AS147">
        <v>470</v>
      </c>
      <c r="AT147">
        <v>3</v>
      </c>
      <c r="AU147" s="13">
        <f t="shared" si="58"/>
        <v>815</v>
      </c>
      <c r="AV147" s="13">
        <f t="shared" si="81"/>
        <v>611</v>
      </c>
      <c r="AW147" s="13">
        <f t="shared" si="82"/>
        <v>1018</v>
      </c>
      <c r="AX147" s="5">
        <f t="shared" si="83"/>
        <v>11</v>
      </c>
      <c r="AY147" s="5">
        <f t="shared" si="84"/>
        <v>12</v>
      </c>
      <c r="AZ147" s="5">
        <f t="shared" si="85"/>
        <v>16</v>
      </c>
      <c r="BA147" s="5">
        <f t="shared" si="86"/>
        <v>19</v>
      </c>
      <c r="BB147" s="5">
        <f t="shared" si="87"/>
        <v>23</v>
      </c>
    </row>
    <row r="148" spans="1:54" s="5" customFormat="1">
      <c r="A148" s="505"/>
      <c r="B148" s="508"/>
      <c r="C148" s="685" t="s">
        <v>308</v>
      </c>
      <c r="D148" s="66" t="s">
        <v>1</v>
      </c>
      <c r="E148" s="66" t="s">
        <v>0</v>
      </c>
      <c r="F148" s="1154" t="s">
        <v>18</v>
      </c>
      <c r="G148" s="67" t="s">
        <v>12</v>
      </c>
      <c r="H148" s="227">
        <f>ROUNDDOWN(AK148*1.05,0)+INDEX(Sheet2!$B$2:'Sheet2'!$B$5,MATCH(G148,Sheet2!$A$2:'Sheet2'!$A$5,0),0)+34*AT148-ROUNDUP(IF($BC$1=TRUE,AV148,AW148)/10,0)+A148</f>
        <v>510</v>
      </c>
      <c r="I148" s="230">
        <f>ROUNDDOWN(AL148*1.05,0)+INDEX(Sheet2!$B$2:'Sheet2'!$B$5,MATCH(G148,Sheet2!$A$2:'Sheet2'!$A$5,0),0)+34*AT148-ROUNDUP(IF($BC$1=TRUE,AV148,AW148)/10,0)+A148</f>
        <v>447</v>
      </c>
      <c r="J148" s="68">
        <f t="shared" si="63"/>
        <v>957</v>
      </c>
      <c r="K148" s="88">
        <f>AW148-ROUNDDOWN(AR148/2,0)-ROUNDDOWN(MAX(AQ148*1.2,AP148*0.5),0)+INDEX(Sheet2!$C$2:'Sheet2'!$C$5,MATCH(G148,Sheet2!$A$2:'Sheet2'!$A$5,0),0)</f>
        <v>831</v>
      </c>
      <c r="L148" s="65">
        <f t="shared" si="64"/>
        <v>407</v>
      </c>
      <c r="M148" s="80">
        <f t="shared" si="88"/>
        <v>15</v>
      </c>
      <c r="N148" s="80">
        <f t="shared" si="89"/>
        <v>55</v>
      </c>
      <c r="O148" s="696">
        <f t="shared" si="65"/>
        <v>1977</v>
      </c>
      <c r="P148" s="31">
        <f>AX148+IF($F148="범선",IF($BG$1=TRUE,INDEX(Sheet2!$H$2:'Sheet2'!$H$45,MATCH(AX148,Sheet2!$G$2:'Sheet2'!$G$45,0),0)),IF($BH$1=TRUE,INDEX(Sheet2!$I$2:'Sheet2'!$I$45,MATCH(AX148,Sheet2!$G$2:'Sheet2'!$G$45,0)),IF($BI$1=TRUE,INDEX(Sheet2!$H$2:'Sheet2'!$H$45,MATCH(AX148,Sheet2!$G$2:'Sheet2'!$G$45,0)),0)))+IF($BE$1=TRUE,2,0)</f>
        <v>25</v>
      </c>
      <c r="Q148" s="26">
        <f t="shared" si="66"/>
        <v>28</v>
      </c>
      <c r="R148" s="26">
        <f t="shared" si="67"/>
        <v>31</v>
      </c>
      <c r="S148" s="28">
        <f t="shared" si="68"/>
        <v>34</v>
      </c>
      <c r="T148" s="26">
        <f>AY148+IF($F148="범선",IF($BG$1=TRUE,INDEX(Sheet2!$H$2:'Sheet2'!$H$45,MATCH(AY148,Sheet2!$G$2:'Sheet2'!$G$45,0),0)),IF($BH$1=TRUE,INDEX(Sheet2!$I$2:'Sheet2'!$I$45,MATCH(AY148,Sheet2!$G$2:'Sheet2'!$G$45,0)),IF($BI$1=TRUE,INDEX(Sheet2!$H$2:'Sheet2'!$H$45,MATCH(AY148,Sheet2!$G$2:'Sheet2'!$G$45,0)),0)))+IF($BE$1=TRUE,2,0)</f>
        <v>26.5</v>
      </c>
      <c r="U148" s="26">
        <f t="shared" si="69"/>
        <v>30</v>
      </c>
      <c r="V148" s="26">
        <f t="shared" si="70"/>
        <v>33</v>
      </c>
      <c r="W148" s="28">
        <f t="shared" si="71"/>
        <v>36</v>
      </c>
      <c r="X148" s="26">
        <f>AZ148+IF($F148="범선",IF($BG$1=TRUE,INDEX(Sheet2!$H$2:'Sheet2'!$H$45,MATCH(AZ148,Sheet2!$G$2:'Sheet2'!$G$45,0),0)),IF($BH$1=TRUE,INDEX(Sheet2!$I$2:'Sheet2'!$I$45,MATCH(AZ148,Sheet2!$G$2:'Sheet2'!$G$45,0)),IF($BI$1=TRUE,INDEX(Sheet2!$H$2:'Sheet2'!$H$45,MATCH(AZ148,Sheet2!$G$2:'Sheet2'!$G$45,0)),0)))+IF($BE$1=TRUE,2,0)</f>
        <v>30.5</v>
      </c>
      <c r="Y148" s="26">
        <f t="shared" si="72"/>
        <v>34</v>
      </c>
      <c r="Z148" s="26">
        <f t="shared" si="73"/>
        <v>37</v>
      </c>
      <c r="AA148" s="28">
        <f t="shared" si="74"/>
        <v>40</v>
      </c>
      <c r="AB148" s="26">
        <f>BA148+IF($F148="범선",IF($BG$1=TRUE,INDEX(Sheet2!$H$2:'Sheet2'!$H$45,MATCH(BA148,Sheet2!$G$2:'Sheet2'!$G$45,0),0)),IF($BH$1=TRUE,INDEX(Sheet2!$I$2:'Sheet2'!$I$45,MATCH(BA148,Sheet2!$G$2:'Sheet2'!$G$45,0)),IF($BI$1=TRUE,INDEX(Sheet2!$H$2:'Sheet2'!$H$45,MATCH(BA148,Sheet2!$G$2:'Sheet2'!$G$45,0)),0)))+IF($BE$1=TRUE,2,0)</f>
        <v>36</v>
      </c>
      <c r="AC148" s="26">
        <f t="shared" si="75"/>
        <v>39.5</v>
      </c>
      <c r="AD148" s="26">
        <f t="shared" si="76"/>
        <v>42.5</v>
      </c>
      <c r="AE148" s="28">
        <f t="shared" si="77"/>
        <v>45.5</v>
      </c>
      <c r="AF148" s="26">
        <f>BB148+IF($F148="범선",IF($BG$1=TRUE,INDEX(Sheet2!$H$2:'Sheet2'!$H$45,MATCH(BB148,Sheet2!$G$2:'Sheet2'!$G$45,0),0)),IF($BH$1=TRUE,INDEX(Sheet2!$I$2:'Sheet2'!$I$45,MATCH(BB148,Sheet2!$G$2:'Sheet2'!$G$45,0)),IF($BI$1=TRUE,INDEX(Sheet2!$H$2:'Sheet2'!$H$45,MATCH(BB148,Sheet2!$G$2:'Sheet2'!$G$45,0)),0)))+IF($BE$1=TRUE,2,0)</f>
        <v>41</v>
      </c>
      <c r="AG148" s="26">
        <f t="shared" si="78"/>
        <v>44.5</v>
      </c>
      <c r="AH148" s="26">
        <f t="shared" si="79"/>
        <v>47.5</v>
      </c>
      <c r="AI148" s="28">
        <f t="shared" si="80"/>
        <v>50.5</v>
      </c>
      <c r="AJ148" s="95"/>
      <c r="AK148" s="97">
        <v>310</v>
      </c>
      <c r="AL148" s="97">
        <v>250</v>
      </c>
      <c r="AM148" s="97">
        <v>17</v>
      </c>
      <c r="AN148" s="83">
        <v>15</v>
      </c>
      <c r="AO148" s="83">
        <v>55</v>
      </c>
      <c r="AP148" s="5">
        <v>200</v>
      </c>
      <c r="AQ148" s="5">
        <v>60</v>
      </c>
      <c r="AR148" s="5">
        <v>110</v>
      </c>
      <c r="AS148" s="5">
        <v>440</v>
      </c>
      <c r="AT148" s="5">
        <v>3</v>
      </c>
      <c r="AU148" s="5">
        <f t="shared" si="58"/>
        <v>750</v>
      </c>
      <c r="AV148" s="5">
        <f t="shared" si="81"/>
        <v>562</v>
      </c>
      <c r="AW148" s="5">
        <f t="shared" si="82"/>
        <v>937</v>
      </c>
      <c r="AX148" s="5">
        <f t="shared" si="83"/>
        <v>12</v>
      </c>
      <c r="AY148" s="5">
        <f t="shared" si="84"/>
        <v>13</v>
      </c>
      <c r="AZ148" s="5">
        <f t="shared" si="85"/>
        <v>16</v>
      </c>
      <c r="BA148" s="5">
        <f t="shared" si="86"/>
        <v>20</v>
      </c>
      <c r="BB148" s="5">
        <f t="shared" si="87"/>
        <v>24</v>
      </c>
    </row>
    <row r="149" spans="1:54" s="5" customFormat="1" hidden="1">
      <c r="A149" s="334"/>
      <c r="B149" s="89" t="s">
        <v>28</v>
      </c>
      <c r="C149" s="119" t="s">
        <v>75</v>
      </c>
      <c r="D149" s="26" t="s">
        <v>1</v>
      </c>
      <c r="E149" s="26" t="s">
        <v>0</v>
      </c>
      <c r="F149" s="27" t="s">
        <v>18</v>
      </c>
      <c r="G149" s="28" t="s">
        <v>10</v>
      </c>
      <c r="H149" s="91">
        <f>ROUNDDOWN(AK149*1.05,0)+INDEX(Sheet2!$B$2:'Sheet2'!$B$5,MATCH(G149,Sheet2!$A$2:'Sheet2'!$A$5,0),0)+34*AT149-ROUNDUP(IF($BC$1=TRUE,AV149,AW149)/10,0)+A149</f>
        <v>439</v>
      </c>
      <c r="I149" s="231">
        <f>ROUNDDOWN(AL149*1.05,0)+INDEX(Sheet2!$B$2:'Sheet2'!$B$5,MATCH(G149,Sheet2!$A$2:'Sheet2'!$A$5,0),0)+34*AT149-ROUNDUP(IF($BC$1=TRUE,AV149,AW149)/10,0)+A149</f>
        <v>539</v>
      </c>
      <c r="J149" s="30">
        <f t="shared" si="63"/>
        <v>978</v>
      </c>
      <c r="K149" s="138">
        <f>AW149-ROUNDDOWN(AR149/2,0)-ROUNDDOWN(MAX(AQ149*1.2,AP149*0.5),0)+INDEX(Sheet2!$C$2:'Sheet2'!$C$5,MATCH(G149,Sheet2!$A$2:'Sheet2'!$A$5,0),0)</f>
        <v>978</v>
      </c>
      <c r="L149" s="25">
        <f t="shared" si="64"/>
        <v>527</v>
      </c>
      <c r="M149" s="83">
        <f t="shared" si="88"/>
        <v>12</v>
      </c>
      <c r="N149" s="83">
        <f t="shared" si="89"/>
        <v>33</v>
      </c>
      <c r="O149" s="92">
        <f t="shared" si="65"/>
        <v>1856</v>
      </c>
      <c r="P149" s="31">
        <f>AX149+IF($F149="범선",IF($BG$1=TRUE,INDEX(Sheet2!$H$2:'Sheet2'!$H$45,MATCH(AX149,Sheet2!$G$2:'Sheet2'!$G$45,0),0)),IF($BH$1=TRUE,INDEX(Sheet2!$I$2:'Sheet2'!$I$45,MATCH(AX149,Sheet2!$G$2:'Sheet2'!$G$45,0)),IF($BI$1=TRUE,INDEX(Sheet2!$H$2:'Sheet2'!$H$45,MATCH(AX149,Sheet2!$G$2:'Sheet2'!$G$45,0)),0)))+IF($BE$1=TRUE,2,0)</f>
        <v>17</v>
      </c>
      <c r="Q149" s="26">
        <f t="shared" si="66"/>
        <v>20</v>
      </c>
      <c r="R149" s="26">
        <f t="shared" si="67"/>
        <v>23</v>
      </c>
      <c r="S149" s="28">
        <f t="shared" si="68"/>
        <v>26</v>
      </c>
      <c r="T149" s="26">
        <f>AY149+IF($F149="범선",IF($BG$1=TRUE,INDEX(Sheet2!$H$2:'Sheet2'!$H$45,MATCH(AY149,Sheet2!$G$2:'Sheet2'!$G$45,0),0)),IF($BH$1=TRUE,INDEX(Sheet2!$I$2:'Sheet2'!$I$45,MATCH(AY149,Sheet2!$G$2:'Sheet2'!$G$45,0)),IF($BI$1=TRUE,INDEX(Sheet2!$H$2:'Sheet2'!$H$45,MATCH(AY149,Sheet2!$G$2:'Sheet2'!$G$45,0)),0)))+IF($BE$1=TRUE,2,0)</f>
        <v>18.5</v>
      </c>
      <c r="U149" s="26">
        <f t="shared" si="69"/>
        <v>22</v>
      </c>
      <c r="V149" s="26">
        <f t="shared" si="70"/>
        <v>25</v>
      </c>
      <c r="W149" s="28">
        <f t="shared" si="71"/>
        <v>28</v>
      </c>
      <c r="X149" s="26">
        <f>AZ149+IF($F149="범선",IF($BG$1=TRUE,INDEX(Sheet2!$H$2:'Sheet2'!$H$45,MATCH(AZ149,Sheet2!$G$2:'Sheet2'!$G$45,0),0)),IF($BH$1=TRUE,INDEX(Sheet2!$I$2:'Sheet2'!$I$45,MATCH(AZ149,Sheet2!$G$2:'Sheet2'!$G$45,0)),IF($BI$1=TRUE,INDEX(Sheet2!$H$2:'Sheet2'!$H$45,MATCH(AZ149,Sheet2!$G$2:'Sheet2'!$G$45,0)),0)))+IF($BE$1=TRUE,2,0)</f>
        <v>24</v>
      </c>
      <c r="Y149" s="26">
        <f t="shared" si="72"/>
        <v>27.5</v>
      </c>
      <c r="Z149" s="26">
        <f t="shared" si="73"/>
        <v>30.5</v>
      </c>
      <c r="AA149" s="28">
        <f t="shared" si="74"/>
        <v>33.5</v>
      </c>
      <c r="AB149" s="26">
        <f>BA149+IF($F149="범선",IF($BG$1=TRUE,INDEX(Sheet2!$H$2:'Sheet2'!$H$45,MATCH(BA149,Sheet2!$G$2:'Sheet2'!$G$45,0),0)),IF($BH$1=TRUE,INDEX(Sheet2!$I$2:'Sheet2'!$I$45,MATCH(BA149,Sheet2!$G$2:'Sheet2'!$G$45,0)),IF($BI$1=TRUE,INDEX(Sheet2!$H$2:'Sheet2'!$H$45,MATCH(BA149,Sheet2!$G$2:'Sheet2'!$G$45,0)),0)))+IF($BE$1=TRUE,2,0)</f>
        <v>29</v>
      </c>
      <c r="AC149" s="26">
        <f t="shared" si="75"/>
        <v>32.5</v>
      </c>
      <c r="AD149" s="26">
        <f t="shared" si="76"/>
        <v>35.5</v>
      </c>
      <c r="AE149" s="28">
        <f t="shared" si="77"/>
        <v>38.5</v>
      </c>
      <c r="AF149" s="26">
        <f>BB149+IF($F149="범선",IF($BG$1=TRUE,INDEX(Sheet2!$H$2:'Sheet2'!$H$45,MATCH(BB149,Sheet2!$G$2:'Sheet2'!$G$45,0),0)),IF($BH$1=TRUE,INDEX(Sheet2!$I$2:'Sheet2'!$I$45,MATCH(BB149,Sheet2!$G$2:'Sheet2'!$G$45,0)),IF($BI$1=TRUE,INDEX(Sheet2!$H$2:'Sheet2'!$H$45,MATCH(BB149,Sheet2!$G$2:'Sheet2'!$G$45,0)),0)))+IF($BE$1=TRUE,2,0)</f>
        <v>33</v>
      </c>
      <c r="AG149" s="26">
        <f t="shared" si="78"/>
        <v>36.5</v>
      </c>
      <c r="AH149" s="26">
        <f t="shared" si="79"/>
        <v>39.5</v>
      </c>
      <c r="AI149" s="28">
        <f t="shared" si="80"/>
        <v>42.5</v>
      </c>
      <c r="AJ149" s="95"/>
      <c r="AK149" s="97">
        <v>245</v>
      </c>
      <c r="AL149" s="97">
        <v>340</v>
      </c>
      <c r="AM149" s="97">
        <v>10</v>
      </c>
      <c r="AN149" s="83">
        <v>12</v>
      </c>
      <c r="AO149" s="83">
        <v>33</v>
      </c>
      <c r="AP149" s="5">
        <v>80</v>
      </c>
      <c r="AQ149" s="5">
        <v>40</v>
      </c>
      <c r="AR149" s="5">
        <v>50</v>
      </c>
      <c r="AS149" s="5">
        <v>670</v>
      </c>
      <c r="AT149" s="5">
        <v>3</v>
      </c>
      <c r="AU149" s="5">
        <f t="shared" si="58"/>
        <v>800</v>
      </c>
      <c r="AV149" s="5">
        <f t="shared" si="81"/>
        <v>600</v>
      </c>
      <c r="AW149" s="5">
        <f t="shared" si="82"/>
        <v>1000</v>
      </c>
      <c r="AX149" s="5">
        <f t="shared" si="83"/>
        <v>6</v>
      </c>
      <c r="AY149" s="5">
        <f t="shared" si="84"/>
        <v>7</v>
      </c>
      <c r="AZ149" s="5">
        <f t="shared" si="85"/>
        <v>11</v>
      </c>
      <c r="BA149" s="5">
        <f t="shared" si="86"/>
        <v>15</v>
      </c>
      <c r="BB149" s="5">
        <f t="shared" si="87"/>
        <v>18</v>
      </c>
    </row>
    <row r="150" spans="1:54" s="5" customFormat="1">
      <c r="A150" s="413"/>
      <c r="B150" s="414"/>
      <c r="C150" s="416" t="s">
        <v>166</v>
      </c>
      <c r="D150" s="417" t="s">
        <v>25</v>
      </c>
      <c r="E150" s="417" t="s">
        <v>0</v>
      </c>
      <c r="F150" s="418" t="s">
        <v>18</v>
      </c>
      <c r="G150" s="419" t="s">
        <v>163</v>
      </c>
      <c r="H150" s="420">
        <f>ROUNDDOWN(AK150*1.05,0)+INDEX(Sheet2!$B$2:'Sheet2'!$B$5,MATCH(G150,Sheet2!$A$2:'Sheet2'!$A$5,0),0)+34*AT150-ROUNDUP(IF($BC$1=TRUE,AV150,AW150)/10,0)+A150</f>
        <v>493</v>
      </c>
      <c r="I150" s="421">
        <f>ROUNDDOWN(AL150*1.05,0)+INDEX(Sheet2!$B$2:'Sheet2'!$B$5,MATCH(G150,Sheet2!$A$2:'Sheet2'!$A$5,0),0)+34*AT150-ROUNDUP(IF($BC$1=TRUE,AV150,AW150)/10,0)+A150</f>
        <v>493</v>
      </c>
      <c r="J150" s="422">
        <f t="shared" si="63"/>
        <v>986</v>
      </c>
      <c r="K150" s="424">
        <f>AW150-ROUNDDOWN(AR150/2,0)-ROUNDDOWN(MAX(AQ150*1.2,AP150*0.5),0)+INDEX(Sheet2!$C$2:'Sheet2'!$C$5,MATCH(G150,Sheet2!$A$2:'Sheet2'!$A$5,0),0)</f>
        <v>473</v>
      </c>
      <c r="L150" s="425">
        <f t="shared" si="64"/>
        <v>224</v>
      </c>
      <c r="M150" s="395">
        <f t="shared" si="88"/>
        <v>14</v>
      </c>
      <c r="N150" s="395">
        <f t="shared" si="89"/>
        <v>40</v>
      </c>
      <c r="O150" s="428">
        <f t="shared" si="65"/>
        <v>1972</v>
      </c>
      <c r="P150" s="31">
        <f>AX150+IF($F150="범선",IF($BG$1=TRUE,INDEX(Sheet2!$H$2:'Sheet2'!$H$45,MATCH(AX150,Sheet2!$G$2:'Sheet2'!$G$45,0),0)),IF($BH$1=TRUE,INDEX(Sheet2!$I$2:'Sheet2'!$I$45,MATCH(AX150,Sheet2!$G$2:'Sheet2'!$G$45,0)),IF($BI$1=TRUE,INDEX(Sheet2!$H$2:'Sheet2'!$H$45,MATCH(AX150,Sheet2!$G$2:'Sheet2'!$G$45,0)),0)))+IF($BE$1=TRUE,2,0)</f>
        <v>24</v>
      </c>
      <c r="Q150" s="26">
        <f t="shared" si="66"/>
        <v>27</v>
      </c>
      <c r="R150" s="26">
        <f t="shared" si="67"/>
        <v>30</v>
      </c>
      <c r="S150" s="28">
        <f t="shared" si="68"/>
        <v>33</v>
      </c>
      <c r="T150" s="26">
        <f>AY150+IF($F150="범선",IF($BG$1=TRUE,INDEX(Sheet2!$H$2:'Sheet2'!$H$45,MATCH(AY150,Sheet2!$G$2:'Sheet2'!$G$45,0),0)),IF($BH$1=TRUE,INDEX(Sheet2!$I$2:'Sheet2'!$I$45,MATCH(AY150,Sheet2!$G$2:'Sheet2'!$G$45,0)),IF($BI$1=TRUE,INDEX(Sheet2!$H$2:'Sheet2'!$H$45,MATCH(AY150,Sheet2!$G$2:'Sheet2'!$G$45,0)),0)))+IF($BE$1=TRUE,2,0)</f>
        <v>25</v>
      </c>
      <c r="U150" s="26">
        <f t="shared" si="69"/>
        <v>28.5</v>
      </c>
      <c r="V150" s="26">
        <f t="shared" si="70"/>
        <v>31.5</v>
      </c>
      <c r="W150" s="28">
        <f t="shared" si="71"/>
        <v>34.5</v>
      </c>
      <c r="X150" s="26">
        <f>AZ150+IF($F150="범선",IF($BG$1=TRUE,INDEX(Sheet2!$H$2:'Sheet2'!$H$45,MATCH(AZ150,Sheet2!$G$2:'Sheet2'!$G$45,0),0)),IF($BH$1=TRUE,INDEX(Sheet2!$I$2:'Sheet2'!$I$45,MATCH(AZ150,Sheet2!$G$2:'Sheet2'!$G$45,0)),IF($BI$1=TRUE,INDEX(Sheet2!$H$2:'Sheet2'!$H$45,MATCH(AZ150,Sheet2!$G$2:'Sheet2'!$G$45,0)),0)))+IF($BE$1=TRUE,2,0)</f>
        <v>29</v>
      </c>
      <c r="Y150" s="26">
        <f t="shared" si="72"/>
        <v>32.5</v>
      </c>
      <c r="Z150" s="26">
        <f t="shared" si="73"/>
        <v>35.5</v>
      </c>
      <c r="AA150" s="28">
        <f t="shared" si="74"/>
        <v>38.5</v>
      </c>
      <c r="AB150" s="26">
        <f>BA150+IF($F150="범선",IF($BG$1=TRUE,INDEX(Sheet2!$H$2:'Sheet2'!$H$45,MATCH(BA150,Sheet2!$G$2:'Sheet2'!$G$45,0),0)),IF($BH$1=TRUE,INDEX(Sheet2!$I$2:'Sheet2'!$I$45,MATCH(BA150,Sheet2!$G$2:'Sheet2'!$G$45,0)),IF($BI$1=TRUE,INDEX(Sheet2!$H$2:'Sheet2'!$H$45,MATCH(BA150,Sheet2!$G$2:'Sheet2'!$G$45,0)),0)))+IF($BE$1=TRUE,2,0)</f>
        <v>34.5</v>
      </c>
      <c r="AC150" s="26">
        <f t="shared" si="75"/>
        <v>38</v>
      </c>
      <c r="AD150" s="26">
        <f t="shared" si="76"/>
        <v>41</v>
      </c>
      <c r="AE150" s="28">
        <f t="shared" si="77"/>
        <v>44</v>
      </c>
      <c r="AF150" s="26">
        <f>BB150+IF($F150="범선",IF($BG$1=TRUE,INDEX(Sheet2!$H$2:'Sheet2'!$H$45,MATCH(BB150,Sheet2!$G$2:'Sheet2'!$G$45,0),0)),IF($BH$1=TRUE,INDEX(Sheet2!$I$2:'Sheet2'!$I$45,MATCH(BB150,Sheet2!$G$2:'Sheet2'!$G$45,0)),IF($BI$1=TRUE,INDEX(Sheet2!$H$2:'Sheet2'!$H$45,MATCH(BB150,Sheet2!$G$2:'Sheet2'!$G$45,0)),0)))+IF($BE$1=TRUE,2,0)</f>
        <v>40</v>
      </c>
      <c r="AG150" s="26">
        <f t="shared" si="78"/>
        <v>43.5</v>
      </c>
      <c r="AH150" s="26">
        <f t="shared" si="79"/>
        <v>46.5</v>
      </c>
      <c r="AI150" s="28">
        <f t="shared" si="80"/>
        <v>49.5</v>
      </c>
      <c r="AJ150" s="95"/>
      <c r="AK150" s="97">
        <v>300</v>
      </c>
      <c r="AL150" s="97">
        <v>300</v>
      </c>
      <c r="AM150" s="97">
        <v>15</v>
      </c>
      <c r="AN150" s="83">
        <v>14</v>
      </c>
      <c r="AO150" s="83">
        <v>40</v>
      </c>
      <c r="AP150" s="13">
        <v>80</v>
      </c>
      <c r="AQ150" s="13">
        <v>25</v>
      </c>
      <c r="AR150" s="13">
        <v>72</v>
      </c>
      <c r="AS150" s="13">
        <v>248</v>
      </c>
      <c r="AT150" s="13">
        <v>2</v>
      </c>
      <c r="AU150" s="5">
        <f t="shared" si="58"/>
        <v>400</v>
      </c>
      <c r="AV150" s="5">
        <f t="shared" si="81"/>
        <v>300</v>
      </c>
      <c r="AW150" s="5">
        <f t="shared" si="82"/>
        <v>500</v>
      </c>
      <c r="AX150" s="5">
        <f t="shared" si="83"/>
        <v>11</v>
      </c>
      <c r="AY150" s="5">
        <f t="shared" si="84"/>
        <v>12</v>
      </c>
      <c r="AZ150" s="5">
        <f t="shared" si="85"/>
        <v>15</v>
      </c>
      <c r="BA150" s="5">
        <f t="shared" si="86"/>
        <v>19</v>
      </c>
      <c r="BB150" s="5">
        <f t="shared" si="87"/>
        <v>23</v>
      </c>
    </row>
    <row r="151" spans="1:54" s="5" customFormat="1" hidden="1">
      <c r="A151" s="334"/>
      <c r="B151" s="89" t="s">
        <v>43</v>
      </c>
      <c r="C151" s="119" t="s">
        <v>92</v>
      </c>
      <c r="D151" s="26" t="s">
        <v>1</v>
      </c>
      <c r="E151" s="26" t="s">
        <v>0</v>
      </c>
      <c r="F151" s="27" t="s">
        <v>18</v>
      </c>
      <c r="G151" s="28" t="s">
        <v>10</v>
      </c>
      <c r="H151" s="91">
        <f>ROUNDDOWN(AK151*1.05,0)+INDEX(Sheet2!$B$2:'Sheet2'!$B$5,MATCH(G151,Sheet2!$A$2:'Sheet2'!$A$5,0),0)+34*AT151-ROUNDUP(IF($BC$1=TRUE,AV151,AW151)/10,0)+A151</f>
        <v>434</v>
      </c>
      <c r="I151" s="231">
        <f>ROUNDDOWN(AL151*1.05,0)+INDEX(Sheet2!$B$2:'Sheet2'!$B$5,MATCH(G151,Sheet2!$A$2:'Sheet2'!$A$5,0),0)+34*AT151-ROUNDUP(IF($BC$1=TRUE,AV151,AW151)/10,0)+A151</f>
        <v>550</v>
      </c>
      <c r="J151" s="30">
        <f t="shared" si="63"/>
        <v>984</v>
      </c>
      <c r="K151" s="137">
        <f>AW151-ROUNDDOWN(AR151/2,0)-ROUNDDOWN(MAX(AQ151*1.2,AP151*0.5),0)+INDEX(Sheet2!$C$2:'Sheet2'!$C$5,MATCH(G151,Sheet2!$A$2:'Sheet2'!$A$5,0),0)</f>
        <v>1133</v>
      </c>
      <c r="L151" s="25">
        <f t="shared" si="64"/>
        <v>619</v>
      </c>
      <c r="M151" s="83">
        <f t="shared" si="88"/>
        <v>12</v>
      </c>
      <c r="N151" s="83">
        <f t="shared" si="89"/>
        <v>36</v>
      </c>
      <c r="O151" s="92">
        <f t="shared" si="65"/>
        <v>1852</v>
      </c>
      <c r="P151" s="31">
        <f>AX151+IF($F151="범선",IF($BG$1=TRUE,INDEX(Sheet2!$H$2:'Sheet2'!$H$45,MATCH(AX151,Sheet2!$G$2:'Sheet2'!$G$45,0),0)),IF($BH$1=TRUE,INDEX(Sheet2!$I$2:'Sheet2'!$I$45,MATCH(AX151,Sheet2!$G$2:'Sheet2'!$G$45,0)),IF($BI$1=TRUE,INDEX(Sheet2!$H$2:'Sheet2'!$H$45,MATCH(AX151,Sheet2!$G$2:'Sheet2'!$G$45,0)),0)))+IF($BE$1=TRUE,2,0)</f>
        <v>18.5</v>
      </c>
      <c r="Q151" s="26">
        <f t="shared" si="66"/>
        <v>21.5</v>
      </c>
      <c r="R151" s="26">
        <f t="shared" si="67"/>
        <v>24.5</v>
      </c>
      <c r="S151" s="28">
        <f t="shared" si="68"/>
        <v>27.5</v>
      </c>
      <c r="T151" s="26">
        <f>AY151+IF($F151="범선",IF($BG$1=TRUE,INDEX(Sheet2!$H$2:'Sheet2'!$H$45,MATCH(AY151,Sheet2!$G$2:'Sheet2'!$G$45,0),0)),IF($BH$1=TRUE,INDEX(Sheet2!$I$2:'Sheet2'!$I$45,MATCH(AY151,Sheet2!$G$2:'Sheet2'!$G$45,0)),IF($BI$1=TRUE,INDEX(Sheet2!$H$2:'Sheet2'!$H$45,MATCH(AY151,Sheet2!$G$2:'Sheet2'!$G$45,0)),0)))+IF($BE$1=TRUE,2,0)</f>
        <v>20</v>
      </c>
      <c r="U151" s="26">
        <f t="shared" si="69"/>
        <v>23.5</v>
      </c>
      <c r="V151" s="26">
        <f t="shared" si="70"/>
        <v>26.5</v>
      </c>
      <c r="W151" s="28">
        <f t="shared" si="71"/>
        <v>29.5</v>
      </c>
      <c r="X151" s="26">
        <f>AZ151+IF($F151="범선",IF($BG$1=TRUE,INDEX(Sheet2!$H$2:'Sheet2'!$H$45,MATCH(AZ151,Sheet2!$G$2:'Sheet2'!$G$45,0),0)),IF($BH$1=TRUE,INDEX(Sheet2!$I$2:'Sheet2'!$I$45,MATCH(AZ151,Sheet2!$G$2:'Sheet2'!$G$45,0)),IF($BI$1=TRUE,INDEX(Sheet2!$H$2:'Sheet2'!$H$45,MATCH(AZ151,Sheet2!$G$2:'Sheet2'!$G$45,0)),0)))+IF($BE$1=TRUE,2,0)</f>
        <v>25</v>
      </c>
      <c r="Y151" s="26">
        <f t="shared" si="72"/>
        <v>28.5</v>
      </c>
      <c r="Z151" s="26">
        <f t="shared" si="73"/>
        <v>31.5</v>
      </c>
      <c r="AA151" s="28">
        <f t="shared" si="74"/>
        <v>34.5</v>
      </c>
      <c r="AB151" s="26">
        <f>BA151+IF($F151="범선",IF($BG$1=TRUE,INDEX(Sheet2!$H$2:'Sheet2'!$H$45,MATCH(BA151,Sheet2!$G$2:'Sheet2'!$G$45,0),0)),IF($BH$1=TRUE,INDEX(Sheet2!$I$2:'Sheet2'!$I$45,MATCH(BA151,Sheet2!$G$2:'Sheet2'!$G$45,0)),IF($BI$1=TRUE,INDEX(Sheet2!$H$2:'Sheet2'!$H$45,MATCH(BA151,Sheet2!$G$2:'Sheet2'!$G$45,0)),0)))+IF($BE$1=TRUE,2,0)</f>
        <v>29</v>
      </c>
      <c r="AC151" s="26">
        <f t="shared" si="75"/>
        <v>32.5</v>
      </c>
      <c r="AD151" s="26">
        <f t="shared" si="76"/>
        <v>35.5</v>
      </c>
      <c r="AE151" s="28">
        <f t="shared" si="77"/>
        <v>38.5</v>
      </c>
      <c r="AF151" s="26">
        <f>BB151+IF($F151="범선",IF($BG$1=TRUE,INDEX(Sheet2!$H$2:'Sheet2'!$H$45,MATCH(BB151,Sheet2!$G$2:'Sheet2'!$G$45,0),0)),IF($BH$1=TRUE,INDEX(Sheet2!$I$2:'Sheet2'!$I$45,MATCH(BB151,Sheet2!$G$2:'Sheet2'!$G$45,0)),IF($BI$1=TRUE,INDEX(Sheet2!$H$2:'Sheet2'!$H$45,MATCH(BB151,Sheet2!$G$2:'Sheet2'!$G$45,0)),0)))+IF($BE$1=TRUE,2,0)</f>
        <v>34.5</v>
      </c>
      <c r="AG151" s="26">
        <f t="shared" si="78"/>
        <v>38</v>
      </c>
      <c r="AH151" s="26">
        <f t="shared" si="79"/>
        <v>41</v>
      </c>
      <c r="AI151" s="28">
        <f t="shared" si="80"/>
        <v>44</v>
      </c>
      <c r="AJ151" s="95"/>
      <c r="AK151" s="97">
        <v>250</v>
      </c>
      <c r="AL151" s="97">
        <v>360</v>
      </c>
      <c r="AM151" s="97">
        <v>9</v>
      </c>
      <c r="AN151" s="83">
        <v>12</v>
      </c>
      <c r="AO151" s="83">
        <v>36</v>
      </c>
      <c r="AP151" s="5">
        <v>70</v>
      </c>
      <c r="AQ151" s="5">
        <v>45</v>
      </c>
      <c r="AR151" s="5">
        <v>40</v>
      </c>
      <c r="AS151" s="5">
        <v>815</v>
      </c>
      <c r="AT151" s="5">
        <v>3</v>
      </c>
      <c r="AU151" s="5">
        <f t="shared" si="58"/>
        <v>925</v>
      </c>
      <c r="AV151" s="5">
        <f t="shared" si="81"/>
        <v>693</v>
      </c>
      <c r="AW151" s="5">
        <f t="shared" si="82"/>
        <v>1156</v>
      </c>
      <c r="AX151" s="5">
        <f t="shared" si="83"/>
        <v>7</v>
      </c>
      <c r="AY151" s="5">
        <f t="shared" si="84"/>
        <v>8</v>
      </c>
      <c r="AZ151" s="5">
        <f t="shared" si="85"/>
        <v>12</v>
      </c>
      <c r="BA151" s="5">
        <f t="shared" si="86"/>
        <v>15</v>
      </c>
      <c r="BB151" s="5">
        <f t="shared" si="87"/>
        <v>19</v>
      </c>
    </row>
    <row r="152" spans="1:54" s="5" customFormat="1">
      <c r="A152" s="405"/>
      <c r="B152" s="406"/>
      <c r="C152" s="415" t="s">
        <v>247</v>
      </c>
      <c r="D152" s="38" t="s">
        <v>25</v>
      </c>
      <c r="E152" s="38" t="s">
        <v>41</v>
      </c>
      <c r="F152" s="407" t="s">
        <v>18</v>
      </c>
      <c r="G152" s="39" t="s">
        <v>8</v>
      </c>
      <c r="H152" s="286">
        <f>ROUNDDOWN(AK152*1.05,0)+INDEX(Sheet2!$B$2:'Sheet2'!$B$5,MATCH(G152,Sheet2!$A$2:'Sheet2'!$A$5,0),0)+34*AT152-ROUNDUP(IF($BC$1=TRUE,AV152,AW152)/10,0)+A152</f>
        <v>460</v>
      </c>
      <c r="I152" s="296">
        <f>ROUNDDOWN(AL152*1.05,0)+INDEX(Sheet2!$B$2:'Sheet2'!$B$5,MATCH(G152,Sheet2!$A$2:'Sheet2'!$A$5,0),0)+34*AT152-ROUNDUP(IF($BC$1=TRUE,AV152,AW152)/10,0)+A152</f>
        <v>591</v>
      </c>
      <c r="J152" s="40">
        <f t="shared" si="63"/>
        <v>1051</v>
      </c>
      <c r="K152" s="663">
        <f>AW152-ROUNDDOWN(AR152/2,0)-ROUNDDOWN(MAX(AQ152*1.2,AP152*0.5),0)+INDEX(Sheet2!$C$2:'Sheet2'!$C$5,MATCH(G152,Sheet2!$A$2:'Sheet2'!$A$5,0),0)</f>
        <v>883</v>
      </c>
      <c r="L152" s="37">
        <f t="shared" si="64"/>
        <v>479</v>
      </c>
      <c r="M152" s="427">
        <f t="shared" si="88"/>
        <v>11</v>
      </c>
      <c r="N152" s="427">
        <f t="shared" si="89"/>
        <v>14</v>
      </c>
      <c r="O152" s="93">
        <f t="shared" si="65"/>
        <v>1971</v>
      </c>
      <c r="P152" s="41">
        <f>AX152+IF($F152="범선",IF($BG$1=TRUE,INDEX(Sheet2!$H$2:'Sheet2'!$H$45,MATCH(AX152,Sheet2!$G$2:'Sheet2'!$G$45,0),0)),IF($BH$1=TRUE,INDEX(Sheet2!$I$2:'Sheet2'!$I$45,MATCH(AX152,Sheet2!$G$2:'Sheet2'!$G$45,0)),IF($BI$1=TRUE,INDEX(Sheet2!$H$2:'Sheet2'!$H$45,MATCH(AX152,Sheet2!$G$2:'Sheet2'!$G$45,0)),0)))+IF($BE$1=TRUE,2,0)</f>
        <v>13</v>
      </c>
      <c r="Q152" s="38">
        <f t="shared" si="66"/>
        <v>16</v>
      </c>
      <c r="R152" s="38">
        <f t="shared" si="67"/>
        <v>19</v>
      </c>
      <c r="S152" s="39">
        <f t="shared" si="68"/>
        <v>22</v>
      </c>
      <c r="T152" s="38">
        <f>AY152+IF($F152="범선",IF($BG$1=TRUE,INDEX(Sheet2!$H$2:'Sheet2'!$H$45,MATCH(AY152,Sheet2!$G$2:'Sheet2'!$G$45,0),0)),IF($BH$1=TRUE,INDEX(Sheet2!$I$2:'Sheet2'!$I$45,MATCH(AY152,Sheet2!$G$2:'Sheet2'!$G$45,0)),IF($BI$1=TRUE,INDEX(Sheet2!$H$2:'Sheet2'!$H$45,MATCH(AY152,Sheet2!$G$2:'Sheet2'!$G$45,0)),0)))+IF($BE$1=TRUE,2,0)</f>
        <v>16</v>
      </c>
      <c r="U152" s="38">
        <f t="shared" si="69"/>
        <v>19.5</v>
      </c>
      <c r="V152" s="38">
        <f t="shared" si="70"/>
        <v>22.5</v>
      </c>
      <c r="W152" s="39">
        <f t="shared" si="71"/>
        <v>25.5</v>
      </c>
      <c r="X152" s="38">
        <f>AZ152+IF($F152="범선",IF($BG$1=TRUE,INDEX(Sheet2!$H$2:'Sheet2'!$H$45,MATCH(AZ152,Sheet2!$G$2:'Sheet2'!$G$45,0),0)),IF($BH$1=TRUE,INDEX(Sheet2!$I$2:'Sheet2'!$I$45,MATCH(AZ152,Sheet2!$G$2:'Sheet2'!$G$45,0)),IF($BI$1=TRUE,INDEX(Sheet2!$H$2:'Sheet2'!$H$45,MATCH(AZ152,Sheet2!$G$2:'Sheet2'!$G$45,0)),0)))+IF($BE$1=TRUE,2,0)</f>
        <v>20</v>
      </c>
      <c r="Y152" s="38">
        <f t="shared" si="72"/>
        <v>23.5</v>
      </c>
      <c r="Z152" s="38">
        <f t="shared" si="73"/>
        <v>26.5</v>
      </c>
      <c r="AA152" s="39">
        <f t="shared" si="74"/>
        <v>29.5</v>
      </c>
      <c r="AB152" s="38">
        <f>BA152+IF($F152="범선",IF($BG$1=TRUE,INDEX(Sheet2!$H$2:'Sheet2'!$H$45,MATCH(BA152,Sheet2!$G$2:'Sheet2'!$G$45,0),0)),IF($BH$1=TRUE,INDEX(Sheet2!$I$2:'Sheet2'!$I$45,MATCH(BA152,Sheet2!$G$2:'Sheet2'!$G$45,0)),IF($BI$1=TRUE,INDEX(Sheet2!$H$2:'Sheet2'!$H$45,MATCH(BA152,Sheet2!$G$2:'Sheet2'!$G$45,0)),0)))+IF($BE$1=TRUE,2,0)</f>
        <v>25</v>
      </c>
      <c r="AC152" s="38">
        <f t="shared" si="75"/>
        <v>28.5</v>
      </c>
      <c r="AD152" s="38">
        <f t="shared" si="76"/>
        <v>31.5</v>
      </c>
      <c r="AE152" s="39">
        <f t="shared" si="77"/>
        <v>34.5</v>
      </c>
      <c r="AF152" s="38">
        <f>BB152+IF($F152="범선",IF($BG$1=TRUE,INDEX(Sheet2!$H$2:'Sheet2'!$H$45,MATCH(BB152,Sheet2!$G$2:'Sheet2'!$G$45,0),0)),IF($BH$1=TRUE,INDEX(Sheet2!$I$2:'Sheet2'!$I$45,MATCH(BB152,Sheet2!$G$2:'Sheet2'!$G$45,0)),IF($BI$1=TRUE,INDEX(Sheet2!$H$2:'Sheet2'!$H$45,MATCH(BB152,Sheet2!$G$2:'Sheet2'!$G$45,0)),0)))+IF($BE$1=TRUE,2,0)</f>
        <v>29</v>
      </c>
      <c r="AG152" s="38">
        <f t="shared" si="78"/>
        <v>32.5</v>
      </c>
      <c r="AH152" s="38">
        <f t="shared" si="79"/>
        <v>35.5</v>
      </c>
      <c r="AI152" s="39">
        <f t="shared" si="80"/>
        <v>38.5</v>
      </c>
      <c r="AJ152" s="95"/>
      <c r="AK152" s="97">
        <v>240</v>
      </c>
      <c r="AL152" s="97">
        <v>365</v>
      </c>
      <c r="AM152" s="97">
        <v>10</v>
      </c>
      <c r="AN152" s="83">
        <v>11</v>
      </c>
      <c r="AO152" s="83">
        <v>14</v>
      </c>
      <c r="AP152" s="5">
        <v>60</v>
      </c>
      <c r="AQ152" s="5">
        <v>35</v>
      </c>
      <c r="AR152" s="5">
        <v>22</v>
      </c>
      <c r="AS152" s="5">
        <v>628</v>
      </c>
      <c r="AT152" s="5">
        <v>3</v>
      </c>
      <c r="AU152" s="5">
        <f t="shared" si="58"/>
        <v>710</v>
      </c>
      <c r="AV152" s="5">
        <f t="shared" si="81"/>
        <v>532</v>
      </c>
      <c r="AW152" s="5">
        <f t="shared" si="82"/>
        <v>887</v>
      </c>
      <c r="AX152" s="5">
        <f t="shared" si="83"/>
        <v>3</v>
      </c>
      <c r="AY152" s="5">
        <f t="shared" si="84"/>
        <v>5</v>
      </c>
      <c r="AZ152" s="5">
        <f t="shared" si="85"/>
        <v>8</v>
      </c>
      <c r="BA152" s="5">
        <f t="shared" si="86"/>
        <v>12</v>
      </c>
      <c r="BB152" s="5">
        <f t="shared" si="87"/>
        <v>15</v>
      </c>
    </row>
    <row r="153" spans="1:54" s="5" customFormat="1">
      <c r="A153" s="333"/>
      <c r="B153" s="344" t="s">
        <v>99</v>
      </c>
      <c r="C153" s="190" t="s">
        <v>248</v>
      </c>
      <c r="D153" s="43" t="s">
        <v>1</v>
      </c>
      <c r="E153" s="43" t="s">
        <v>0</v>
      </c>
      <c r="F153" s="44" t="s">
        <v>18</v>
      </c>
      <c r="G153" s="45" t="s">
        <v>8</v>
      </c>
      <c r="H153" s="280">
        <f>ROUNDDOWN(AK153*1.05,0)+INDEX(Sheet2!$B$2:'Sheet2'!$B$5,MATCH(G153,Sheet2!$A$2:'Sheet2'!$A$5,0),0)+34*AT153-ROUNDUP(IF($BC$1=TRUE,AV153,AW153)/10,0)+A153</f>
        <v>460</v>
      </c>
      <c r="I153" s="290">
        <f>ROUNDDOWN(AL153*1.05,0)+INDEX(Sheet2!$B$2:'Sheet2'!$B$5,MATCH(G153,Sheet2!$A$2:'Sheet2'!$A$5,0),0)+34*AT153-ROUNDUP(IF($BC$1=TRUE,AV153,AW153)/10,0)+A153</f>
        <v>591</v>
      </c>
      <c r="J153" s="46">
        <f t="shared" si="63"/>
        <v>1051</v>
      </c>
      <c r="K153" s="423">
        <f>AW153-ROUNDDOWN(AR153/2,0)-ROUNDDOWN(MAX(AQ153*1.2,AP153*0.5),0)+INDEX(Sheet2!$C$2:'Sheet2'!$C$5,MATCH(G153,Sheet2!$A$2:'Sheet2'!$A$5,0),0)</f>
        <v>883</v>
      </c>
      <c r="L153" s="42">
        <f t="shared" si="64"/>
        <v>479</v>
      </c>
      <c r="M153" s="191">
        <f t="shared" si="88"/>
        <v>11</v>
      </c>
      <c r="N153" s="191">
        <f t="shared" si="89"/>
        <v>14</v>
      </c>
      <c r="O153" s="140">
        <f t="shared" si="65"/>
        <v>1971</v>
      </c>
      <c r="P153" s="47">
        <f>AX153+IF($F153="범선",IF($BG$1=TRUE,INDEX(Sheet2!$H$2:'Sheet2'!$H$45,MATCH(AX153,Sheet2!$G$2:'Sheet2'!$G$45,0),0)),IF($BH$1=TRUE,INDEX(Sheet2!$I$2:'Sheet2'!$I$45,MATCH(AX153,Sheet2!$G$2:'Sheet2'!$G$45,0)),IF($BI$1=TRUE,INDEX(Sheet2!$H$2:'Sheet2'!$H$45,MATCH(AX153,Sheet2!$G$2:'Sheet2'!$G$45,0)),0)))+IF($BE$1=TRUE,2,0)</f>
        <v>13</v>
      </c>
      <c r="Q153" s="43">
        <f t="shared" si="66"/>
        <v>16</v>
      </c>
      <c r="R153" s="43">
        <f t="shared" si="67"/>
        <v>19</v>
      </c>
      <c r="S153" s="45">
        <f t="shared" si="68"/>
        <v>22</v>
      </c>
      <c r="T153" s="43">
        <f>AY153+IF($F153="범선",IF($BG$1=TRUE,INDEX(Sheet2!$H$2:'Sheet2'!$H$45,MATCH(AY153,Sheet2!$G$2:'Sheet2'!$G$45,0),0)),IF($BH$1=TRUE,INDEX(Sheet2!$I$2:'Sheet2'!$I$45,MATCH(AY153,Sheet2!$G$2:'Sheet2'!$G$45,0)),IF($BI$1=TRUE,INDEX(Sheet2!$H$2:'Sheet2'!$H$45,MATCH(AY153,Sheet2!$G$2:'Sheet2'!$G$45,0)),0)))+IF($BE$1=TRUE,2,0)</f>
        <v>16</v>
      </c>
      <c r="U153" s="43">
        <f t="shared" si="69"/>
        <v>19.5</v>
      </c>
      <c r="V153" s="43">
        <f t="shared" si="70"/>
        <v>22.5</v>
      </c>
      <c r="W153" s="45">
        <f t="shared" si="71"/>
        <v>25.5</v>
      </c>
      <c r="X153" s="43">
        <f>AZ153+IF($F153="범선",IF($BG$1=TRUE,INDEX(Sheet2!$H$2:'Sheet2'!$H$45,MATCH(AZ153,Sheet2!$G$2:'Sheet2'!$G$45,0),0)),IF($BH$1=TRUE,INDEX(Sheet2!$I$2:'Sheet2'!$I$45,MATCH(AZ153,Sheet2!$G$2:'Sheet2'!$G$45,0)),IF($BI$1=TRUE,INDEX(Sheet2!$H$2:'Sheet2'!$H$45,MATCH(AZ153,Sheet2!$G$2:'Sheet2'!$G$45,0)),0)))+IF($BE$1=TRUE,2,0)</f>
        <v>20</v>
      </c>
      <c r="Y153" s="43">
        <f t="shared" si="72"/>
        <v>23.5</v>
      </c>
      <c r="Z153" s="43">
        <f t="shared" si="73"/>
        <v>26.5</v>
      </c>
      <c r="AA153" s="45">
        <f t="shared" si="74"/>
        <v>29.5</v>
      </c>
      <c r="AB153" s="43">
        <f>BA153+IF($F153="범선",IF($BG$1=TRUE,INDEX(Sheet2!$H$2:'Sheet2'!$H$45,MATCH(BA153,Sheet2!$G$2:'Sheet2'!$G$45,0),0)),IF($BH$1=TRUE,INDEX(Sheet2!$I$2:'Sheet2'!$I$45,MATCH(BA153,Sheet2!$G$2:'Sheet2'!$G$45,0)),IF($BI$1=TRUE,INDEX(Sheet2!$H$2:'Sheet2'!$H$45,MATCH(BA153,Sheet2!$G$2:'Sheet2'!$G$45,0)),0)))+IF($BE$1=TRUE,2,0)</f>
        <v>25</v>
      </c>
      <c r="AC153" s="43">
        <f t="shared" si="75"/>
        <v>28.5</v>
      </c>
      <c r="AD153" s="43">
        <f t="shared" si="76"/>
        <v>31.5</v>
      </c>
      <c r="AE153" s="45">
        <f t="shared" si="77"/>
        <v>34.5</v>
      </c>
      <c r="AF153" s="43">
        <f>BB153+IF($F153="범선",IF($BG$1=TRUE,INDEX(Sheet2!$H$2:'Sheet2'!$H$45,MATCH(BB153,Sheet2!$G$2:'Sheet2'!$G$45,0),0)),IF($BH$1=TRUE,INDEX(Sheet2!$I$2:'Sheet2'!$I$45,MATCH(BB153,Sheet2!$G$2:'Sheet2'!$G$45,0)),IF($BI$1=TRUE,INDEX(Sheet2!$H$2:'Sheet2'!$H$45,MATCH(BB153,Sheet2!$G$2:'Sheet2'!$G$45,0)),0)))+IF($BE$1=TRUE,2,0)</f>
        <v>29</v>
      </c>
      <c r="AG153" s="43">
        <f t="shared" si="78"/>
        <v>32.5</v>
      </c>
      <c r="AH153" s="43">
        <f t="shared" si="79"/>
        <v>35.5</v>
      </c>
      <c r="AI153" s="45">
        <f t="shared" si="80"/>
        <v>38.5</v>
      </c>
      <c r="AJ153" s="95"/>
      <c r="AK153" s="97">
        <v>240</v>
      </c>
      <c r="AL153" s="97">
        <v>365</v>
      </c>
      <c r="AM153" s="97">
        <v>11</v>
      </c>
      <c r="AN153" s="83">
        <v>11</v>
      </c>
      <c r="AO153" s="83">
        <v>14</v>
      </c>
      <c r="AP153" s="5">
        <v>60</v>
      </c>
      <c r="AQ153" s="5">
        <v>35</v>
      </c>
      <c r="AR153" s="5">
        <v>22</v>
      </c>
      <c r="AS153" s="5">
        <v>628</v>
      </c>
      <c r="AT153" s="5">
        <v>3</v>
      </c>
      <c r="AU153" s="5">
        <f t="shared" si="58"/>
        <v>710</v>
      </c>
      <c r="AV153" s="5">
        <f t="shared" si="81"/>
        <v>532</v>
      </c>
      <c r="AW153" s="5">
        <f t="shared" si="82"/>
        <v>887</v>
      </c>
      <c r="AX153" s="5">
        <f t="shared" si="83"/>
        <v>3</v>
      </c>
      <c r="AY153" s="5">
        <f t="shared" si="84"/>
        <v>5</v>
      </c>
      <c r="AZ153" s="5">
        <f t="shared" si="85"/>
        <v>8</v>
      </c>
      <c r="BA153" s="5">
        <f t="shared" si="86"/>
        <v>12</v>
      </c>
      <c r="BB153" s="5">
        <f t="shared" si="87"/>
        <v>15</v>
      </c>
    </row>
    <row r="154" spans="1:54" s="5" customFormat="1">
      <c r="A154" s="334"/>
      <c r="B154" s="89" t="s">
        <v>169</v>
      </c>
      <c r="C154" s="119" t="s">
        <v>170</v>
      </c>
      <c r="D154" s="26" t="s">
        <v>1</v>
      </c>
      <c r="E154" s="26" t="s">
        <v>41</v>
      </c>
      <c r="F154" s="26" t="s">
        <v>18</v>
      </c>
      <c r="G154" s="28" t="s">
        <v>12</v>
      </c>
      <c r="H154" s="91">
        <f>ROUNDDOWN(AK154*1.05,0)+INDEX(Sheet2!$B$2:'Sheet2'!$B$5,MATCH(G154,Sheet2!$A$2:'Sheet2'!$A$5,0),0)+34*AT154-ROUNDUP(IF($BC$1=TRUE,AV154,AW154)/10,0)+A154</f>
        <v>473</v>
      </c>
      <c r="I154" s="231">
        <f>ROUNDDOWN(AL154*1.05,0)+INDEX(Sheet2!$B$2:'Sheet2'!$B$5,MATCH(G154,Sheet2!$A$2:'Sheet2'!$A$5,0),0)+34*AT154-ROUNDUP(IF($BC$1=TRUE,AV154,AW154)/10,0)+A154</f>
        <v>547</v>
      </c>
      <c r="J154" s="30">
        <f t="shared" si="63"/>
        <v>1020</v>
      </c>
      <c r="K154" s="133">
        <f>AW154-ROUNDDOWN(AR154/2,0)-ROUNDDOWN(MAX(AQ154*1.2,AP154*0.5),0)+INDEX(Sheet2!$C$2:'Sheet2'!$C$5,MATCH(G154,Sheet2!$A$2:'Sheet2'!$A$5,0),0)</f>
        <v>809</v>
      </c>
      <c r="L154" s="25">
        <f t="shared" si="64"/>
        <v>385</v>
      </c>
      <c r="M154" s="83">
        <f t="shared" si="88"/>
        <v>15</v>
      </c>
      <c r="N154" s="83">
        <f t="shared" si="89"/>
        <v>60</v>
      </c>
      <c r="O154" s="92">
        <f t="shared" si="65"/>
        <v>1966</v>
      </c>
      <c r="P154" s="31">
        <f>AX154+IF($F154="범선",IF($BG$1=TRUE,INDEX(Sheet2!$H$2:'Sheet2'!$H$45,MATCH(AX154,Sheet2!$G$2:'Sheet2'!$G$45,0),0)),IF($BH$1=TRUE,INDEX(Sheet2!$I$2:'Sheet2'!$I$45,MATCH(AX154,Sheet2!$G$2:'Sheet2'!$G$45,0)),IF($BI$1=TRUE,INDEX(Sheet2!$H$2:'Sheet2'!$H$45,MATCH(AX154,Sheet2!$G$2:'Sheet2'!$G$45,0)),0)))+IF($BE$1=TRUE,2,0)</f>
        <v>26.5</v>
      </c>
      <c r="Q154" s="26">
        <f t="shared" si="66"/>
        <v>29.5</v>
      </c>
      <c r="R154" s="26">
        <f t="shared" si="67"/>
        <v>32.5</v>
      </c>
      <c r="S154" s="28">
        <f t="shared" si="68"/>
        <v>35.5</v>
      </c>
      <c r="T154" s="26">
        <f>AY154+IF($F154="범선",IF($BG$1=TRUE,INDEX(Sheet2!$H$2:'Sheet2'!$H$45,MATCH(AY154,Sheet2!$G$2:'Sheet2'!$G$45,0),0)),IF($BH$1=TRUE,INDEX(Sheet2!$I$2:'Sheet2'!$I$45,MATCH(AY154,Sheet2!$G$2:'Sheet2'!$G$45,0)),IF($BI$1=TRUE,INDEX(Sheet2!$H$2:'Sheet2'!$H$45,MATCH(AY154,Sheet2!$G$2:'Sheet2'!$G$45,0)),0)))+IF($BE$1=TRUE,2,0)</f>
        <v>28</v>
      </c>
      <c r="U154" s="26">
        <f t="shared" si="69"/>
        <v>31.5</v>
      </c>
      <c r="V154" s="26">
        <f t="shared" si="70"/>
        <v>34.5</v>
      </c>
      <c r="W154" s="28">
        <f t="shared" si="71"/>
        <v>37.5</v>
      </c>
      <c r="X154" s="26">
        <f>AZ154+IF($F154="범선",IF($BG$1=TRUE,INDEX(Sheet2!$H$2:'Sheet2'!$H$45,MATCH(AZ154,Sheet2!$G$2:'Sheet2'!$G$45,0),0)),IF($BH$1=TRUE,INDEX(Sheet2!$I$2:'Sheet2'!$I$45,MATCH(AZ154,Sheet2!$G$2:'Sheet2'!$G$45,0)),IF($BI$1=TRUE,INDEX(Sheet2!$H$2:'Sheet2'!$H$45,MATCH(AZ154,Sheet2!$G$2:'Sheet2'!$G$45,0)),0)))+IF($BE$1=TRUE,2,0)</f>
        <v>32</v>
      </c>
      <c r="Y154" s="26">
        <f t="shared" si="72"/>
        <v>35.5</v>
      </c>
      <c r="Z154" s="26">
        <f t="shared" si="73"/>
        <v>38.5</v>
      </c>
      <c r="AA154" s="28">
        <f t="shared" si="74"/>
        <v>41.5</v>
      </c>
      <c r="AB154" s="26">
        <f>BA154+IF($F154="범선",IF($BG$1=TRUE,INDEX(Sheet2!$H$2:'Sheet2'!$H$45,MATCH(BA154,Sheet2!$G$2:'Sheet2'!$G$45,0),0)),IF($BH$1=TRUE,INDEX(Sheet2!$I$2:'Sheet2'!$I$45,MATCH(BA154,Sheet2!$G$2:'Sheet2'!$G$45,0)),IF($BI$1=TRUE,INDEX(Sheet2!$H$2:'Sheet2'!$H$45,MATCH(BA154,Sheet2!$G$2:'Sheet2'!$G$45,0)),0)))+IF($BE$1=TRUE,2,0)</f>
        <v>37</v>
      </c>
      <c r="AC154" s="26">
        <f t="shared" si="75"/>
        <v>40.5</v>
      </c>
      <c r="AD154" s="26">
        <f t="shared" si="76"/>
        <v>43.5</v>
      </c>
      <c r="AE154" s="28">
        <f t="shared" si="77"/>
        <v>46.5</v>
      </c>
      <c r="AF154" s="26">
        <f>BB154+IF($F154="범선",IF($BG$1=TRUE,INDEX(Sheet2!$H$2:'Sheet2'!$H$45,MATCH(BB154,Sheet2!$G$2:'Sheet2'!$G$45,0),0)),IF($BH$1=TRUE,INDEX(Sheet2!$I$2:'Sheet2'!$I$45,MATCH(BB154,Sheet2!$G$2:'Sheet2'!$G$45,0)),IF($BI$1=TRUE,INDEX(Sheet2!$H$2:'Sheet2'!$H$45,MATCH(BB154,Sheet2!$G$2:'Sheet2'!$G$45,0)),0)))+IF($BE$1=TRUE,2,0)</f>
        <v>42.5</v>
      </c>
      <c r="AG154" s="26">
        <f t="shared" si="78"/>
        <v>46</v>
      </c>
      <c r="AH154" s="26">
        <f t="shared" si="79"/>
        <v>49</v>
      </c>
      <c r="AI154" s="28">
        <f t="shared" si="80"/>
        <v>52</v>
      </c>
      <c r="AJ154" s="95"/>
      <c r="AK154" s="97">
        <v>275</v>
      </c>
      <c r="AL154" s="97">
        <v>345</v>
      </c>
      <c r="AM154" s="97">
        <v>15</v>
      </c>
      <c r="AN154" s="83">
        <v>15</v>
      </c>
      <c r="AO154" s="83">
        <v>60</v>
      </c>
      <c r="AP154">
        <v>245</v>
      </c>
      <c r="AQ154">
        <v>100</v>
      </c>
      <c r="AR154">
        <v>110</v>
      </c>
      <c r="AS154">
        <v>395</v>
      </c>
      <c r="AT154">
        <v>3</v>
      </c>
      <c r="AU154" s="5">
        <f t="shared" si="58"/>
        <v>750</v>
      </c>
      <c r="AV154" s="5">
        <f t="shared" si="81"/>
        <v>562</v>
      </c>
      <c r="AW154" s="5">
        <f t="shared" si="82"/>
        <v>937</v>
      </c>
      <c r="AX154" s="5">
        <f t="shared" si="83"/>
        <v>13</v>
      </c>
      <c r="AY154" s="5">
        <f t="shared" si="84"/>
        <v>14</v>
      </c>
      <c r="AZ154" s="5">
        <f t="shared" si="85"/>
        <v>17</v>
      </c>
      <c r="BA154" s="5">
        <f t="shared" si="86"/>
        <v>21</v>
      </c>
      <c r="BB154" s="5">
        <f t="shared" si="87"/>
        <v>25</v>
      </c>
    </row>
    <row r="155" spans="1:54" s="5" customFormat="1" hidden="1">
      <c r="A155" s="381"/>
      <c r="B155" s="377" t="s">
        <v>45</v>
      </c>
      <c r="C155" s="203" t="s">
        <v>225</v>
      </c>
      <c r="D155" s="49" t="s">
        <v>1</v>
      </c>
      <c r="E155" s="49" t="s">
        <v>0</v>
      </c>
      <c r="F155" s="50" t="s">
        <v>18</v>
      </c>
      <c r="G155" s="51" t="s">
        <v>10</v>
      </c>
      <c r="H155" s="284">
        <f>ROUNDDOWN(AK155*1.05,0)+INDEX(Sheet2!$B$2:'Sheet2'!$B$5,MATCH(G155,Sheet2!$A$2:'Sheet2'!$A$5,0),0)+34*AT155-ROUNDUP(IF($BC$1=TRUE,AV155,AW155)/10,0)+A155</f>
        <v>456</v>
      </c>
      <c r="I155" s="294">
        <f>ROUNDDOWN(AL155*1.05,0)+INDEX(Sheet2!$B$2:'Sheet2'!$B$5,MATCH(G155,Sheet2!$A$2:'Sheet2'!$A$5,0),0)+34*AT155-ROUNDUP(IF($BC$1=TRUE,AV155,AW155)/10,0)+A155</f>
        <v>478</v>
      </c>
      <c r="J155" s="52">
        <f t="shared" si="63"/>
        <v>934</v>
      </c>
      <c r="K155" s="196">
        <f>AW155-ROUNDDOWN(AR155/2,0)-ROUNDDOWN(MAX(AQ155*1.2,AP155*0.5),0)+INDEX(Sheet2!$C$2:'Sheet2'!$C$5,MATCH(G155,Sheet2!$A$2:'Sheet2'!$A$5,0),0)</f>
        <v>1336</v>
      </c>
      <c r="L155" s="48">
        <f t="shared" si="64"/>
        <v>735</v>
      </c>
      <c r="M155" s="201">
        <f t="shared" si="88"/>
        <v>14</v>
      </c>
      <c r="N155" s="201">
        <f t="shared" si="89"/>
        <v>50</v>
      </c>
      <c r="O155" s="202">
        <f t="shared" si="65"/>
        <v>1846</v>
      </c>
      <c r="P155" s="53">
        <f>AX155+IF($F155="범선",IF($BG$1=TRUE,INDEX(Sheet2!$H$2:'Sheet2'!$H$45,MATCH(AX155,Sheet2!$G$2:'Sheet2'!$G$45,0),0)),IF($BH$1=TRUE,INDEX(Sheet2!$I$2:'Sheet2'!$I$45,MATCH(AX155,Sheet2!$G$2:'Sheet2'!$G$45,0)),IF($BI$1=TRUE,INDEX(Sheet2!$H$2:'Sheet2'!$H$45,MATCH(AX155,Sheet2!$G$2:'Sheet2'!$G$45,0)),0)))+IF($BE$1=TRUE,2,0)</f>
        <v>20</v>
      </c>
      <c r="Q155" s="49">
        <f t="shared" si="66"/>
        <v>23</v>
      </c>
      <c r="R155" s="49">
        <f t="shared" si="67"/>
        <v>26</v>
      </c>
      <c r="S155" s="51">
        <f t="shared" si="68"/>
        <v>29</v>
      </c>
      <c r="T155" s="49">
        <f>AY155+IF($F155="범선",IF($BG$1=TRUE,INDEX(Sheet2!$H$2:'Sheet2'!$H$45,MATCH(AY155,Sheet2!$G$2:'Sheet2'!$G$45,0),0)),IF($BH$1=TRUE,INDEX(Sheet2!$I$2:'Sheet2'!$I$45,MATCH(AY155,Sheet2!$G$2:'Sheet2'!$G$45,0)),IF($BI$1=TRUE,INDEX(Sheet2!$H$2:'Sheet2'!$H$45,MATCH(AY155,Sheet2!$G$2:'Sheet2'!$G$45,0)),0)))+IF($BE$1=TRUE,2,0)</f>
        <v>21</v>
      </c>
      <c r="U155" s="49">
        <f t="shared" si="69"/>
        <v>24.5</v>
      </c>
      <c r="V155" s="49">
        <f t="shared" si="70"/>
        <v>27.5</v>
      </c>
      <c r="W155" s="51">
        <f t="shared" si="71"/>
        <v>30.5</v>
      </c>
      <c r="X155" s="49">
        <f>AZ155+IF($F155="범선",IF($BG$1=TRUE,INDEX(Sheet2!$H$2:'Sheet2'!$H$45,MATCH(AZ155,Sheet2!$G$2:'Sheet2'!$G$45,0),0)),IF($BH$1=TRUE,INDEX(Sheet2!$I$2:'Sheet2'!$I$45,MATCH(AZ155,Sheet2!$G$2:'Sheet2'!$G$45,0)),IF($BI$1=TRUE,INDEX(Sheet2!$H$2:'Sheet2'!$H$45,MATCH(AZ155,Sheet2!$G$2:'Sheet2'!$G$45,0)),0)))+IF($BE$1=TRUE,2,0)</f>
        <v>25</v>
      </c>
      <c r="Y155" s="49">
        <f t="shared" si="72"/>
        <v>28.5</v>
      </c>
      <c r="Z155" s="49">
        <f t="shared" si="73"/>
        <v>31.5</v>
      </c>
      <c r="AA155" s="51">
        <f t="shared" si="74"/>
        <v>34.5</v>
      </c>
      <c r="AB155" s="49">
        <f>BA155+IF($F155="범선",IF($BG$1=TRUE,INDEX(Sheet2!$H$2:'Sheet2'!$H$45,MATCH(BA155,Sheet2!$G$2:'Sheet2'!$G$45,0),0)),IF($BH$1=TRUE,INDEX(Sheet2!$I$2:'Sheet2'!$I$45,MATCH(BA155,Sheet2!$G$2:'Sheet2'!$G$45,0)),IF($BI$1=TRUE,INDEX(Sheet2!$H$2:'Sheet2'!$H$45,MATCH(BA155,Sheet2!$G$2:'Sheet2'!$G$45,0)),0)))+IF($BE$1=TRUE,2,0)</f>
        <v>30.5</v>
      </c>
      <c r="AC155" s="49">
        <f t="shared" si="75"/>
        <v>34</v>
      </c>
      <c r="AD155" s="49">
        <f t="shared" si="76"/>
        <v>37</v>
      </c>
      <c r="AE155" s="51">
        <f t="shared" si="77"/>
        <v>40</v>
      </c>
      <c r="AF155" s="49">
        <f>BB155+IF($F155="범선",IF($BG$1=TRUE,INDEX(Sheet2!$H$2:'Sheet2'!$H$45,MATCH(BB155,Sheet2!$G$2:'Sheet2'!$G$45,0),0)),IF($BH$1=TRUE,INDEX(Sheet2!$I$2:'Sheet2'!$I$45,MATCH(BB155,Sheet2!$G$2:'Sheet2'!$G$45,0)),IF($BI$1=TRUE,INDEX(Sheet2!$H$2:'Sheet2'!$H$45,MATCH(BB155,Sheet2!$G$2:'Sheet2'!$G$45,0)),0)))+IF($BE$1=TRUE,2,0)</f>
        <v>36</v>
      </c>
      <c r="AG155" s="49">
        <f t="shared" si="78"/>
        <v>39.5</v>
      </c>
      <c r="AH155" s="49">
        <f t="shared" si="79"/>
        <v>42.5</v>
      </c>
      <c r="AI155" s="51">
        <f t="shared" si="80"/>
        <v>45.5</v>
      </c>
      <c r="AJ155" s="95"/>
      <c r="AK155" s="96">
        <v>283</v>
      </c>
      <c r="AL155" s="96">
        <v>304</v>
      </c>
      <c r="AM155" s="96">
        <v>12</v>
      </c>
      <c r="AN155" s="83">
        <v>14</v>
      </c>
      <c r="AO155" s="83">
        <v>50</v>
      </c>
      <c r="AP155" s="13">
        <v>100</v>
      </c>
      <c r="AQ155" s="13">
        <v>30</v>
      </c>
      <c r="AR155" s="13">
        <v>80</v>
      </c>
      <c r="AS155" s="13">
        <v>920</v>
      </c>
      <c r="AT155" s="13">
        <v>3</v>
      </c>
      <c r="AU155" s="5">
        <f t="shared" si="58"/>
        <v>1100</v>
      </c>
      <c r="AV155" s="5">
        <f t="shared" si="81"/>
        <v>825</v>
      </c>
      <c r="AW155" s="5">
        <f t="shared" si="82"/>
        <v>1375</v>
      </c>
      <c r="AX155" s="5">
        <f t="shared" si="83"/>
        <v>8</v>
      </c>
      <c r="AY155" s="5">
        <f t="shared" si="84"/>
        <v>9</v>
      </c>
      <c r="AZ155" s="5">
        <f t="shared" si="85"/>
        <v>12</v>
      </c>
      <c r="BA155" s="5">
        <f t="shared" si="86"/>
        <v>16</v>
      </c>
      <c r="BB155" s="5">
        <f t="shared" si="87"/>
        <v>20</v>
      </c>
    </row>
    <row r="156" spans="1:54" s="5" customFormat="1" hidden="1">
      <c r="A156" s="368"/>
      <c r="B156" s="90"/>
      <c r="C156" s="122" t="s">
        <v>135</v>
      </c>
      <c r="D156" s="20" t="s">
        <v>25</v>
      </c>
      <c r="E156" s="20" t="s">
        <v>0</v>
      </c>
      <c r="F156" s="21" t="s">
        <v>18</v>
      </c>
      <c r="G156" s="22" t="s">
        <v>10</v>
      </c>
      <c r="H156" s="318">
        <f>ROUNDDOWN(AK156*1.05,0)+INDEX(Sheet2!$B$2:'Sheet2'!$B$5,MATCH(G156,Sheet2!$A$2:'Sheet2'!$A$5,0),0)+34*AT156-ROUNDUP(IF($BC$1=TRUE,AV156,AW156)/10,0)+A156</f>
        <v>435</v>
      </c>
      <c r="I156" s="319">
        <f>ROUNDDOWN(AL156*1.05,0)+INDEX(Sheet2!$B$2:'Sheet2'!$B$5,MATCH(G156,Sheet2!$A$2:'Sheet2'!$A$5,0),0)+34*AT156-ROUNDUP(IF($BC$1=TRUE,AV156,AW156)/10,0)+A156</f>
        <v>540</v>
      </c>
      <c r="J156" s="23">
        <f t="shared" si="63"/>
        <v>975</v>
      </c>
      <c r="K156" s="484">
        <f>AW156-ROUNDDOWN(AR156/2,0)-ROUNDDOWN(MAX(AQ156*1.2,AP156*0.5),0)+INDEX(Sheet2!$C$2:'Sheet2'!$C$5,MATCH(G156,Sheet2!$A$2:'Sheet2'!$A$5,0),0)</f>
        <v>1065</v>
      </c>
      <c r="L156" s="19">
        <f t="shared" si="64"/>
        <v>591</v>
      </c>
      <c r="M156" s="99">
        <f t="shared" si="88"/>
        <v>8</v>
      </c>
      <c r="N156" s="99">
        <f t="shared" si="89"/>
        <v>12</v>
      </c>
      <c r="O156" s="187">
        <f t="shared" si="65"/>
        <v>1845</v>
      </c>
      <c r="P156" s="24">
        <f>AX156+IF($F156="범선",IF($BG$1=TRUE,INDEX(Sheet2!$H$2:'Sheet2'!$H$45,MATCH(AX156,Sheet2!$G$2:'Sheet2'!$G$45,0),0)),IF($BH$1=TRUE,INDEX(Sheet2!$I$2:'Sheet2'!$I$45,MATCH(AX156,Sheet2!$G$2:'Sheet2'!$G$45,0)),IF($BI$1=TRUE,INDEX(Sheet2!$H$2:'Sheet2'!$H$45,MATCH(AX156,Sheet2!$G$2:'Sheet2'!$G$45,0)),0)))+IF($BE$1=TRUE,2,0)</f>
        <v>12</v>
      </c>
      <c r="Q156" s="20">
        <f t="shared" si="66"/>
        <v>15</v>
      </c>
      <c r="R156" s="20">
        <f t="shared" si="67"/>
        <v>18</v>
      </c>
      <c r="S156" s="22">
        <f t="shared" si="68"/>
        <v>21</v>
      </c>
      <c r="T156" s="20">
        <f>AY156+IF($F156="범선",IF($BG$1=TRUE,INDEX(Sheet2!$H$2:'Sheet2'!$H$45,MATCH(AY156,Sheet2!$G$2:'Sheet2'!$G$45,0),0)),IF($BH$1=TRUE,INDEX(Sheet2!$I$2:'Sheet2'!$I$45,MATCH(AY156,Sheet2!$G$2:'Sheet2'!$G$45,0)),IF($BI$1=TRUE,INDEX(Sheet2!$H$2:'Sheet2'!$H$45,MATCH(AY156,Sheet2!$G$2:'Sheet2'!$G$45,0)),0)))+IF($BE$1=TRUE,2,0)</f>
        <v>13</v>
      </c>
      <c r="U156" s="20">
        <f t="shared" si="69"/>
        <v>16.5</v>
      </c>
      <c r="V156" s="20">
        <f t="shared" si="70"/>
        <v>19.5</v>
      </c>
      <c r="W156" s="22">
        <f t="shared" si="71"/>
        <v>22.5</v>
      </c>
      <c r="X156" s="20">
        <f>AZ156+IF($F156="범선",IF($BG$1=TRUE,INDEX(Sheet2!$H$2:'Sheet2'!$H$45,MATCH(AZ156,Sheet2!$G$2:'Sheet2'!$G$45,0),0)),IF($BH$1=TRUE,INDEX(Sheet2!$I$2:'Sheet2'!$I$45,MATCH(AZ156,Sheet2!$G$2:'Sheet2'!$G$45,0)),IF($BI$1=TRUE,INDEX(Sheet2!$H$2:'Sheet2'!$H$45,MATCH(AZ156,Sheet2!$G$2:'Sheet2'!$G$45,0)),0)))+IF($BE$1=TRUE,2,0)</f>
        <v>18.5</v>
      </c>
      <c r="Y156" s="20">
        <f t="shared" si="72"/>
        <v>22</v>
      </c>
      <c r="Z156" s="20">
        <f t="shared" si="73"/>
        <v>25</v>
      </c>
      <c r="AA156" s="22">
        <f t="shared" si="74"/>
        <v>28</v>
      </c>
      <c r="AB156" s="20">
        <f>BA156+IF($F156="범선",IF($BG$1=TRUE,INDEX(Sheet2!$H$2:'Sheet2'!$H$45,MATCH(BA156,Sheet2!$G$2:'Sheet2'!$G$45,0),0)),IF($BH$1=TRUE,INDEX(Sheet2!$I$2:'Sheet2'!$I$45,MATCH(BA156,Sheet2!$G$2:'Sheet2'!$G$45,0)),IF($BI$1=TRUE,INDEX(Sheet2!$H$2:'Sheet2'!$H$45,MATCH(BA156,Sheet2!$G$2:'Sheet2'!$G$45,0)),0)))+IF($BE$1=TRUE,2,0)</f>
        <v>22.5</v>
      </c>
      <c r="AC156" s="20">
        <f t="shared" si="75"/>
        <v>26</v>
      </c>
      <c r="AD156" s="20">
        <f t="shared" si="76"/>
        <v>29</v>
      </c>
      <c r="AE156" s="22">
        <f t="shared" si="77"/>
        <v>32</v>
      </c>
      <c r="AF156" s="20">
        <f>BB156+IF($F156="범선",IF($BG$1=TRUE,INDEX(Sheet2!$H$2:'Sheet2'!$H$45,MATCH(BB156,Sheet2!$G$2:'Sheet2'!$G$45,0),0)),IF($BH$1=TRUE,INDEX(Sheet2!$I$2:'Sheet2'!$I$45,MATCH(BB156,Sheet2!$G$2:'Sheet2'!$G$45,0)),IF($BI$1=TRUE,INDEX(Sheet2!$H$2:'Sheet2'!$H$45,MATCH(BB156,Sheet2!$G$2:'Sheet2'!$G$45,0)),0)))+IF($BE$1=TRUE,2,0)</f>
        <v>28</v>
      </c>
      <c r="AG156" s="20">
        <f t="shared" si="78"/>
        <v>31.5</v>
      </c>
      <c r="AH156" s="20">
        <f t="shared" si="79"/>
        <v>34.5</v>
      </c>
      <c r="AI156" s="22">
        <f t="shared" si="80"/>
        <v>37.5</v>
      </c>
      <c r="AJ156" s="95"/>
      <c r="AK156" s="97">
        <v>245</v>
      </c>
      <c r="AL156" s="97">
        <v>345</v>
      </c>
      <c r="AM156" s="97">
        <v>8</v>
      </c>
      <c r="AN156" s="83">
        <v>8</v>
      </c>
      <c r="AO156" s="83">
        <v>12</v>
      </c>
      <c r="AP156" s="5">
        <v>55</v>
      </c>
      <c r="AQ156" s="5">
        <v>27</v>
      </c>
      <c r="AR156" s="5">
        <v>20</v>
      </c>
      <c r="AS156" s="5">
        <v>770</v>
      </c>
      <c r="AT156" s="5">
        <v>3</v>
      </c>
      <c r="AU156" s="5">
        <f t="shared" ref="AU156:AU219" si="90">AP156+AR156+AS156</f>
        <v>845</v>
      </c>
      <c r="AV156" s="5">
        <f t="shared" si="81"/>
        <v>633</v>
      </c>
      <c r="AW156" s="5">
        <f t="shared" si="82"/>
        <v>1056</v>
      </c>
      <c r="AX156" s="5">
        <f t="shared" si="83"/>
        <v>2</v>
      </c>
      <c r="AY156" s="5">
        <f t="shared" si="84"/>
        <v>3</v>
      </c>
      <c r="AZ156" s="5">
        <f t="shared" si="85"/>
        <v>7</v>
      </c>
      <c r="BA156" s="5">
        <f t="shared" si="86"/>
        <v>10</v>
      </c>
      <c r="BB156" s="5">
        <f t="shared" si="87"/>
        <v>14</v>
      </c>
    </row>
    <row r="157" spans="1:54" s="5" customFormat="1" hidden="1">
      <c r="A157" s="380"/>
      <c r="B157" s="276"/>
      <c r="C157" s="120" t="s">
        <v>95</v>
      </c>
      <c r="D157" s="102" t="s">
        <v>25</v>
      </c>
      <c r="E157" s="102" t="s">
        <v>0</v>
      </c>
      <c r="F157" s="111" t="s">
        <v>18</v>
      </c>
      <c r="G157" s="103" t="s">
        <v>10</v>
      </c>
      <c r="H157" s="289">
        <f>ROUNDDOWN(AK157*1.05,0)+INDEX(Sheet2!$B$2:'Sheet2'!$B$5,MATCH(G157,Sheet2!$A$2:'Sheet2'!$A$5,0),0)+34*AT157-ROUNDUP(IF($BC$1=TRUE,AV157,AW157)/10,0)+A157</f>
        <v>432</v>
      </c>
      <c r="I157" s="299">
        <f>ROUNDDOWN(AL157*1.05,0)+INDEX(Sheet2!$B$2:'Sheet2'!$B$5,MATCH(G157,Sheet2!$A$2:'Sheet2'!$A$5,0),0)+34*AT157-ROUNDUP(IF($BC$1=TRUE,AV157,AW157)/10,0)+A157</f>
        <v>548</v>
      </c>
      <c r="J157" s="104">
        <f t="shared" si="63"/>
        <v>980</v>
      </c>
      <c r="K157" s="137">
        <f>AW157-ROUNDDOWN(AR157/2,0)-ROUNDDOWN(MAX(AQ157*1.2,AP157*0.5),0)+INDEX(Sheet2!$C$2:'Sheet2'!$C$5,MATCH(G157,Sheet2!$A$2:'Sheet2'!$A$5,0),0)</f>
        <v>1180</v>
      </c>
      <c r="L157" s="101">
        <f t="shared" si="64"/>
        <v>654</v>
      </c>
      <c r="M157" s="109">
        <f t="shared" si="88"/>
        <v>12</v>
      </c>
      <c r="N157" s="109">
        <f t="shared" si="89"/>
        <v>35</v>
      </c>
      <c r="O157" s="105">
        <f t="shared" si="65"/>
        <v>1844</v>
      </c>
      <c r="P157" s="106">
        <f>AX157+IF($F157="범선",IF($BG$1=TRUE,INDEX(Sheet2!$H$2:'Sheet2'!$H$45,MATCH(AX157,Sheet2!$G$2:'Sheet2'!$G$45,0),0)),IF($BH$1=TRUE,INDEX(Sheet2!$I$2:'Sheet2'!$I$45,MATCH(AX157,Sheet2!$G$2:'Sheet2'!$G$45,0)),IF($BI$1=TRUE,INDEX(Sheet2!$H$2:'Sheet2'!$H$45,MATCH(AX157,Sheet2!$G$2:'Sheet2'!$G$45,0)),0)))+IF($BE$1=TRUE,2,0)</f>
        <v>17</v>
      </c>
      <c r="Q157" s="102">
        <f t="shared" si="66"/>
        <v>20</v>
      </c>
      <c r="R157" s="102">
        <f t="shared" si="67"/>
        <v>23</v>
      </c>
      <c r="S157" s="103">
        <f t="shared" si="68"/>
        <v>26</v>
      </c>
      <c r="T157" s="102">
        <f>AY157+IF($F157="범선",IF($BG$1=TRUE,INDEX(Sheet2!$H$2:'Sheet2'!$H$45,MATCH(AY157,Sheet2!$G$2:'Sheet2'!$G$45,0),0)),IF($BH$1=TRUE,INDEX(Sheet2!$I$2:'Sheet2'!$I$45,MATCH(AY157,Sheet2!$G$2:'Sheet2'!$G$45,0)),IF($BI$1=TRUE,INDEX(Sheet2!$H$2:'Sheet2'!$H$45,MATCH(AY157,Sheet2!$G$2:'Sheet2'!$G$45,0)),0)))+IF($BE$1=TRUE,2,0)</f>
        <v>18.5</v>
      </c>
      <c r="U157" s="102">
        <f t="shared" si="69"/>
        <v>22</v>
      </c>
      <c r="V157" s="102">
        <f t="shared" si="70"/>
        <v>25</v>
      </c>
      <c r="W157" s="103">
        <f t="shared" si="71"/>
        <v>28</v>
      </c>
      <c r="X157" s="102">
        <f>AZ157+IF($F157="범선",IF($BG$1=TRUE,INDEX(Sheet2!$H$2:'Sheet2'!$H$45,MATCH(AZ157,Sheet2!$G$2:'Sheet2'!$G$45,0),0)),IF($BH$1=TRUE,INDEX(Sheet2!$I$2:'Sheet2'!$I$45,MATCH(AZ157,Sheet2!$G$2:'Sheet2'!$G$45,0)),IF($BI$1=TRUE,INDEX(Sheet2!$H$2:'Sheet2'!$H$45,MATCH(AZ157,Sheet2!$G$2:'Sheet2'!$G$45,0)),0)))+IF($BE$1=TRUE,2,0)</f>
        <v>22.5</v>
      </c>
      <c r="Y157" s="102">
        <f t="shared" si="72"/>
        <v>26</v>
      </c>
      <c r="Z157" s="102">
        <f t="shared" si="73"/>
        <v>29</v>
      </c>
      <c r="AA157" s="103">
        <f t="shared" si="74"/>
        <v>32</v>
      </c>
      <c r="AB157" s="102">
        <f>BA157+IF($F157="범선",IF($BG$1=TRUE,INDEX(Sheet2!$H$2:'Sheet2'!$H$45,MATCH(BA157,Sheet2!$G$2:'Sheet2'!$G$45,0),0)),IF($BH$1=TRUE,INDEX(Sheet2!$I$2:'Sheet2'!$I$45,MATCH(BA157,Sheet2!$G$2:'Sheet2'!$G$45,0)),IF($BI$1=TRUE,INDEX(Sheet2!$H$2:'Sheet2'!$H$45,MATCH(BA157,Sheet2!$G$2:'Sheet2'!$G$45,0)),0)))+IF($BE$1=TRUE,2,0)</f>
        <v>28</v>
      </c>
      <c r="AC157" s="102">
        <f t="shared" si="75"/>
        <v>31.5</v>
      </c>
      <c r="AD157" s="102">
        <f t="shared" si="76"/>
        <v>34.5</v>
      </c>
      <c r="AE157" s="103">
        <f t="shared" si="77"/>
        <v>37.5</v>
      </c>
      <c r="AF157" s="102">
        <f>BB157+IF($F157="범선",IF($BG$1=TRUE,INDEX(Sheet2!$H$2:'Sheet2'!$H$45,MATCH(BB157,Sheet2!$G$2:'Sheet2'!$G$45,0),0)),IF($BH$1=TRUE,INDEX(Sheet2!$I$2:'Sheet2'!$I$45,MATCH(BB157,Sheet2!$G$2:'Sheet2'!$G$45,0)),IF($BI$1=TRUE,INDEX(Sheet2!$H$2:'Sheet2'!$H$45,MATCH(BB157,Sheet2!$G$2:'Sheet2'!$G$45,0)),0)))+IF($BE$1=TRUE,2,0)</f>
        <v>33</v>
      </c>
      <c r="AG157" s="102">
        <f t="shared" si="78"/>
        <v>36.5</v>
      </c>
      <c r="AH157" s="102">
        <f t="shared" si="79"/>
        <v>39.5</v>
      </c>
      <c r="AI157" s="103">
        <f t="shared" si="80"/>
        <v>42.5</v>
      </c>
      <c r="AJ157" s="107"/>
      <c r="AK157" s="108">
        <v>250</v>
      </c>
      <c r="AL157" s="108">
        <v>360</v>
      </c>
      <c r="AM157" s="108">
        <v>11</v>
      </c>
      <c r="AN157" s="109">
        <v>12</v>
      </c>
      <c r="AO157" s="109">
        <v>35</v>
      </c>
      <c r="AP157" s="110">
        <v>67</v>
      </c>
      <c r="AQ157" s="110">
        <v>32</v>
      </c>
      <c r="AR157" s="110">
        <v>40</v>
      </c>
      <c r="AS157" s="110">
        <v>843</v>
      </c>
      <c r="AT157" s="110">
        <v>3</v>
      </c>
      <c r="AU157" s="110">
        <f t="shared" si="90"/>
        <v>950</v>
      </c>
      <c r="AV157" s="110">
        <f t="shared" si="81"/>
        <v>712</v>
      </c>
      <c r="AW157" s="110">
        <f t="shared" si="82"/>
        <v>1187</v>
      </c>
      <c r="AX157" s="110">
        <f t="shared" si="83"/>
        <v>6</v>
      </c>
      <c r="AY157" s="110">
        <f t="shared" si="84"/>
        <v>7</v>
      </c>
      <c r="AZ157" s="110">
        <f t="shared" si="85"/>
        <v>10</v>
      </c>
      <c r="BA157" s="110">
        <f t="shared" si="86"/>
        <v>14</v>
      </c>
      <c r="BB157" s="110">
        <f t="shared" si="87"/>
        <v>18</v>
      </c>
    </row>
    <row r="158" spans="1:54" s="5" customFormat="1">
      <c r="A158" s="366"/>
      <c r="B158" s="166"/>
      <c r="C158" s="159" t="s">
        <v>526</v>
      </c>
      <c r="D158" s="160" t="s">
        <v>25</v>
      </c>
      <c r="E158" s="160" t="s">
        <v>36</v>
      </c>
      <c r="F158" s="160" t="s">
        <v>18</v>
      </c>
      <c r="G158" s="162" t="s">
        <v>8</v>
      </c>
      <c r="H158" s="287">
        <f>ROUNDDOWN(AK158*1.05,0)+INDEX(Sheet2!$B$2:'Sheet2'!$B$5,MATCH(G158,Sheet2!$A$2:'Sheet2'!$A$5,0),0)+34*AT158-ROUNDUP(IF($BC$1=TRUE,AV158,AW158)/10,0)+A158</f>
        <v>499</v>
      </c>
      <c r="I158" s="298">
        <f>ROUNDDOWN(AL158*1.05,0)+INDEX(Sheet2!$B$2:'Sheet2'!$B$5,MATCH(G158,Sheet2!$A$2:'Sheet2'!$A$5,0),0)+34*AT158-ROUNDUP(IF($BC$1=TRUE,AV158,AW158)/10,0)+A158</f>
        <v>468</v>
      </c>
      <c r="J158" s="163">
        <f t="shared" si="63"/>
        <v>967</v>
      </c>
      <c r="K158" s="134">
        <f>AW158-ROUNDDOWN(AR158/2,0)-ROUNDDOWN(MAX(AQ158*1.2,AP158*0.5),0)+INDEX(Sheet2!$C$2:'Sheet2'!$C$5,MATCH(G158,Sheet2!$A$2:'Sheet2'!$A$5,0),0)</f>
        <v>1348</v>
      </c>
      <c r="L158" s="164">
        <f t="shared" si="64"/>
        <v>714</v>
      </c>
      <c r="M158" s="100">
        <f t="shared" si="88"/>
        <v>14</v>
      </c>
      <c r="N158" s="100">
        <f t="shared" si="89"/>
        <v>53</v>
      </c>
      <c r="O158" s="165">
        <f t="shared" si="65"/>
        <v>1965</v>
      </c>
      <c r="P158" s="31">
        <f>AX158+IF($F158="범선",IF($BG$1=TRUE,INDEX(Sheet2!$H$2:'Sheet2'!$H$45,MATCH(AX158,Sheet2!$G$2:'Sheet2'!$G$45,0),0)),IF($BH$1=TRUE,INDEX(Sheet2!$I$2:'Sheet2'!$I$45,MATCH(AX158,Sheet2!$G$2:'Sheet2'!$G$45,0)),IF($BI$1=TRUE,INDEX(Sheet2!$H$2:'Sheet2'!$H$45,MATCH(AX158,Sheet2!$G$2:'Sheet2'!$G$45,0)),0)))+IF($BE$1=TRUE,2,0)</f>
        <v>20</v>
      </c>
      <c r="Q158" s="26">
        <f t="shared" si="66"/>
        <v>23</v>
      </c>
      <c r="R158" s="26">
        <f t="shared" si="67"/>
        <v>26</v>
      </c>
      <c r="S158" s="28">
        <f t="shared" si="68"/>
        <v>29</v>
      </c>
      <c r="T158" s="26">
        <f>AY158+IF($F158="범선",IF($BG$1=TRUE,INDEX(Sheet2!$H$2:'Sheet2'!$H$45,MATCH(AY158,Sheet2!$G$2:'Sheet2'!$G$45,0),0)),IF($BH$1=TRUE,INDEX(Sheet2!$I$2:'Sheet2'!$I$45,MATCH(AY158,Sheet2!$G$2:'Sheet2'!$G$45,0)),IF($BI$1=TRUE,INDEX(Sheet2!$H$2:'Sheet2'!$H$45,MATCH(AY158,Sheet2!$G$2:'Sheet2'!$G$45,0)),0)))+IF($BE$1=TRUE,2,0)</f>
        <v>21</v>
      </c>
      <c r="U158" s="26">
        <f t="shared" si="69"/>
        <v>24.5</v>
      </c>
      <c r="V158" s="26">
        <f t="shared" si="70"/>
        <v>27.5</v>
      </c>
      <c r="W158" s="28">
        <f t="shared" si="71"/>
        <v>30.5</v>
      </c>
      <c r="X158" s="26">
        <f>AZ158+IF($F158="범선",IF($BG$1=TRUE,INDEX(Sheet2!$H$2:'Sheet2'!$H$45,MATCH(AZ158,Sheet2!$G$2:'Sheet2'!$G$45,0),0)),IF($BH$1=TRUE,INDEX(Sheet2!$I$2:'Sheet2'!$I$45,MATCH(AZ158,Sheet2!$G$2:'Sheet2'!$G$45,0)),IF($BI$1=TRUE,INDEX(Sheet2!$H$2:'Sheet2'!$H$45,MATCH(AZ158,Sheet2!$G$2:'Sheet2'!$G$45,0)),0)))+IF($BE$1=TRUE,2,0)</f>
        <v>26.5</v>
      </c>
      <c r="Y158" s="26">
        <f t="shared" si="72"/>
        <v>30</v>
      </c>
      <c r="Z158" s="26">
        <f t="shared" si="73"/>
        <v>33</v>
      </c>
      <c r="AA158" s="28">
        <f t="shared" si="74"/>
        <v>36</v>
      </c>
      <c r="AB158" s="26">
        <f>BA158+IF($F158="범선",IF($BG$1=TRUE,INDEX(Sheet2!$H$2:'Sheet2'!$H$45,MATCH(BA158,Sheet2!$G$2:'Sheet2'!$G$45,0),0)),IF($BH$1=TRUE,INDEX(Sheet2!$I$2:'Sheet2'!$I$45,MATCH(BA158,Sheet2!$G$2:'Sheet2'!$G$45,0)),IF($BI$1=TRUE,INDEX(Sheet2!$H$2:'Sheet2'!$H$45,MATCH(BA158,Sheet2!$G$2:'Sheet2'!$G$45,0)),0)))+IF($BE$1=TRUE,2,0)</f>
        <v>32</v>
      </c>
      <c r="AC158" s="26">
        <f t="shared" si="75"/>
        <v>35.5</v>
      </c>
      <c r="AD158" s="26">
        <f t="shared" si="76"/>
        <v>38.5</v>
      </c>
      <c r="AE158" s="28">
        <f t="shared" si="77"/>
        <v>41.5</v>
      </c>
      <c r="AF158" s="26">
        <f>BB158+IF($F158="범선",IF($BG$1=TRUE,INDEX(Sheet2!$H$2:'Sheet2'!$H$45,MATCH(BB158,Sheet2!$G$2:'Sheet2'!$G$45,0),0)),IF($BH$1=TRUE,INDEX(Sheet2!$I$2:'Sheet2'!$I$45,MATCH(BB158,Sheet2!$G$2:'Sheet2'!$G$45,0)),IF($BI$1=TRUE,INDEX(Sheet2!$H$2:'Sheet2'!$H$45,MATCH(BB158,Sheet2!$G$2:'Sheet2'!$G$45,0)),0)))+IF($BE$1=TRUE,2,0)</f>
        <v>36</v>
      </c>
      <c r="AG158" s="26">
        <f t="shared" si="78"/>
        <v>39.5</v>
      </c>
      <c r="AH158" s="26">
        <f t="shared" si="79"/>
        <v>42.5</v>
      </c>
      <c r="AI158" s="28">
        <f t="shared" si="80"/>
        <v>45.5</v>
      </c>
      <c r="AJ158" s="95"/>
      <c r="AK158" s="96">
        <v>310</v>
      </c>
      <c r="AL158" s="96">
        <v>280</v>
      </c>
      <c r="AM158" s="96">
        <v>16</v>
      </c>
      <c r="AN158" s="83">
        <v>14</v>
      </c>
      <c r="AO158" s="83">
        <v>53</v>
      </c>
      <c r="AP158" s="13">
        <v>180</v>
      </c>
      <c r="AQ158" s="13">
        <v>90</v>
      </c>
      <c r="AR158" s="13">
        <v>110</v>
      </c>
      <c r="AS158" s="13">
        <v>880</v>
      </c>
      <c r="AT158" s="13">
        <v>3</v>
      </c>
      <c r="AU158" s="5">
        <f t="shared" si="90"/>
        <v>1170</v>
      </c>
      <c r="AV158" s="5">
        <f t="shared" si="81"/>
        <v>877</v>
      </c>
      <c r="AW158" s="5">
        <f t="shared" si="82"/>
        <v>1462</v>
      </c>
      <c r="AX158" s="5">
        <f t="shared" si="83"/>
        <v>8</v>
      </c>
      <c r="AY158" s="5">
        <f t="shared" si="84"/>
        <v>9</v>
      </c>
      <c r="AZ158" s="5">
        <f t="shared" si="85"/>
        <v>13</v>
      </c>
      <c r="BA158" s="5">
        <f t="shared" si="86"/>
        <v>17</v>
      </c>
      <c r="BB158" s="5">
        <f t="shared" si="87"/>
        <v>20</v>
      </c>
    </row>
    <row r="159" spans="1:54" s="5" customFormat="1" hidden="1">
      <c r="A159" s="334"/>
      <c r="B159" s="89" t="s">
        <v>27</v>
      </c>
      <c r="C159" s="119" t="s">
        <v>91</v>
      </c>
      <c r="D159" s="26" t="s">
        <v>1</v>
      </c>
      <c r="E159" s="26" t="s">
        <v>0</v>
      </c>
      <c r="F159" s="27" t="s">
        <v>18</v>
      </c>
      <c r="G159" s="28" t="s">
        <v>10</v>
      </c>
      <c r="H159" s="91">
        <f>ROUNDDOWN(AK159*1.05,0)+INDEX(Sheet2!$B$2:'Sheet2'!$B$5,MATCH(G159,Sheet2!$A$2:'Sheet2'!$A$5,0),0)+34*AT159-ROUNDUP(IF($BC$1=TRUE,AV159,AW159)/10,0)+A159</f>
        <v>424</v>
      </c>
      <c r="I159" s="231">
        <f>ROUNDDOWN(AL159*1.05,0)+INDEX(Sheet2!$B$2:'Sheet2'!$B$5,MATCH(G159,Sheet2!$A$2:'Sheet2'!$A$5,0),0)+34*AT159-ROUNDUP(IF($BC$1=TRUE,AV159,AW159)/10,0)+A159</f>
        <v>560</v>
      </c>
      <c r="J159" s="30">
        <f t="shared" si="63"/>
        <v>984</v>
      </c>
      <c r="K159" s="137">
        <f>AW159-ROUNDDOWN(AR159/2,0)-ROUNDDOWN(MAX(AQ159*1.2,AP159*0.5),0)+INDEX(Sheet2!$C$2:'Sheet2'!$C$5,MATCH(G159,Sheet2!$A$2:'Sheet2'!$A$5,0),0)</f>
        <v>1157</v>
      </c>
      <c r="L159" s="25">
        <f t="shared" si="64"/>
        <v>643</v>
      </c>
      <c r="M159" s="83">
        <f t="shared" si="88"/>
        <v>10</v>
      </c>
      <c r="N159" s="83">
        <f t="shared" si="89"/>
        <v>23</v>
      </c>
      <c r="O159" s="92">
        <f t="shared" si="65"/>
        <v>1832</v>
      </c>
      <c r="P159" s="31">
        <f>AX159+IF($F159="범선",IF($BG$1=TRUE,INDEX(Sheet2!$H$2:'Sheet2'!$H$45,MATCH(AX159,Sheet2!$G$2:'Sheet2'!$G$45,0),0)),IF($BH$1=TRUE,INDEX(Sheet2!$I$2:'Sheet2'!$I$45,MATCH(AX159,Sheet2!$G$2:'Sheet2'!$G$45,0)),IF($BI$1=TRUE,INDEX(Sheet2!$H$2:'Sheet2'!$H$45,MATCH(AX159,Sheet2!$G$2:'Sheet2'!$G$45,0)),0)))+IF($BE$1=TRUE,2,0)</f>
        <v>14.5</v>
      </c>
      <c r="Q159" s="26">
        <f t="shared" si="66"/>
        <v>17.5</v>
      </c>
      <c r="R159" s="26">
        <f t="shared" si="67"/>
        <v>20.5</v>
      </c>
      <c r="S159" s="28">
        <f t="shared" si="68"/>
        <v>23.5</v>
      </c>
      <c r="T159" s="26">
        <f>AY159+IF($F159="범선",IF($BG$1=TRUE,INDEX(Sheet2!$H$2:'Sheet2'!$H$45,MATCH(AY159,Sheet2!$G$2:'Sheet2'!$G$45,0),0)),IF($BH$1=TRUE,INDEX(Sheet2!$I$2:'Sheet2'!$I$45,MATCH(AY159,Sheet2!$G$2:'Sheet2'!$G$45,0)),IF($BI$1=TRUE,INDEX(Sheet2!$H$2:'Sheet2'!$H$45,MATCH(AY159,Sheet2!$G$2:'Sheet2'!$G$45,0)),0)))+IF($BE$1=TRUE,2,0)</f>
        <v>16</v>
      </c>
      <c r="U159" s="26">
        <f t="shared" si="69"/>
        <v>19.5</v>
      </c>
      <c r="V159" s="26">
        <f t="shared" si="70"/>
        <v>22.5</v>
      </c>
      <c r="W159" s="28">
        <f t="shared" si="71"/>
        <v>25.5</v>
      </c>
      <c r="X159" s="26">
        <f>AZ159+IF($F159="범선",IF($BG$1=TRUE,INDEX(Sheet2!$H$2:'Sheet2'!$H$45,MATCH(AZ159,Sheet2!$G$2:'Sheet2'!$G$45,0),0)),IF($BH$1=TRUE,INDEX(Sheet2!$I$2:'Sheet2'!$I$45,MATCH(AZ159,Sheet2!$G$2:'Sheet2'!$G$45,0)),IF($BI$1=TRUE,INDEX(Sheet2!$H$2:'Sheet2'!$H$45,MATCH(AZ159,Sheet2!$G$2:'Sheet2'!$G$45,0)),0)))+IF($BE$1=TRUE,2,0)</f>
        <v>21</v>
      </c>
      <c r="Y159" s="26">
        <f t="shared" si="72"/>
        <v>24.5</v>
      </c>
      <c r="Z159" s="26">
        <f t="shared" si="73"/>
        <v>27.5</v>
      </c>
      <c r="AA159" s="28">
        <f t="shared" si="74"/>
        <v>30.5</v>
      </c>
      <c r="AB159" s="26">
        <f>BA159+IF($F159="범선",IF($BG$1=TRUE,INDEX(Sheet2!$H$2:'Sheet2'!$H$45,MATCH(BA159,Sheet2!$G$2:'Sheet2'!$G$45,0),0)),IF($BH$1=TRUE,INDEX(Sheet2!$I$2:'Sheet2'!$I$45,MATCH(BA159,Sheet2!$G$2:'Sheet2'!$G$45,0)),IF($BI$1=TRUE,INDEX(Sheet2!$H$2:'Sheet2'!$H$45,MATCH(BA159,Sheet2!$G$2:'Sheet2'!$G$45,0)),0)))+IF($BE$1=TRUE,2,0)</f>
        <v>26.5</v>
      </c>
      <c r="AC159" s="26">
        <f t="shared" si="75"/>
        <v>30</v>
      </c>
      <c r="AD159" s="26">
        <f t="shared" si="76"/>
        <v>33</v>
      </c>
      <c r="AE159" s="28">
        <f t="shared" si="77"/>
        <v>36</v>
      </c>
      <c r="AF159" s="26">
        <f>BB159+IF($F159="범선",IF($BG$1=TRUE,INDEX(Sheet2!$H$2:'Sheet2'!$H$45,MATCH(BB159,Sheet2!$G$2:'Sheet2'!$G$45,0),0)),IF($BH$1=TRUE,INDEX(Sheet2!$I$2:'Sheet2'!$I$45,MATCH(BB159,Sheet2!$G$2:'Sheet2'!$G$45,0)),IF($BI$1=TRUE,INDEX(Sheet2!$H$2:'Sheet2'!$H$45,MATCH(BB159,Sheet2!$G$2:'Sheet2'!$G$45,0)),0)))+IF($BE$1=TRUE,2,0)</f>
        <v>30.5</v>
      </c>
      <c r="AG159" s="26">
        <f t="shared" si="78"/>
        <v>34</v>
      </c>
      <c r="AH159" s="26">
        <f t="shared" si="79"/>
        <v>37</v>
      </c>
      <c r="AI159" s="28">
        <f t="shared" si="80"/>
        <v>40</v>
      </c>
      <c r="AJ159" s="95"/>
      <c r="AK159" s="97">
        <v>240</v>
      </c>
      <c r="AL159" s="97">
        <v>370</v>
      </c>
      <c r="AM159" s="97">
        <v>8</v>
      </c>
      <c r="AN159" s="83">
        <v>10</v>
      </c>
      <c r="AO159" s="83">
        <v>23</v>
      </c>
      <c r="AP159" s="5">
        <v>65</v>
      </c>
      <c r="AQ159" s="5">
        <v>32</v>
      </c>
      <c r="AR159" s="5">
        <v>24</v>
      </c>
      <c r="AS159" s="5">
        <v>836</v>
      </c>
      <c r="AT159" s="5">
        <v>3</v>
      </c>
      <c r="AU159" s="5">
        <f t="shared" si="90"/>
        <v>925</v>
      </c>
      <c r="AV159" s="5">
        <f t="shared" si="81"/>
        <v>693</v>
      </c>
      <c r="AW159" s="5">
        <f t="shared" si="82"/>
        <v>1156</v>
      </c>
      <c r="AX159" s="5">
        <f t="shared" si="83"/>
        <v>4</v>
      </c>
      <c r="AY159" s="5">
        <f t="shared" si="84"/>
        <v>5</v>
      </c>
      <c r="AZ159" s="5">
        <f t="shared" si="85"/>
        <v>9</v>
      </c>
      <c r="BA159" s="5">
        <f t="shared" si="86"/>
        <v>13</v>
      </c>
      <c r="BB159" s="5">
        <f t="shared" si="87"/>
        <v>16</v>
      </c>
    </row>
    <row r="160" spans="1:54" s="5" customFormat="1">
      <c r="A160" s="334"/>
      <c r="B160" s="89"/>
      <c r="C160" s="119" t="s">
        <v>75</v>
      </c>
      <c r="D160" s="26" t="s">
        <v>25</v>
      </c>
      <c r="E160" s="26" t="s">
        <v>0</v>
      </c>
      <c r="F160" s="27" t="s">
        <v>18</v>
      </c>
      <c r="G160" s="28" t="s">
        <v>8</v>
      </c>
      <c r="H160" s="91">
        <f>ROUNDDOWN(AK160*1.05,0)+INDEX(Sheet2!$B$2:'Sheet2'!$B$5,MATCH(G160,Sheet2!$A$2:'Sheet2'!$A$5,0),0)+34*AT160-ROUNDUP(IF($BC$1=TRUE,AV160,AW160)/10,0)+A160</f>
        <v>466</v>
      </c>
      <c r="I160" s="231">
        <f>ROUNDDOWN(AL160*1.05,0)+INDEX(Sheet2!$B$2:'Sheet2'!$B$5,MATCH(G160,Sheet2!$A$2:'Sheet2'!$A$5,0),0)+34*AT160-ROUNDUP(IF($BC$1=TRUE,AV160,AW160)/10,0)+A160</f>
        <v>566</v>
      </c>
      <c r="J160" s="30">
        <f t="shared" si="63"/>
        <v>1032</v>
      </c>
      <c r="K160" s="143">
        <f>AW160-ROUNDDOWN(AR160/2,0)-ROUNDDOWN(MAX(AQ160*1.2,AP160*0.5),0)+INDEX(Sheet2!$C$2:'Sheet2'!$C$5,MATCH(G160,Sheet2!$A$2:'Sheet2'!$A$5,0),0)</f>
        <v>851</v>
      </c>
      <c r="L160" s="25">
        <f t="shared" si="64"/>
        <v>452</v>
      </c>
      <c r="M160" s="83">
        <f t="shared" si="88"/>
        <v>12</v>
      </c>
      <c r="N160" s="83">
        <f t="shared" si="89"/>
        <v>33</v>
      </c>
      <c r="O160" s="92">
        <f t="shared" si="65"/>
        <v>1964</v>
      </c>
      <c r="P160" s="31">
        <f>AX160+IF($F160="범선",IF($BG$1=TRUE,INDEX(Sheet2!$H$2:'Sheet2'!$H$45,MATCH(AX160,Sheet2!$G$2:'Sheet2'!$G$45,0),0)),IF($BH$1=TRUE,INDEX(Sheet2!$I$2:'Sheet2'!$I$45,MATCH(AX160,Sheet2!$G$2:'Sheet2'!$G$45,0)),IF($BI$1=TRUE,INDEX(Sheet2!$H$2:'Sheet2'!$H$45,MATCH(AX160,Sheet2!$G$2:'Sheet2'!$G$45,0)),0)))+IF($BE$1=TRUE,2,0)</f>
        <v>18.5</v>
      </c>
      <c r="Q160" s="26">
        <f t="shared" si="66"/>
        <v>21.5</v>
      </c>
      <c r="R160" s="26">
        <f t="shared" si="67"/>
        <v>24.5</v>
      </c>
      <c r="S160" s="28">
        <f t="shared" si="68"/>
        <v>27.5</v>
      </c>
      <c r="T160" s="26">
        <f>AY160+IF($F160="범선",IF($BG$1=TRUE,INDEX(Sheet2!$H$2:'Sheet2'!$H$45,MATCH(AY160,Sheet2!$G$2:'Sheet2'!$G$45,0),0)),IF($BH$1=TRUE,INDEX(Sheet2!$I$2:'Sheet2'!$I$45,MATCH(AY160,Sheet2!$G$2:'Sheet2'!$G$45,0)),IF($BI$1=TRUE,INDEX(Sheet2!$H$2:'Sheet2'!$H$45,MATCH(AY160,Sheet2!$G$2:'Sheet2'!$G$45,0)),0)))+IF($BE$1=TRUE,2,0)</f>
        <v>20</v>
      </c>
      <c r="U160" s="26">
        <f t="shared" si="69"/>
        <v>23.5</v>
      </c>
      <c r="V160" s="26">
        <f t="shared" si="70"/>
        <v>26.5</v>
      </c>
      <c r="W160" s="28">
        <f t="shared" si="71"/>
        <v>29.5</v>
      </c>
      <c r="X160" s="26">
        <f>AZ160+IF($F160="범선",IF($BG$1=TRUE,INDEX(Sheet2!$H$2:'Sheet2'!$H$45,MATCH(AZ160,Sheet2!$G$2:'Sheet2'!$G$45,0),0)),IF($BH$1=TRUE,INDEX(Sheet2!$I$2:'Sheet2'!$I$45,MATCH(AZ160,Sheet2!$G$2:'Sheet2'!$G$45,0)),IF($BI$1=TRUE,INDEX(Sheet2!$H$2:'Sheet2'!$H$45,MATCH(AZ160,Sheet2!$G$2:'Sheet2'!$G$45,0)),0)))+IF($BE$1=TRUE,2,0)</f>
        <v>25</v>
      </c>
      <c r="Y160" s="26">
        <f t="shared" si="72"/>
        <v>28.5</v>
      </c>
      <c r="Z160" s="26">
        <f t="shared" si="73"/>
        <v>31.5</v>
      </c>
      <c r="AA160" s="28">
        <f t="shared" si="74"/>
        <v>34.5</v>
      </c>
      <c r="AB160" s="26">
        <f>BA160+IF($F160="범선",IF($BG$1=TRUE,INDEX(Sheet2!$H$2:'Sheet2'!$H$45,MATCH(BA160,Sheet2!$G$2:'Sheet2'!$G$45,0),0)),IF($BH$1=TRUE,INDEX(Sheet2!$I$2:'Sheet2'!$I$45,MATCH(BA160,Sheet2!$G$2:'Sheet2'!$G$45,0)),IF($BI$1=TRUE,INDEX(Sheet2!$H$2:'Sheet2'!$H$45,MATCH(BA160,Sheet2!$G$2:'Sheet2'!$G$45,0)),0)))+IF($BE$1=TRUE,2,0)</f>
        <v>30.5</v>
      </c>
      <c r="AC160" s="26">
        <f t="shared" si="75"/>
        <v>34</v>
      </c>
      <c r="AD160" s="26">
        <f t="shared" si="76"/>
        <v>37</v>
      </c>
      <c r="AE160" s="28">
        <f t="shared" si="77"/>
        <v>40</v>
      </c>
      <c r="AF160" s="26">
        <f>BB160+IF($F160="범선",IF($BG$1=TRUE,INDEX(Sheet2!$H$2:'Sheet2'!$H$45,MATCH(BB160,Sheet2!$G$2:'Sheet2'!$G$45,0),0)),IF($BH$1=TRUE,INDEX(Sheet2!$I$2:'Sheet2'!$I$45,MATCH(BB160,Sheet2!$G$2:'Sheet2'!$G$45,0)),IF($BI$1=TRUE,INDEX(Sheet2!$H$2:'Sheet2'!$H$45,MATCH(BB160,Sheet2!$G$2:'Sheet2'!$G$45,0)),0)))+IF($BE$1=TRUE,2,0)</f>
        <v>34.5</v>
      </c>
      <c r="AG160" s="26">
        <f t="shared" si="78"/>
        <v>38</v>
      </c>
      <c r="AH160" s="26">
        <f t="shared" si="79"/>
        <v>41</v>
      </c>
      <c r="AI160" s="28">
        <f t="shared" si="80"/>
        <v>44</v>
      </c>
      <c r="AJ160" s="95"/>
      <c r="AK160" s="97">
        <v>245</v>
      </c>
      <c r="AL160" s="97">
        <v>340</v>
      </c>
      <c r="AM160" s="97">
        <v>10</v>
      </c>
      <c r="AN160" s="83">
        <v>12</v>
      </c>
      <c r="AO160" s="83">
        <v>33</v>
      </c>
      <c r="AP160" s="5">
        <v>80</v>
      </c>
      <c r="AQ160" s="5">
        <v>40</v>
      </c>
      <c r="AR160" s="5">
        <v>50</v>
      </c>
      <c r="AS160" s="5">
        <v>570</v>
      </c>
      <c r="AT160" s="5">
        <v>3</v>
      </c>
      <c r="AU160" s="5">
        <f t="shared" si="90"/>
        <v>700</v>
      </c>
      <c r="AV160" s="5">
        <f t="shared" si="81"/>
        <v>525</v>
      </c>
      <c r="AW160" s="5">
        <f t="shared" si="82"/>
        <v>875</v>
      </c>
      <c r="AX160" s="5">
        <f t="shared" si="83"/>
        <v>7</v>
      </c>
      <c r="AY160" s="5">
        <f t="shared" si="84"/>
        <v>8</v>
      </c>
      <c r="AZ160" s="5">
        <f t="shared" si="85"/>
        <v>12</v>
      </c>
      <c r="BA160" s="5">
        <f t="shared" si="86"/>
        <v>16</v>
      </c>
      <c r="BB160" s="5">
        <f t="shared" si="87"/>
        <v>19</v>
      </c>
    </row>
    <row r="161" spans="1:54" s="5" customFormat="1" hidden="1">
      <c r="A161" s="334"/>
      <c r="B161" s="89" t="s">
        <v>28</v>
      </c>
      <c r="C161" s="119" t="s">
        <v>116</v>
      </c>
      <c r="D161" s="26" t="s">
        <v>1</v>
      </c>
      <c r="E161" s="26" t="s">
        <v>0</v>
      </c>
      <c r="F161" s="27" t="s">
        <v>18</v>
      </c>
      <c r="G161" s="28" t="s">
        <v>10</v>
      </c>
      <c r="H161" s="91">
        <f>ROUNDDOWN(AK161*1.05,0)+INDEX(Sheet2!$B$2:'Sheet2'!$B$5,MATCH(G161,Sheet2!$A$2:'Sheet2'!$A$5,0),0)+34*AT161-ROUNDUP(IF($BC$1=TRUE,AV161,AW161)/10,0)+A161</f>
        <v>468</v>
      </c>
      <c r="I161" s="231">
        <f>ROUNDDOWN(AL161*1.05,0)+INDEX(Sheet2!$B$2:'Sheet2'!$B$5,MATCH(G161,Sheet2!$A$2:'Sheet2'!$A$5,0),0)+34*AT161-ROUNDUP(IF($BC$1=TRUE,AV161,AW161)/10,0)+A161</f>
        <v>426</v>
      </c>
      <c r="J161" s="30">
        <f t="shared" si="63"/>
        <v>894</v>
      </c>
      <c r="K161" s="133">
        <f>AW161-ROUNDDOWN(AR161/2,0)-ROUNDDOWN(MAX(AQ161*1.2,AP161*0.5),0)+INDEX(Sheet2!$C$2:'Sheet2'!$C$5,MATCH(G161,Sheet2!$A$2:'Sheet2'!$A$5,0),0)</f>
        <v>862</v>
      </c>
      <c r="L161" s="25">
        <f t="shared" si="64"/>
        <v>436</v>
      </c>
      <c r="M161" s="83">
        <f t="shared" si="88"/>
        <v>13</v>
      </c>
      <c r="N161" s="83">
        <f t="shared" si="89"/>
        <v>50</v>
      </c>
      <c r="O161" s="92">
        <f t="shared" si="65"/>
        <v>1830</v>
      </c>
      <c r="P161" s="31">
        <f>AX161+IF($F161="범선",IF($BG$1=TRUE,INDEX(Sheet2!$H$2:'Sheet2'!$H$45,MATCH(AX161,Sheet2!$G$2:'Sheet2'!$G$45,0),0)),IF($BH$1=TRUE,INDEX(Sheet2!$I$2:'Sheet2'!$I$45,MATCH(AX161,Sheet2!$G$2:'Sheet2'!$G$45,0)),IF($BI$1=TRUE,INDEX(Sheet2!$H$2:'Sheet2'!$H$45,MATCH(AX161,Sheet2!$G$2:'Sheet2'!$G$45,0)),0)))+IF($BE$1=TRUE,2,0)</f>
        <v>24</v>
      </c>
      <c r="Q161" s="26">
        <f t="shared" si="66"/>
        <v>27</v>
      </c>
      <c r="R161" s="26">
        <f t="shared" si="67"/>
        <v>30</v>
      </c>
      <c r="S161" s="28">
        <f t="shared" si="68"/>
        <v>33</v>
      </c>
      <c r="T161" s="26">
        <f>AY161+IF($F161="범선",IF($BG$1=TRUE,INDEX(Sheet2!$H$2:'Sheet2'!$H$45,MATCH(AY161,Sheet2!$G$2:'Sheet2'!$G$45,0),0)),IF($BH$1=TRUE,INDEX(Sheet2!$I$2:'Sheet2'!$I$45,MATCH(AY161,Sheet2!$G$2:'Sheet2'!$G$45,0)),IF($BI$1=TRUE,INDEX(Sheet2!$H$2:'Sheet2'!$H$45,MATCH(AY161,Sheet2!$G$2:'Sheet2'!$G$45,0)),0)))+IF($BE$1=TRUE,2,0)</f>
        <v>25</v>
      </c>
      <c r="U161" s="26">
        <f t="shared" si="69"/>
        <v>28.5</v>
      </c>
      <c r="V161" s="26">
        <f t="shared" si="70"/>
        <v>31.5</v>
      </c>
      <c r="W161" s="28">
        <f t="shared" si="71"/>
        <v>34.5</v>
      </c>
      <c r="X161" s="26">
        <f>AZ161+IF($F161="범선",IF($BG$1=TRUE,INDEX(Sheet2!$H$2:'Sheet2'!$H$45,MATCH(AZ161,Sheet2!$G$2:'Sheet2'!$G$45,0),0)),IF($BH$1=TRUE,INDEX(Sheet2!$I$2:'Sheet2'!$I$45,MATCH(AZ161,Sheet2!$G$2:'Sheet2'!$G$45,0)),IF($BI$1=TRUE,INDEX(Sheet2!$H$2:'Sheet2'!$H$45,MATCH(AZ161,Sheet2!$G$2:'Sheet2'!$G$45,0)),0)))+IF($BE$1=TRUE,2,0)</f>
        <v>29</v>
      </c>
      <c r="Y161" s="26">
        <f t="shared" si="72"/>
        <v>32.5</v>
      </c>
      <c r="Z161" s="26">
        <f t="shared" si="73"/>
        <v>35.5</v>
      </c>
      <c r="AA161" s="28">
        <f t="shared" si="74"/>
        <v>38.5</v>
      </c>
      <c r="AB161" s="26">
        <f>BA161+IF($F161="범선",IF($BG$1=TRUE,INDEX(Sheet2!$H$2:'Sheet2'!$H$45,MATCH(BA161,Sheet2!$G$2:'Sheet2'!$G$45,0),0)),IF($BH$1=TRUE,INDEX(Sheet2!$I$2:'Sheet2'!$I$45,MATCH(BA161,Sheet2!$G$2:'Sheet2'!$G$45,0)),IF($BI$1=TRUE,INDEX(Sheet2!$H$2:'Sheet2'!$H$45,MATCH(BA161,Sheet2!$G$2:'Sheet2'!$G$45,0)),0)))+IF($BE$1=TRUE,2,0)</f>
        <v>34.5</v>
      </c>
      <c r="AC161" s="26">
        <f t="shared" si="75"/>
        <v>38</v>
      </c>
      <c r="AD161" s="26">
        <f t="shared" si="76"/>
        <v>41</v>
      </c>
      <c r="AE161" s="28">
        <f t="shared" si="77"/>
        <v>44</v>
      </c>
      <c r="AF161" s="26">
        <f>BB161+IF($F161="범선",IF($BG$1=TRUE,INDEX(Sheet2!$H$2:'Sheet2'!$H$45,MATCH(BB161,Sheet2!$G$2:'Sheet2'!$G$45,0),0)),IF($BH$1=TRUE,INDEX(Sheet2!$I$2:'Sheet2'!$I$45,MATCH(BB161,Sheet2!$G$2:'Sheet2'!$G$45,0)),IF($BI$1=TRUE,INDEX(Sheet2!$H$2:'Sheet2'!$H$45,MATCH(BB161,Sheet2!$G$2:'Sheet2'!$G$45,0)),0)))+IF($BE$1=TRUE,2,0)</f>
        <v>40</v>
      </c>
      <c r="AG161" s="26">
        <f t="shared" si="78"/>
        <v>43.5</v>
      </c>
      <c r="AH161" s="26">
        <f t="shared" si="79"/>
        <v>46.5</v>
      </c>
      <c r="AI161" s="28">
        <f t="shared" si="80"/>
        <v>49.5</v>
      </c>
      <c r="AJ161" s="95"/>
      <c r="AK161" s="97">
        <v>270</v>
      </c>
      <c r="AL161" s="97">
        <v>230</v>
      </c>
      <c r="AM161" s="97">
        <v>14</v>
      </c>
      <c r="AN161" s="83">
        <v>13</v>
      </c>
      <c r="AO161" s="83">
        <v>50</v>
      </c>
      <c r="AP161" s="5">
        <v>145</v>
      </c>
      <c r="AQ161" s="5">
        <v>50</v>
      </c>
      <c r="AR161" s="5">
        <v>108</v>
      </c>
      <c r="AS161" s="5">
        <v>497</v>
      </c>
      <c r="AT161" s="5">
        <v>3</v>
      </c>
      <c r="AU161" s="5">
        <f t="shared" si="90"/>
        <v>750</v>
      </c>
      <c r="AV161" s="5">
        <f t="shared" si="81"/>
        <v>562</v>
      </c>
      <c r="AW161" s="5">
        <f t="shared" si="82"/>
        <v>937</v>
      </c>
      <c r="AX161" s="5">
        <f t="shared" si="83"/>
        <v>11</v>
      </c>
      <c r="AY161" s="5">
        <f t="shared" si="84"/>
        <v>12</v>
      </c>
      <c r="AZ161" s="5">
        <f t="shared" si="85"/>
        <v>15</v>
      </c>
      <c r="BA161" s="5">
        <f t="shared" si="86"/>
        <v>19</v>
      </c>
      <c r="BB161" s="5">
        <f t="shared" si="87"/>
        <v>23</v>
      </c>
    </row>
    <row r="162" spans="1:54" s="5" customFormat="1">
      <c r="A162" s="334"/>
      <c r="B162" s="89" t="s">
        <v>45</v>
      </c>
      <c r="C162" s="119" t="s">
        <v>75</v>
      </c>
      <c r="D162" s="26" t="s">
        <v>1</v>
      </c>
      <c r="E162" s="26" t="s">
        <v>0</v>
      </c>
      <c r="F162" s="27" t="s">
        <v>18</v>
      </c>
      <c r="G162" s="28" t="s">
        <v>8</v>
      </c>
      <c r="H162" s="91">
        <f>ROUNDDOWN(AK162*1.05,0)+INDEX(Sheet2!$B$2:'Sheet2'!$B$5,MATCH(G162,Sheet2!$A$2:'Sheet2'!$A$5,0),0)+34*AT162-ROUNDUP(IF($BC$1=TRUE,AV162,AW162)/10,0)+A162</f>
        <v>466</v>
      </c>
      <c r="I162" s="231">
        <f>ROUNDDOWN(AL162*1.05,0)+INDEX(Sheet2!$B$2:'Sheet2'!$B$5,MATCH(G162,Sheet2!$A$2:'Sheet2'!$A$5,0),0)+34*AT162-ROUNDUP(IF($BC$1=TRUE,AV162,AW162)/10,0)+A162</f>
        <v>566</v>
      </c>
      <c r="J162" s="30">
        <f t="shared" si="63"/>
        <v>1032</v>
      </c>
      <c r="K162" s="143">
        <f>AW162-ROUNDDOWN(AR162/2,0)-ROUNDDOWN(MAX(AQ162*1.2,AP162*0.5),0)+INDEX(Sheet2!$C$2:'Sheet2'!$C$5,MATCH(G162,Sheet2!$A$2:'Sheet2'!$A$5,0),0)</f>
        <v>815</v>
      </c>
      <c r="L162" s="25">
        <f t="shared" si="64"/>
        <v>416</v>
      </c>
      <c r="M162" s="83">
        <f t="shared" si="88"/>
        <v>12</v>
      </c>
      <c r="N162" s="83">
        <f t="shared" si="89"/>
        <v>38</v>
      </c>
      <c r="O162" s="92">
        <f t="shared" si="65"/>
        <v>1964</v>
      </c>
      <c r="P162" s="31">
        <f>AX162+IF($F162="범선",IF($BG$1=TRUE,INDEX(Sheet2!$H$2:'Sheet2'!$H$45,MATCH(AX162,Sheet2!$G$2:'Sheet2'!$G$45,0),0)),IF($BH$1=TRUE,INDEX(Sheet2!$I$2:'Sheet2'!$I$45,MATCH(AX162,Sheet2!$G$2:'Sheet2'!$G$45,0)),IF($BI$1=TRUE,INDEX(Sheet2!$H$2:'Sheet2'!$H$45,MATCH(AX162,Sheet2!$G$2:'Sheet2'!$G$45,0)),0)))+IF($BE$1=TRUE,2,0)</f>
        <v>20</v>
      </c>
      <c r="Q162" s="26">
        <f t="shared" si="66"/>
        <v>23</v>
      </c>
      <c r="R162" s="26">
        <f t="shared" si="67"/>
        <v>26</v>
      </c>
      <c r="S162" s="28">
        <f t="shared" si="68"/>
        <v>29</v>
      </c>
      <c r="T162" s="26">
        <f>AY162+IF($F162="범선",IF($BG$1=TRUE,INDEX(Sheet2!$H$2:'Sheet2'!$H$45,MATCH(AY162,Sheet2!$G$2:'Sheet2'!$G$45,0),0)),IF($BH$1=TRUE,INDEX(Sheet2!$I$2:'Sheet2'!$I$45,MATCH(AY162,Sheet2!$G$2:'Sheet2'!$G$45,0)),IF($BI$1=TRUE,INDEX(Sheet2!$H$2:'Sheet2'!$H$45,MATCH(AY162,Sheet2!$G$2:'Sheet2'!$G$45,0)),0)))+IF($BE$1=TRUE,2,0)</f>
        <v>21</v>
      </c>
      <c r="U162" s="26">
        <f t="shared" si="69"/>
        <v>24.5</v>
      </c>
      <c r="V162" s="26">
        <f t="shared" si="70"/>
        <v>27.5</v>
      </c>
      <c r="W162" s="28">
        <f t="shared" si="71"/>
        <v>30.5</v>
      </c>
      <c r="X162" s="26">
        <f>AZ162+IF($F162="범선",IF($BG$1=TRUE,INDEX(Sheet2!$H$2:'Sheet2'!$H$45,MATCH(AZ162,Sheet2!$G$2:'Sheet2'!$G$45,0),0)),IF($BH$1=TRUE,INDEX(Sheet2!$I$2:'Sheet2'!$I$45,MATCH(AZ162,Sheet2!$G$2:'Sheet2'!$G$45,0)),IF($BI$1=TRUE,INDEX(Sheet2!$H$2:'Sheet2'!$H$45,MATCH(AZ162,Sheet2!$G$2:'Sheet2'!$G$45,0)),0)))+IF($BE$1=TRUE,2,0)</f>
        <v>26.5</v>
      </c>
      <c r="Y162" s="26">
        <f t="shared" si="72"/>
        <v>30</v>
      </c>
      <c r="Z162" s="26">
        <f t="shared" si="73"/>
        <v>33</v>
      </c>
      <c r="AA162" s="28">
        <f t="shared" si="74"/>
        <v>36</v>
      </c>
      <c r="AB162" s="26">
        <f>BA162+IF($F162="범선",IF($BG$1=TRUE,INDEX(Sheet2!$H$2:'Sheet2'!$H$45,MATCH(BA162,Sheet2!$G$2:'Sheet2'!$G$45,0),0)),IF($BH$1=TRUE,INDEX(Sheet2!$I$2:'Sheet2'!$I$45,MATCH(BA162,Sheet2!$G$2:'Sheet2'!$G$45,0)),IF($BI$1=TRUE,INDEX(Sheet2!$H$2:'Sheet2'!$H$45,MATCH(BA162,Sheet2!$G$2:'Sheet2'!$G$45,0)),0)))+IF($BE$1=TRUE,2,0)</f>
        <v>32</v>
      </c>
      <c r="AC162" s="26">
        <f t="shared" si="75"/>
        <v>35.5</v>
      </c>
      <c r="AD162" s="26">
        <f t="shared" si="76"/>
        <v>38.5</v>
      </c>
      <c r="AE162" s="28">
        <f t="shared" si="77"/>
        <v>41.5</v>
      </c>
      <c r="AF162" s="26">
        <f>BB162+IF($F162="범선",IF($BG$1=TRUE,INDEX(Sheet2!$H$2:'Sheet2'!$H$45,MATCH(BB162,Sheet2!$G$2:'Sheet2'!$G$45,0),0)),IF($BH$1=TRUE,INDEX(Sheet2!$I$2:'Sheet2'!$I$45,MATCH(BB162,Sheet2!$G$2:'Sheet2'!$G$45,0)),IF($BI$1=TRUE,INDEX(Sheet2!$H$2:'Sheet2'!$H$45,MATCH(BB162,Sheet2!$G$2:'Sheet2'!$G$45,0)),0)))+IF($BE$1=TRUE,2,0)</f>
        <v>36</v>
      </c>
      <c r="AG162" s="26">
        <f t="shared" si="78"/>
        <v>39.5</v>
      </c>
      <c r="AH162" s="26">
        <f t="shared" si="79"/>
        <v>42.5</v>
      </c>
      <c r="AI162" s="28">
        <f t="shared" si="80"/>
        <v>45.5</v>
      </c>
      <c r="AJ162" s="95"/>
      <c r="AK162" s="97">
        <v>245</v>
      </c>
      <c r="AL162" s="97">
        <v>340</v>
      </c>
      <c r="AM162" s="97">
        <v>10</v>
      </c>
      <c r="AN162" s="83">
        <v>12</v>
      </c>
      <c r="AO162" s="83">
        <v>38</v>
      </c>
      <c r="AP162" s="5">
        <v>80</v>
      </c>
      <c r="AQ162" s="5">
        <v>70</v>
      </c>
      <c r="AR162" s="5">
        <v>50</v>
      </c>
      <c r="AS162" s="5">
        <v>570</v>
      </c>
      <c r="AT162" s="5">
        <v>3</v>
      </c>
      <c r="AU162" s="5">
        <f t="shared" si="90"/>
        <v>700</v>
      </c>
      <c r="AV162" s="5">
        <f t="shared" si="81"/>
        <v>525</v>
      </c>
      <c r="AW162" s="5">
        <f t="shared" si="82"/>
        <v>875</v>
      </c>
      <c r="AX162" s="5">
        <f t="shared" si="83"/>
        <v>8</v>
      </c>
      <c r="AY162" s="5">
        <f t="shared" si="84"/>
        <v>9</v>
      </c>
      <c r="AZ162" s="5">
        <f t="shared" si="85"/>
        <v>13</v>
      </c>
      <c r="BA162" s="5">
        <f t="shared" si="86"/>
        <v>17</v>
      </c>
      <c r="BB162" s="5">
        <f t="shared" si="87"/>
        <v>20</v>
      </c>
    </row>
    <row r="163" spans="1:54" s="5" customFormat="1">
      <c r="A163" s="334"/>
      <c r="B163" s="89" t="s">
        <v>28</v>
      </c>
      <c r="C163" s="119" t="s">
        <v>110</v>
      </c>
      <c r="D163" s="26" t="s">
        <v>1</v>
      </c>
      <c r="E163" s="26" t="s">
        <v>41</v>
      </c>
      <c r="F163" s="27" t="s">
        <v>18</v>
      </c>
      <c r="G163" s="28" t="s">
        <v>8</v>
      </c>
      <c r="H163" s="91">
        <f>ROUNDDOWN(AK163*1.05,0)+INDEX(Sheet2!$B$2:'Sheet2'!$B$5,MATCH(G163,Sheet2!$A$2:'Sheet2'!$A$5,0),0)+34*AT163-ROUNDUP(IF($BC$1=TRUE,AV163,AW163)/10,0)+A163</f>
        <v>466</v>
      </c>
      <c r="I163" s="231">
        <f>ROUNDDOWN(AL163*1.05,0)+INDEX(Sheet2!$B$2:'Sheet2'!$B$5,MATCH(G163,Sheet2!$A$2:'Sheet2'!$A$5,0),0)+34*AT163-ROUNDUP(IF($BC$1=TRUE,AV163,AW163)/10,0)+A163</f>
        <v>566</v>
      </c>
      <c r="J163" s="30">
        <f t="shared" si="63"/>
        <v>1032</v>
      </c>
      <c r="K163" s="143">
        <f>AW163-ROUNDDOWN(AR163/2,0)-ROUNDDOWN(MAX(AQ163*1.2,AP163*0.5),0)+INDEX(Sheet2!$C$2:'Sheet2'!$C$5,MATCH(G163,Sheet2!$A$2:'Sheet2'!$A$5,0),0)</f>
        <v>770</v>
      </c>
      <c r="L163" s="25">
        <f t="shared" si="64"/>
        <v>371</v>
      </c>
      <c r="M163" s="83">
        <f t="shared" si="88"/>
        <v>12</v>
      </c>
      <c r="N163" s="83">
        <f t="shared" si="89"/>
        <v>41</v>
      </c>
      <c r="O163" s="92">
        <f t="shared" si="65"/>
        <v>1964</v>
      </c>
      <c r="P163" s="31">
        <f>AX163+IF($F163="범선",IF($BG$1=TRUE,INDEX(Sheet2!$H$2:'Sheet2'!$H$45,MATCH(AX163,Sheet2!$G$2:'Sheet2'!$G$45,0),0)),IF($BH$1=TRUE,INDEX(Sheet2!$I$2:'Sheet2'!$I$45,MATCH(AX163,Sheet2!$G$2:'Sheet2'!$G$45,0)),IF($BI$1=TRUE,INDEX(Sheet2!$H$2:'Sheet2'!$H$45,MATCH(AX163,Sheet2!$G$2:'Sheet2'!$G$45,0)),0)))+IF($BE$1=TRUE,2,0)</f>
        <v>21</v>
      </c>
      <c r="Q163" s="26">
        <f t="shared" si="66"/>
        <v>24</v>
      </c>
      <c r="R163" s="26">
        <f t="shared" si="67"/>
        <v>27</v>
      </c>
      <c r="S163" s="28">
        <f t="shared" si="68"/>
        <v>30</v>
      </c>
      <c r="T163" s="26">
        <f>AY163+IF($F163="범선",IF($BG$1=TRUE,INDEX(Sheet2!$H$2:'Sheet2'!$H$45,MATCH(AY163,Sheet2!$G$2:'Sheet2'!$G$45,0),0)),IF($BH$1=TRUE,INDEX(Sheet2!$I$2:'Sheet2'!$I$45,MATCH(AY163,Sheet2!$G$2:'Sheet2'!$G$45,0)),IF($BI$1=TRUE,INDEX(Sheet2!$H$2:'Sheet2'!$H$45,MATCH(AY163,Sheet2!$G$2:'Sheet2'!$G$45,0)),0)))+IF($BE$1=TRUE,2,0)</f>
        <v>22.5</v>
      </c>
      <c r="U163" s="26">
        <f t="shared" si="69"/>
        <v>26</v>
      </c>
      <c r="V163" s="26">
        <f t="shared" si="70"/>
        <v>29</v>
      </c>
      <c r="W163" s="28">
        <f t="shared" si="71"/>
        <v>32</v>
      </c>
      <c r="X163" s="26">
        <f>AZ163+IF($F163="범선",IF($BG$1=TRUE,INDEX(Sheet2!$H$2:'Sheet2'!$H$45,MATCH(AZ163,Sheet2!$G$2:'Sheet2'!$G$45,0),0)),IF($BH$1=TRUE,INDEX(Sheet2!$I$2:'Sheet2'!$I$45,MATCH(AZ163,Sheet2!$G$2:'Sheet2'!$G$45,0)),IF($BI$1=TRUE,INDEX(Sheet2!$H$2:'Sheet2'!$H$45,MATCH(AZ163,Sheet2!$G$2:'Sheet2'!$G$45,0)),0)))+IF($BE$1=TRUE,2,0)</f>
        <v>28</v>
      </c>
      <c r="Y163" s="26">
        <f t="shared" si="72"/>
        <v>31.5</v>
      </c>
      <c r="Z163" s="26">
        <f t="shared" si="73"/>
        <v>34.5</v>
      </c>
      <c r="AA163" s="28">
        <f t="shared" si="74"/>
        <v>37.5</v>
      </c>
      <c r="AB163" s="26">
        <f>BA163+IF($F163="범선",IF($BG$1=TRUE,INDEX(Sheet2!$H$2:'Sheet2'!$H$45,MATCH(BA163,Sheet2!$G$2:'Sheet2'!$G$45,0),0)),IF($BH$1=TRUE,INDEX(Sheet2!$I$2:'Sheet2'!$I$45,MATCH(BA163,Sheet2!$G$2:'Sheet2'!$G$45,0)),IF($BI$1=TRUE,INDEX(Sheet2!$H$2:'Sheet2'!$H$45,MATCH(BA163,Sheet2!$G$2:'Sheet2'!$G$45,0)),0)))+IF($BE$1=TRUE,2,0)</f>
        <v>32</v>
      </c>
      <c r="AC163" s="26">
        <f t="shared" si="75"/>
        <v>35.5</v>
      </c>
      <c r="AD163" s="26">
        <f t="shared" si="76"/>
        <v>38.5</v>
      </c>
      <c r="AE163" s="28">
        <f t="shared" si="77"/>
        <v>41.5</v>
      </c>
      <c r="AF163" s="26">
        <f>BB163+IF($F163="범선",IF($BG$1=TRUE,INDEX(Sheet2!$H$2:'Sheet2'!$H$45,MATCH(BB163,Sheet2!$G$2:'Sheet2'!$G$45,0),0)),IF($BH$1=TRUE,INDEX(Sheet2!$I$2:'Sheet2'!$I$45,MATCH(BB163,Sheet2!$G$2:'Sheet2'!$G$45,0)),IF($BI$1=TRUE,INDEX(Sheet2!$H$2:'Sheet2'!$H$45,MATCH(BB163,Sheet2!$G$2:'Sheet2'!$G$45,0)),0)))+IF($BE$1=TRUE,2,0)</f>
        <v>37</v>
      </c>
      <c r="AG163" s="26">
        <f t="shared" si="78"/>
        <v>40.5</v>
      </c>
      <c r="AH163" s="26">
        <f t="shared" si="79"/>
        <v>43.5</v>
      </c>
      <c r="AI163" s="28">
        <f t="shared" si="80"/>
        <v>46.5</v>
      </c>
      <c r="AJ163" s="95"/>
      <c r="AK163" s="97">
        <v>245</v>
      </c>
      <c r="AL163" s="97">
        <v>340</v>
      </c>
      <c r="AM163" s="97">
        <v>10</v>
      </c>
      <c r="AN163" s="83">
        <v>12</v>
      </c>
      <c r="AO163" s="83">
        <v>41</v>
      </c>
      <c r="AP163" s="5">
        <v>135</v>
      </c>
      <c r="AQ163" s="5">
        <v>85</v>
      </c>
      <c r="AR163" s="5">
        <v>105</v>
      </c>
      <c r="AS163" s="5">
        <v>460</v>
      </c>
      <c r="AT163" s="5">
        <v>3</v>
      </c>
      <c r="AU163" s="5">
        <f t="shared" si="90"/>
        <v>700</v>
      </c>
      <c r="AV163" s="5">
        <f t="shared" si="81"/>
        <v>525</v>
      </c>
      <c r="AW163" s="5">
        <f t="shared" si="82"/>
        <v>875</v>
      </c>
      <c r="AX163" s="5">
        <f t="shared" si="83"/>
        <v>9</v>
      </c>
      <c r="AY163" s="5">
        <f t="shared" si="84"/>
        <v>10</v>
      </c>
      <c r="AZ163" s="5">
        <f t="shared" si="85"/>
        <v>14</v>
      </c>
      <c r="BA163" s="5">
        <f t="shared" si="86"/>
        <v>17</v>
      </c>
      <c r="BB163" s="5">
        <f t="shared" si="87"/>
        <v>21</v>
      </c>
    </row>
    <row r="164" spans="1:54" s="5" customFormat="1" hidden="1">
      <c r="A164" s="334"/>
      <c r="B164" s="89" t="s">
        <v>28</v>
      </c>
      <c r="C164" s="121" t="s">
        <v>95</v>
      </c>
      <c r="D164" s="26" t="s">
        <v>1</v>
      </c>
      <c r="E164" s="26" t="s">
        <v>0</v>
      </c>
      <c r="F164" s="27" t="s">
        <v>18</v>
      </c>
      <c r="G164" s="28" t="s">
        <v>10</v>
      </c>
      <c r="H164" s="91">
        <f>ROUNDDOWN(AK164*1.05,0)+INDEX(Sheet2!$B$2:'Sheet2'!$B$5,MATCH(G164,Sheet2!$A$2:'Sheet2'!$A$5,0),0)+34*AT164-ROUNDUP(IF($BC$1=TRUE,AV164,AW164)/10,0)+A164</f>
        <v>427</v>
      </c>
      <c r="I164" s="231">
        <f>ROUNDDOWN(AL164*1.05,0)+INDEX(Sheet2!$B$2:'Sheet2'!$B$5,MATCH(G164,Sheet2!$A$2:'Sheet2'!$A$5,0),0)+34*AT164-ROUNDUP(IF($BC$1=TRUE,AV164,AW164)/10,0)+A164</f>
        <v>543</v>
      </c>
      <c r="J164" s="30">
        <f t="shared" si="63"/>
        <v>970</v>
      </c>
      <c r="K164" s="135">
        <f>AW164-ROUNDDOWN(AR164/2,0)-ROUNDDOWN(MAX(AQ164*1.2,AP164*0.5),0)+INDEX(Sheet2!$C$2:'Sheet2'!$C$5,MATCH(G164,Sheet2!$A$2:'Sheet2'!$A$5,0),0)</f>
        <v>1268</v>
      </c>
      <c r="L164" s="25">
        <f t="shared" si="64"/>
        <v>707</v>
      </c>
      <c r="M164" s="83">
        <f t="shared" si="88"/>
        <v>12</v>
      </c>
      <c r="N164" s="83">
        <f t="shared" si="89"/>
        <v>35</v>
      </c>
      <c r="O164" s="92">
        <f t="shared" si="65"/>
        <v>1824</v>
      </c>
      <c r="P164" s="31">
        <f>AX164+IF($F164="범선",IF($BG$1=TRUE,INDEX(Sheet2!$H$2:'Sheet2'!$H$45,MATCH(AX164,Sheet2!$G$2:'Sheet2'!$G$45,0),0)),IF($BH$1=TRUE,INDEX(Sheet2!$I$2:'Sheet2'!$I$45,MATCH(AX164,Sheet2!$G$2:'Sheet2'!$G$45,0)),IF($BI$1=TRUE,INDEX(Sheet2!$H$2:'Sheet2'!$H$45,MATCH(AX164,Sheet2!$G$2:'Sheet2'!$G$45,0)),0)))+IF($BE$1=TRUE,2,0)</f>
        <v>17</v>
      </c>
      <c r="Q164" s="26">
        <f t="shared" si="66"/>
        <v>20</v>
      </c>
      <c r="R164" s="26">
        <f t="shared" si="67"/>
        <v>23</v>
      </c>
      <c r="S164" s="28">
        <f t="shared" si="68"/>
        <v>26</v>
      </c>
      <c r="T164" s="26">
        <f>AY164+IF($F164="범선",IF($BG$1=TRUE,INDEX(Sheet2!$H$2:'Sheet2'!$H$45,MATCH(AY164,Sheet2!$G$2:'Sheet2'!$G$45,0),0)),IF($BH$1=TRUE,INDEX(Sheet2!$I$2:'Sheet2'!$I$45,MATCH(AY164,Sheet2!$G$2:'Sheet2'!$G$45,0)),IF($BI$1=TRUE,INDEX(Sheet2!$H$2:'Sheet2'!$H$45,MATCH(AY164,Sheet2!$G$2:'Sheet2'!$G$45,0)),0)))+IF($BE$1=TRUE,2,0)</f>
        <v>18.5</v>
      </c>
      <c r="U164" s="26">
        <f t="shared" si="69"/>
        <v>22</v>
      </c>
      <c r="V164" s="26">
        <f t="shared" si="70"/>
        <v>25</v>
      </c>
      <c r="W164" s="28">
        <f t="shared" si="71"/>
        <v>28</v>
      </c>
      <c r="X164" s="26">
        <f>AZ164+IF($F164="범선",IF($BG$1=TRUE,INDEX(Sheet2!$H$2:'Sheet2'!$H$45,MATCH(AZ164,Sheet2!$G$2:'Sheet2'!$G$45,0),0)),IF($BH$1=TRUE,INDEX(Sheet2!$I$2:'Sheet2'!$I$45,MATCH(AZ164,Sheet2!$G$2:'Sheet2'!$G$45,0)),IF($BI$1=TRUE,INDEX(Sheet2!$H$2:'Sheet2'!$H$45,MATCH(AZ164,Sheet2!$G$2:'Sheet2'!$G$45,0)),0)))+IF($BE$1=TRUE,2,0)</f>
        <v>22.5</v>
      </c>
      <c r="Y164" s="26">
        <f t="shared" si="72"/>
        <v>26</v>
      </c>
      <c r="Z164" s="26">
        <f t="shared" si="73"/>
        <v>29</v>
      </c>
      <c r="AA164" s="28">
        <f t="shared" si="74"/>
        <v>32</v>
      </c>
      <c r="AB164" s="26">
        <f>BA164+IF($F164="범선",IF($BG$1=TRUE,INDEX(Sheet2!$H$2:'Sheet2'!$H$45,MATCH(BA164,Sheet2!$G$2:'Sheet2'!$G$45,0),0)),IF($BH$1=TRUE,INDEX(Sheet2!$I$2:'Sheet2'!$I$45,MATCH(BA164,Sheet2!$G$2:'Sheet2'!$G$45,0)),IF($BI$1=TRUE,INDEX(Sheet2!$H$2:'Sheet2'!$H$45,MATCH(BA164,Sheet2!$G$2:'Sheet2'!$G$45,0)),0)))+IF($BE$1=TRUE,2,0)</f>
        <v>28</v>
      </c>
      <c r="AC164" s="26">
        <f t="shared" si="75"/>
        <v>31.5</v>
      </c>
      <c r="AD164" s="26">
        <f t="shared" si="76"/>
        <v>34.5</v>
      </c>
      <c r="AE164" s="28">
        <f t="shared" si="77"/>
        <v>37.5</v>
      </c>
      <c r="AF164" s="26">
        <f>BB164+IF($F164="범선",IF($BG$1=TRUE,INDEX(Sheet2!$H$2:'Sheet2'!$H$45,MATCH(BB164,Sheet2!$G$2:'Sheet2'!$G$45,0),0)),IF($BH$1=TRUE,INDEX(Sheet2!$I$2:'Sheet2'!$I$45,MATCH(BB164,Sheet2!$G$2:'Sheet2'!$G$45,0)),IF($BI$1=TRUE,INDEX(Sheet2!$H$2:'Sheet2'!$H$45,MATCH(BB164,Sheet2!$G$2:'Sheet2'!$G$45,0)),0)))+IF($BE$1=TRUE,2,0)</f>
        <v>33</v>
      </c>
      <c r="AG164" s="26">
        <f t="shared" si="78"/>
        <v>36.5</v>
      </c>
      <c r="AH164" s="26">
        <f t="shared" si="79"/>
        <v>39.5</v>
      </c>
      <c r="AI164" s="28">
        <f t="shared" si="80"/>
        <v>42.5</v>
      </c>
      <c r="AJ164" s="95"/>
      <c r="AK164" s="97">
        <v>250</v>
      </c>
      <c r="AL164" s="97">
        <v>360</v>
      </c>
      <c r="AM164" s="97">
        <v>11</v>
      </c>
      <c r="AN164" s="83">
        <v>12</v>
      </c>
      <c r="AO164" s="83">
        <v>35</v>
      </c>
      <c r="AP164" s="5">
        <v>67</v>
      </c>
      <c r="AQ164" s="5">
        <v>32</v>
      </c>
      <c r="AR164" s="5">
        <v>40</v>
      </c>
      <c r="AS164" s="5">
        <v>913</v>
      </c>
      <c r="AT164" s="5">
        <v>3</v>
      </c>
      <c r="AU164" s="5">
        <f t="shared" si="90"/>
        <v>1020</v>
      </c>
      <c r="AV164" s="5">
        <f t="shared" si="81"/>
        <v>765</v>
      </c>
      <c r="AW164" s="5">
        <f t="shared" si="82"/>
        <v>1275</v>
      </c>
      <c r="AX164" s="5">
        <f t="shared" si="83"/>
        <v>6</v>
      </c>
      <c r="AY164" s="5">
        <f t="shared" si="84"/>
        <v>7</v>
      </c>
      <c r="AZ164" s="5">
        <f t="shared" si="85"/>
        <v>10</v>
      </c>
      <c r="BA164" s="5">
        <f t="shared" si="86"/>
        <v>14</v>
      </c>
      <c r="BB164" s="5">
        <f t="shared" si="87"/>
        <v>18</v>
      </c>
    </row>
    <row r="165" spans="1:54" s="5" customFormat="1">
      <c r="A165" s="405"/>
      <c r="B165" s="406" t="s">
        <v>68</v>
      </c>
      <c r="C165" s="415" t="s">
        <v>66</v>
      </c>
      <c r="D165" s="38" t="s">
        <v>1</v>
      </c>
      <c r="E165" s="38" t="s">
        <v>0</v>
      </c>
      <c r="F165" s="407" t="s">
        <v>18</v>
      </c>
      <c r="G165" s="39" t="s">
        <v>8</v>
      </c>
      <c r="H165" s="286">
        <f>ROUNDDOWN(AK165*1.05,0)+INDEX(Sheet2!$B$2:'Sheet2'!$B$5,MATCH(G165,Sheet2!$A$2:'Sheet2'!$A$5,0),0)+34*AT165-ROUNDUP(IF($BC$1=TRUE,AV165,AW165)/10,0)+A165</f>
        <v>485</v>
      </c>
      <c r="I165" s="296">
        <f>ROUNDDOWN(AL165*1.05,0)+INDEX(Sheet2!$B$2:'Sheet2'!$B$5,MATCH(G165,Sheet2!$A$2:'Sheet2'!$A$5,0),0)+34*AT165-ROUNDUP(IF($BC$1=TRUE,AV165,AW165)/10,0)+A165</f>
        <v>506</v>
      </c>
      <c r="J165" s="40">
        <f t="shared" si="63"/>
        <v>991</v>
      </c>
      <c r="K165" s="663">
        <f>AW165-ROUNDDOWN(AR165/2,0)-ROUNDDOWN(MAX(AQ165*1.2,AP165*0.5),0)+INDEX(Sheet2!$C$2:'Sheet2'!$C$5,MATCH(G165,Sheet2!$A$2:'Sheet2'!$A$5,0),0)</f>
        <v>799</v>
      </c>
      <c r="L165" s="37">
        <f t="shared" si="64"/>
        <v>417</v>
      </c>
      <c r="M165" s="427">
        <f t="shared" si="88"/>
        <v>13</v>
      </c>
      <c r="N165" s="427">
        <f t="shared" si="89"/>
        <v>30</v>
      </c>
      <c r="O165" s="93">
        <f t="shared" si="65"/>
        <v>1961</v>
      </c>
      <c r="P165" s="41">
        <f>AX165+IF($F165="범선",IF($BG$1=TRUE,INDEX(Sheet2!$H$2:'Sheet2'!$H$45,MATCH(AX165,Sheet2!$G$2:'Sheet2'!$G$45,0),0)),IF($BH$1=TRUE,INDEX(Sheet2!$I$2:'Sheet2'!$I$45,MATCH(AX165,Sheet2!$G$2:'Sheet2'!$G$45,0)),IF($BI$1=TRUE,INDEX(Sheet2!$H$2:'Sheet2'!$H$45,MATCH(AX165,Sheet2!$G$2:'Sheet2'!$G$45,0)),0)))+IF($BE$1=TRUE,2,0)</f>
        <v>20</v>
      </c>
      <c r="Q165" s="38">
        <f t="shared" si="66"/>
        <v>23</v>
      </c>
      <c r="R165" s="38">
        <f t="shared" si="67"/>
        <v>26</v>
      </c>
      <c r="S165" s="39">
        <f t="shared" si="68"/>
        <v>29</v>
      </c>
      <c r="T165" s="38">
        <f>AY165+IF($F165="범선",IF($BG$1=TRUE,INDEX(Sheet2!$H$2:'Sheet2'!$H$45,MATCH(AY165,Sheet2!$G$2:'Sheet2'!$G$45,0),0)),IF($BH$1=TRUE,INDEX(Sheet2!$I$2:'Sheet2'!$I$45,MATCH(AY165,Sheet2!$G$2:'Sheet2'!$G$45,0)),IF($BI$1=TRUE,INDEX(Sheet2!$H$2:'Sheet2'!$H$45,MATCH(AY165,Sheet2!$G$2:'Sheet2'!$G$45,0)),0)))+IF($BE$1=TRUE,2,0)</f>
        <v>21</v>
      </c>
      <c r="U165" s="38">
        <f t="shared" si="69"/>
        <v>24.5</v>
      </c>
      <c r="V165" s="38">
        <f t="shared" si="70"/>
        <v>27.5</v>
      </c>
      <c r="W165" s="39">
        <f t="shared" si="71"/>
        <v>30.5</v>
      </c>
      <c r="X165" s="38">
        <f>AZ165+IF($F165="범선",IF($BG$1=TRUE,INDEX(Sheet2!$H$2:'Sheet2'!$H$45,MATCH(AZ165,Sheet2!$G$2:'Sheet2'!$G$45,0),0)),IF($BH$1=TRUE,INDEX(Sheet2!$I$2:'Sheet2'!$I$45,MATCH(AZ165,Sheet2!$G$2:'Sheet2'!$G$45,0)),IF($BI$1=TRUE,INDEX(Sheet2!$H$2:'Sheet2'!$H$45,MATCH(AZ165,Sheet2!$G$2:'Sheet2'!$G$45,0)),0)))+IF($BE$1=TRUE,2,0)</f>
        <v>25</v>
      </c>
      <c r="Y165" s="38">
        <f t="shared" si="72"/>
        <v>28.5</v>
      </c>
      <c r="Z165" s="38">
        <f t="shared" si="73"/>
        <v>31.5</v>
      </c>
      <c r="AA165" s="39">
        <f t="shared" si="74"/>
        <v>34.5</v>
      </c>
      <c r="AB165" s="38">
        <f>BA165+IF($F165="범선",IF($BG$1=TRUE,INDEX(Sheet2!$H$2:'Sheet2'!$H$45,MATCH(BA165,Sheet2!$G$2:'Sheet2'!$G$45,0),0)),IF($BH$1=TRUE,INDEX(Sheet2!$I$2:'Sheet2'!$I$45,MATCH(BA165,Sheet2!$G$2:'Sheet2'!$G$45,0)),IF($BI$1=TRUE,INDEX(Sheet2!$H$2:'Sheet2'!$H$45,MATCH(BA165,Sheet2!$G$2:'Sheet2'!$G$45,0)),0)))+IF($BE$1=TRUE,2,0)</f>
        <v>30.5</v>
      </c>
      <c r="AC165" s="38">
        <f t="shared" si="75"/>
        <v>34</v>
      </c>
      <c r="AD165" s="38">
        <f t="shared" si="76"/>
        <v>37</v>
      </c>
      <c r="AE165" s="39">
        <f t="shared" si="77"/>
        <v>40</v>
      </c>
      <c r="AF165" s="38">
        <f>BB165+IF($F165="범선",IF($BG$1=TRUE,INDEX(Sheet2!$H$2:'Sheet2'!$H$45,MATCH(BB165,Sheet2!$G$2:'Sheet2'!$G$45,0),0)),IF($BH$1=TRUE,INDEX(Sheet2!$I$2:'Sheet2'!$I$45,MATCH(BB165,Sheet2!$G$2:'Sheet2'!$G$45,0)),IF($BI$1=TRUE,INDEX(Sheet2!$H$2:'Sheet2'!$H$45,MATCH(BB165,Sheet2!$G$2:'Sheet2'!$G$45,0)),0)))+IF($BE$1=TRUE,2,0)</f>
        <v>36</v>
      </c>
      <c r="AG165" s="38">
        <f t="shared" si="78"/>
        <v>39.5</v>
      </c>
      <c r="AH165" s="38">
        <f t="shared" si="79"/>
        <v>42.5</v>
      </c>
      <c r="AI165" s="39">
        <f t="shared" si="80"/>
        <v>45.5</v>
      </c>
      <c r="AJ165" s="95"/>
      <c r="AK165" s="97">
        <v>260</v>
      </c>
      <c r="AL165" s="97">
        <v>280</v>
      </c>
      <c r="AM165" s="97">
        <v>12</v>
      </c>
      <c r="AN165" s="83">
        <v>13</v>
      </c>
      <c r="AO165" s="83">
        <v>30</v>
      </c>
      <c r="AP165" s="5">
        <v>99</v>
      </c>
      <c r="AQ165" s="5">
        <v>30</v>
      </c>
      <c r="AR165" s="5">
        <v>64</v>
      </c>
      <c r="AS165" s="5">
        <v>502</v>
      </c>
      <c r="AT165" s="5">
        <v>3</v>
      </c>
      <c r="AU165" s="5">
        <f t="shared" si="90"/>
        <v>665</v>
      </c>
      <c r="AV165" s="5">
        <f t="shared" si="81"/>
        <v>498</v>
      </c>
      <c r="AW165" s="5">
        <f t="shared" si="82"/>
        <v>831</v>
      </c>
      <c r="AX165" s="5">
        <f t="shared" si="83"/>
        <v>8</v>
      </c>
      <c r="AY165" s="5">
        <f t="shared" si="84"/>
        <v>9</v>
      </c>
      <c r="AZ165" s="5">
        <f t="shared" si="85"/>
        <v>12</v>
      </c>
      <c r="BA165" s="5">
        <f t="shared" si="86"/>
        <v>16</v>
      </c>
      <c r="BB165" s="5">
        <f t="shared" si="87"/>
        <v>20</v>
      </c>
    </row>
    <row r="166" spans="1:54" s="5" customFormat="1" hidden="1">
      <c r="A166" s="711">
        <v>20</v>
      </c>
      <c r="B166" s="943" t="s">
        <v>45</v>
      </c>
      <c r="C166" s="946" t="s">
        <v>266</v>
      </c>
      <c r="D166" s="724" t="s">
        <v>1</v>
      </c>
      <c r="E166" s="724" t="s">
        <v>41</v>
      </c>
      <c r="F166" s="950" t="s">
        <v>267</v>
      </c>
      <c r="G166" s="951" t="s">
        <v>10</v>
      </c>
      <c r="H166" s="573">
        <f>ROUNDDOWN(AK166*1.05,0)+INDEX(Sheet2!$B$2:'Sheet2'!$B$5,MATCH(G166,Sheet2!$A$2:'Sheet2'!$A$5,0),0)+34*AT166-ROUNDUP(IF($BC$1=TRUE,AV166,AW166)/10,0)+A166</f>
        <v>419</v>
      </c>
      <c r="I166" s="581">
        <f>ROUNDDOWN(AL166*1.05,0)+INDEX(Sheet2!$B$2:'Sheet2'!$B$5,MATCH(G166,Sheet2!$A$2:'Sheet2'!$A$5,0),0)+34*AT166-ROUNDUP(IF($BC$1=TRUE,AV166,AW166)/10,0)+A166</f>
        <v>560</v>
      </c>
      <c r="J166" s="748">
        <f t="shared" si="63"/>
        <v>979</v>
      </c>
      <c r="K166" s="969">
        <f>AW166-ROUNDDOWN(AR166/2,0)-ROUNDDOWN(MAX(AQ166*1.2,AP166*0.5),0)+INDEX(Sheet2!$C$2:'Sheet2'!$C$5,MATCH(G166,Sheet2!$A$2:'Sheet2'!$A$5,0),0)</f>
        <v>1450</v>
      </c>
      <c r="L166" s="971">
        <f t="shared" si="64"/>
        <v>799</v>
      </c>
      <c r="M166" s="973">
        <f t="shared" si="88"/>
        <v>14</v>
      </c>
      <c r="N166" s="973">
        <f t="shared" si="89"/>
        <v>35</v>
      </c>
      <c r="O166" s="977">
        <f t="shared" si="65"/>
        <v>1817</v>
      </c>
      <c r="P166" s="982">
        <f>AX166+IF($F166="범선",IF($BG$1=TRUE,INDEX(Sheet2!$H$2:'Sheet2'!$H$45,MATCH(AX166,Sheet2!$G$2:'Sheet2'!$G$45,0),0)),IF($BH$1=TRUE,INDEX(Sheet2!$I$2:'Sheet2'!$I$45,MATCH(AX166,Sheet2!$G$2:'Sheet2'!$G$45,0)),IF($BI$1=TRUE,INDEX(Sheet2!$H$2:'Sheet2'!$H$45,MATCH(AX166,Sheet2!$G$2:'Sheet2'!$G$45,0)),0)))+IF($BE$1=TRUE,2,0)</f>
        <v>31</v>
      </c>
      <c r="Q166" s="984">
        <f t="shared" si="66"/>
        <v>34</v>
      </c>
      <c r="R166" s="984">
        <f t="shared" si="67"/>
        <v>37</v>
      </c>
      <c r="S166" s="986">
        <f t="shared" si="68"/>
        <v>40</v>
      </c>
      <c r="T166" s="984">
        <f>AY166+IF($F166="범선",IF($BG$1=TRUE,INDEX(Sheet2!$H$2:'Sheet2'!$H$45,MATCH(AY166,Sheet2!$G$2:'Sheet2'!$G$45,0),0)),IF($BH$1=TRUE,INDEX(Sheet2!$I$2:'Sheet2'!$I$45,MATCH(AY166,Sheet2!$G$2:'Sheet2'!$G$45,0)),IF($BI$1=TRUE,INDEX(Sheet2!$H$2:'Sheet2'!$H$45,MATCH(AY166,Sheet2!$G$2:'Sheet2'!$G$45,0)),0)))+IF($BE$1=TRUE,2,0)</f>
        <v>33</v>
      </c>
      <c r="U166" s="984">
        <f t="shared" si="69"/>
        <v>36.5</v>
      </c>
      <c r="V166" s="984">
        <f t="shared" si="70"/>
        <v>39.5</v>
      </c>
      <c r="W166" s="986">
        <f t="shared" si="71"/>
        <v>42.5</v>
      </c>
      <c r="X166" s="984">
        <f>AZ166+IF($F166="범선",IF($BG$1=TRUE,INDEX(Sheet2!$H$2:'Sheet2'!$H$45,MATCH(AZ166,Sheet2!$G$2:'Sheet2'!$G$45,0),0)),IF($BH$1=TRUE,INDEX(Sheet2!$I$2:'Sheet2'!$I$45,MATCH(AZ166,Sheet2!$G$2:'Sheet2'!$G$45,0)),IF($BI$1=TRUE,INDEX(Sheet2!$H$2:'Sheet2'!$H$45,MATCH(AZ166,Sheet2!$G$2:'Sheet2'!$G$45,0)),0)))+IF($BE$1=TRUE,2,0)</f>
        <v>39</v>
      </c>
      <c r="Y166" s="984">
        <f t="shared" si="72"/>
        <v>42.5</v>
      </c>
      <c r="Z166" s="984">
        <f t="shared" si="73"/>
        <v>45.5</v>
      </c>
      <c r="AA166" s="986">
        <f t="shared" si="74"/>
        <v>48.5</v>
      </c>
      <c r="AB166" s="984">
        <f>BA166+IF($F166="범선",IF($BG$1=TRUE,INDEX(Sheet2!$H$2:'Sheet2'!$H$45,MATCH(BA166,Sheet2!$G$2:'Sheet2'!$G$45,0),0)),IF($BH$1=TRUE,INDEX(Sheet2!$I$2:'Sheet2'!$I$45,MATCH(BA166,Sheet2!$G$2:'Sheet2'!$G$45,0)),IF($BI$1=TRUE,INDEX(Sheet2!$H$2:'Sheet2'!$H$45,MATCH(BA166,Sheet2!$G$2:'Sheet2'!$G$45,0)),0)))+IF($BE$1=TRUE,2,0)</f>
        <v>47</v>
      </c>
      <c r="AC166" s="984">
        <f t="shared" si="75"/>
        <v>50.5</v>
      </c>
      <c r="AD166" s="984">
        <f t="shared" si="76"/>
        <v>53.5</v>
      </c>
      <c r="AE166" s="986">
        <f t="shared" si="77"/>
        <v>56.5</v>
      </c>
      <c r="AF166" s="984">
        <f>BB166+IF($F166="범선",IF($BG$1=TRUE,INDEX(Sheet2!$H$2:'Sheet2'!$H$45,MATCH(BB166,Sheet2!$G$2:'Sheet2'!$G$45,0),0)),IF($BH$1=TRUE,INDEX(Sheet2!$I$2:'Sheet2'!$I$45,MATCH(BB166,Sheet2!$G$2:'Sheet2'!$G$45,0)),IF($BI$1=TRUE,INDEX(Sheet2!$H$2:'Sheet2'!$H$45,MATCH(BB166,Sheet2!$G$2:'Sheet2'!$G$45,0)),0)))+IF($BE$1=TRUE,2,0)</f>
        <v>55</v>
      </c>
      <c r="AG166" s="984">
        <f t="shared" si="78"/>
        <v>58.5</v>
      </c>
      <c r="AH166" s="984">
        <f t="shared" si="79"/>
        <v>61.5</v>
      </c>
      <c r="AI166" s="986">
        <f t="shared" si="80"/>
        <v>64.5</v>
      </c>
      <c r="AJ166" s="95"/>
      <c r="AK166" s="96">
        <v>236</v>
      </c>
      <c r="AL166" s="96">
        <v>370</v>
      </c>
      <c r="AM166" s="96">
        <v>10</v>
      </c>
      <c r="AN166" s="83">
        <v>14</v>
      </c>
      <c r="AO166" s="83">
        <v>35</v>
      </c>
      <c r="AP166" s="13">
        <v>90</v>
      </c>
      <c r="AQ166" s="13">
        <v>60</v>
      </c>
      <c r="AR166" s="13">
        <v>58</v>
      </c>
      <c r="AS166" s="13">
        <v>1052</v>
      </c>
      <c r="AT166" s="13">
        <v>3</v>
      </c>
      <c r="AU166" s="5">
        <f t="shared" si="90"/>
        <v>1200</v>
      </c>
      <c r="AV166" s="5">
        <f t="shared" si="81"/>
        <v>900</v>
      </c>
      <c r="AW166" s="5">
        <f t="shared" si="82"/>
        <v>1500</v>
      </c>
      <c r="AX166" s="5">
        <f t="shared" si="83"/>
        <v>4</v>
      </c>
      <c r="AY166" s="5">
        <f t="shared" si="84"/>
        <v>5</v>
      </c>
      <c r="AZ166" s="5">
        <f t="shared" si="85"/>
        <v>8</v>
      </c>
      <c r="BA166" s="5">
        <f t="shared" si="86"/>
        <v>12</v>
      </c>
      <c r="BB166" s="5">
        <f t="shared" si="87"/>
        <v>16</v>
      </c>
    </row>
    <row r="167" spans="1:54" s="5" customFormat="1">
      <c r="A167" s="368"/>
      <c r="B167" s="90" t="s">
        <v>48</v>
      </c>
      <c r="C167" s="122" t="s">
        <v>83</v>
      </c>
      <c r="D167" s="20" t="s">
        <v>1</v>
      </c>
      <c r="E167" s="20" t="s">
        <v>41</v>
      </c>
      <c r="F167" s="21" t="s">
        <v>18</v>
      </c>
      <c r="G167" s="22" t="s">
        <v>8</v>
      </c>
      <c r="H167" s="318">
        <f>ROUNDDOWN(AK167*1.05,0)+INDEX(Sheet2!$B$2:'Sheet2'!$B$5,MATCH(G167,Sheet2!$A$2:'Sheet2'!$A$5,0),0)+34*AT167-ROUNDUP(IF($BC$1=TRUE,AV167,AW167)/10,0)+A167</f>
        <v>473</v>
      </c>
      <c r="I167" s="319">
        <f>ROUNDDOWN(AL167*1.05,0)+INDEX(Sheet2!$B$2:'Sheet2'!$B$5,MATCH(G167,Sheet2!$A$2:'Sheet2'!$A$5,0),0)+34*AT167-ROUNDUP(IF($BC$1=TRUE,AV167,AW167)/10,0)+A167</f>
        <v>536</v>
      </c>
      <c r="J167" s="23">
        <f t="shared" si="63"/>
        <v>1009</v>
      </c>
      <c r="K167" s="495">
        <f>AW167-ROUNDDOWN(AR167/2,0)-ROUNDDOWN(MAX(AQ167*1.2,AP167*0.5),0)+INDEX(Sheet2!$C$2:'Sheet2'!$C$5,MATCH(G167,Sheet2!$A$2:'Sheet2'!$A$5,0),0)</f>
        <v>819</v>
      </c>
      <c r="L167" s="19">
        <f t="shared" si="64"/>
        <v>435</v>
      </c>
      <c r="M167" s="99">
        <f t="shared" si="88"/>
        <v>13</v>
      </c>
      <c r="N167" s="99">
        <f t="shared" si="89"/>
        <v>28</v>
      </c>
      <c r="O167" s="187">
        <f t="shared" si="65"/>
        <v>1955</v>
      </c>
      <c r="P167" s="24">
        <f>AX167+IF($F167="범선",IF($BG$1=TRUE,INDEX(Sheet2!$H$2:'Sheet2'!$H$45,MATCH(AX167,Sheet2!$G$2:'Sheet2'!$G$45,0),0)),IF($BH$1=TRUE,INDEX(Sheet2!$I$2:'Sheet2'!$I$45,MATCH(AX167,Sheet2!$G$2:'Sheet2'!$G$45,0)),IF($BI$1=TRUE,INDEX(Sheet2!$H$2:'Sheet2'!$H$45,MATCH(AX167,Sheet2!$G$2:'Sheet2'!$G$45,0)),0)))+IF($BE$1=TRUE,2,0)</f>
        <v>17</v>
      </c>
      <c r="Q167" s="20">
        <f t="shared" si="66"/>
        <v>20</v>
      </c>
      <c r="R167" s="20">
        <f t="shared" si="67"/>
        <v>23</v>
      </c>
      <c r="S167" s="22">
        <f t="shared" si="68"/>
        <v>26</v>
      </c>
      <c r="T167" s="20">
        <f>AY167+IF($F167="범선",IF($BG$1=TRUE,INDEX(Sheet2!$H$2:'Sheet2'!$H$45,MATCH(AY167,Sheet2!$G$2:'Sheet2'!$G$45,0),0)),IF($BH$1=TRUE,INDEX(Sheet2!$I$2:'Sheet2'!$I$45,MATCH(AY167,Sheet2!$G$2:'Sheet2'!$G$45,0)),IF($BI$1=TRUE,INDEX(Sheet2!$H$2:'Sheet2'!$H$45,MATCH(AY167,Sheet2!$G$2:'Sheet2'!$G$45,0)),0)))+IF($BE$1=TRUE,2,0)</f>
        <v>18.5</v>
      </c>
      <c r="U167" s="20">
        <f t="shared" si="69"/>
        <v>22</v>
      </c>
      <c r="V167" s="20">
        <f t="shared" si="70"/>
        <v>25</v>
      </c>
      <c r="W167" s="22">
        <f t="shared" si="71"/>
        <v>28</v>
      </c>
      <c r="X167" s="20">
        <f>AZ167+IF($F167="범선",IF($BG$1=TRUE,INDEX(Sheet2!$H$2:'Sheet2'!$H$45,MATCH(AZ167,Sheet2!$G$2:'Sheet2'!$G$45,0),0)),IF($BH$1=TRUE,INDEX(Sheet2!$I$2:'Sheet2'!$I$45,MATCH(AZ167,Sheet2!$G$2:'Sheet2'!$G$45,0)),IF($BI$1=TRUE,INDEX(Sheet2!$H$2:'Sheet2'!$H$45,MATCH(AZ167,Sheet2!$G$2:'Sheet2'!$G$45,0)),0)))+IF($BE$1=TRUE,2,0)</f>
        <v>24</v>
      </c>
      <c r="Y167" s="20">
        <f t="shared" si="72"/>
        <v>27.5</v>
      </c>
      <c r="Z167" s="20">
        <f t="shared" si="73"/>
        <v>30.5</v>
      </c>
      <c r="AA167" s="22">
        <f t="shared" si="74"/>
        <v>33.5</v>
      </c>
      <c r="AB167" s="20">
        <f>BA167+IF($F167="범선",IF($BG$1=TRUE,INDEX(Sheet2!$H$2:'Sheet2'!$H$45,MATCH(BA167,Sheet2!$G$2:'Sheet2'!$G$45,0),0)),IF($BH$1=TRUE,INDEX(Sheet2!$I$2:'Sheet2'!$I$45,MATCH(BA167,Sheet2!$G$2:'Sheet2'!$G$45,0)),IF($BI$1=TRUE,INDEX(Sheet2!$H$2:'Sheet2'!$H$45,MATCH(BA167,Sheet2!$G$2:'Sheet2'!$G$45,0)),0)))+IF($BE$1=TRUE,2,0)</f>
        <v>29</v>
      </c>
      <c r="AC167" s="20">
        <f t="shared" si="75"/>
        <v>32.5</v>
      </c>
      <c r="AD167" s="20">
        <f t="shared" si="76"/>
        <v>35.5</v>
      </c>
      <c r="AE167" s="22">
        <f t="shared" si="77"/>
        <v>38.5</v>
      </c>
      <c r="AF167" s="20">
        <f>BB167+IF($F167="범선",IF($BG$1=TRUE,INDEX(Sheet2!$H$2:'Sheet2'!$H$45,MATCH(BB167,Sheet2!$G$2:'Sheet2'!$G$45,0),0)),IF($BH$1=TRUE,INDEX(Sheet2!$I$2:'Sheet2'!$I$45,MATCH(BB167,Sheet2!$G$2:'Sheet2'!$G$45,0)),IF($BI$1=TRUE,INDEX(Sheet2!$H$2:'Sheet2'!$H$45,MATCH(BB167,Sheet2!$G$2:'Sheet2'!$G$45,0)),0)))+IF($BE$1=TRUE,2,0)</f>
        <v>33</v>
      </c>
      <c r="AG167" s="20">
        <f t="shared" si="78"/>
        <v>36.5</v>
      </c>
      <c r="AH167" s="20">
        <f t="shared" si="79"/>
        <v>39.5</v>
      </c>
      <c r="AI167" s="22">
        <f t="shared" si="80"/>
        <v>42.5</v>
      </c>
      <c r="AJ167" s="95"/>
      <c r="AK167" s="97">
        <v>250</v>
      </c>
      <c r="AL167" s="97">
        <v>310</v>
      </c>
      <c r="AM167" s="97">
        <v>12</v>
      </c>
      <c r="AN167" s="83">
        <v>13</v>
      </c>
      <c r="AO167" s="83">
        <v>28</v>
      </c>
      <c r="AP167" s="5">
        <v>98</v>
      </c>
      <c r="AQ167" s="5">
        <v>32</v>
      </c>
      <c r="AR167" s="5">
        <v>36</v>
      </c>
      <c r="AS167" s="5">
        <v>536</v>
      </c>
      <c r="AT167" s="5">
        <v>3</v>
      </c>
      <c r="AU167" s="5">
        <f t="shared" si="90"/>
        <v>670</v>
      </c>
      <c r="AV167" s="5">
        <f t="shared" si="81"/>
        <v>502</v>
      </c>
      <c r="AW167" s="5">
        <f t="shared" si="82"/>
        <v>837</v>
      </c>
      <c r="AX167" s="5">
        <f t="shared" si="83"/>
        <v>6</v>
      </c>
      <c r="AY167" s="5">
        <f t="shared" si="84"/>
        <v>7</v>
      </c>
      <c r="AZ167" s="5">
        <f t="shared" si="85"/>
        <v>11</v>
      </c>
      <c r="BA167" s="5">
        <f t="shared" si="86"/>
        <v>15</v>
      </c>
      <c r="BB167" s="5">
        <f t="shared" si="87"/>
        <v>18</v>
      </c>
    </row>
    <row r="168" spans="1:54" s="5" customFormat="1" hidden="1">
      <c r="A168" s="458">
        <v>20</v>
      </c>
      <c r="B168" s="715"/>
      <c r="C168" s="721" t="s">
        <v>165</v>
      </c>
      <c r="D168" s="387" t="s">
        <v>26</v>
      </c>
      <c r="E168" s="387" t="s">
        <v>0</v>
      </c>
      <c r="F168" s="387" t="s">
        <v>18</v>
      </c>
      <c r="G168" s="388" t="s">
        <v>10</v>
      </c>
      <c r="H168" s="737">
        <f>ROUNDDOWN(AK168*1.05,0)+INDEX(Sheet2!$B$2:'Sheet2'!$B$5,MATCH(G168,Sheet2!$A$2:'Sheet2'!$A$5,0),0)+34*AT168-ROUNDUP(IF($BC$1=TRUE,AV168,AW168)/10,0)+A168</f>
        <v>448</v>
      </c>
      <c r="I168" s="742">
        <f>ROUNDDOWN(AL168*1.05,0)+INDEX(Sheet2!$B$2:'Sheet2'!$B$5,MATCH(G168,Sheet2!$A$2:'Sheet2'!$A$5,0),0)+34*AT168-ROUNDUP(IF($BC$1=TRUE,AV168,AW168)/10,0)+A168</f>
        <v>469</v>
      </c>
      <c r="J168" s="747">
        <f t="shared" si="63"/>
        <v>917</v>
      </c>
      <c r="K168" s="770">
        <f>AW168-ROUNDDOWN(AR168/2,0)-ROUNDDOWN(MAX(AQ168*1.2,AP168*0.5),0)+INDEX(Sheet2!$C$2:'Sheet2'!$C$5,MATCH(G168,Sheet2!$A$2:'Sheet2'!$A$5,0),0)</f>
        <v>1412</v>
      </c>
      <c r="L168" s="386">
        <f t="shared" si="64"/>
        <v>786</v>
      </c>
      <c r="M168" s="780">
        <f t="shared" si="88"/>
        <v>13</v>
      </c>
      <c r="N168" s="780">
        <f t="shared" si="89"/>
        <v>45</v>
      </c>
      <c r="O168" s="792">
        <f t="shared" si="65"/>
        <v>1813</v>
      </c>
      <c r="P168" s="41">
        <f>AX168+IF($F168="범선",IF($BG$1=TRUE,INDEX(Sheet2!$H$2:'Sheet2'!$H$45,MATCH(AX168,Sheet2!$G$2:'Sheet2'!$G$45,0),0)),IF($BH$1=TRUE,INDEX(Sheet2!$I$2:'Sheet2'!$I$45,MATCH(AX168,Sheet2!$G$2:'Sheet2'!$G$45,0)),IF($BI$1=TRUE,INDEX(Sheet2!$H$2:'Sheet2'!$H$45,MATCH(AX168,Sheet2!$G$2:'Sheet2'!$G$45,0)),0)))+IF($BE$1=TRUE,2,0)</f>
        <v>18.5</v>
      </c>
      <c r="Q168" s="38">
        <f t="shared" si="66"/>
        <v>21.5</v>
      </c>
      <c r="R168" s="38">
        <f t="shared" si="67"/>
        <v>24.5</v>
      </c>
      <c r="S168" s="39">
        <f t="shared" si="68"/>
        <v>27.5</v>
      </c>
      <c r="T168" s="38">
        <f>AY168+IF($F168="범선",IF($BG$1=TRUE,INDEX(Sheet2!$H$2:'Sheet2'!$H$45,MATCH(AY168,Sheet2!$G$2:'Sheet2'!$G$45,0),0)),IF($BH$1=TRUE,INDEX(Sheet2!$I$2:'Sheet2'!$I$45,MATCH(AY168,Sheet2!$G$2:'Sheet2'!$G$45,0)),IF($BI$1=TRUE,INDEX(Sheet2!$H$2:'Sheet2'!$H$45,MATCH(AY168,Sheet2!$G$2:'Sheet2'!$G$45,0)),0)))+IF($BE$1=TRUE,2,0)</f>
        <v>20</v>
      </c>
      <c r="U168" s="38">
        <f t="shared" si="69"/>
        <v>23.5</v>
      </c>
      <c r="V168" s="38">
        <f t="shared" si="70"/>
        <v>26.5</v>
      </c>
      <c r="W168" s="39">
        <f t="shared" si="71"/>
        <v>29.5</v>
      </c>
      <c r="X168" s="38">
        <f>AZ168+IF($F168="범선",IF($BG$1=TRUE,INDEX(Sheet2!$H$2:'Sheet2'!$H$45,MATCH(AZ168,Sheet2!$G$2:'Sheet2'!$G$45,0),0)),IF($BH$1=TRUE,INDEX(Sheet2!$I$2:'Sheet2'!$I$45,MATCH(AZ168,Sheet2!$G$2:'Sheet2'!$G$45,0)),IF($BI$1=TRUE,INDEX(Sheet2!$H$2:'Sheet2'!$H$45,MATCH(AZ168,Sheet2!$G$2:'Sheet2'!$G$45,0)),0)))+IF($BE$1=TRUE,2,0)</f>
        <v>24</v>
      </c>
      <c r="Y168" s="38">
        <f t="shared" si="72"/>
        <v>27.5</v>
      </c>
      <c r="Z168" s="38">
        <f t="shared" si="73"/>
        <v>30.5</v>
      </c>
      <c r="AA168" s="39">
        <f t="shared" si="74"/>
        <v>33.5</v>
      </c>
      <c r="AB168" s="38">
        <f>BA168+IF($F168="범선",IF($BG$1=TRUE,INDEX(Sheet2!$H$2:'Sheet2'!$H$45,MATCH(BA168,Sheet2!$G$2:'Sheet2'!$G$45,0),0)),IF($BH$1=TRUE,INDEX(Sheet2!$I$2:'Sheet2'!$I$45,MATCH(BA168,Sheet2!$G$2:'Sheet2'!$G$45,0)),IF($BI$1=TRUE,INDEX(Sheet2!$H$2:'Sheet2'!$H$45,MATCH(BA168,Sheet2!$G$2:'Sheet2'!$G$45,0)),0)))+IF($BE$1=TRUE,2,0)</f>
        <v>29</v>
      </c>
      <c r="AC168" s="38">
        <f t="shared" si="75"/>
        <v>32.5</v>
      </c>
      <c r="AD168" s="38">
        <f t="shared" si="76"/>
        <v>35.5</v>
      </c>
      <c r="AE168" s="39">
        <f t="shared" si="77"/>
        <v>38.5</v>
      </c>
      <c r="AF168" s="38">
        <f>BB168+IF($F168="범선",IF($BG$1=TRUE,INDEX(Sheet2!$H$2:'Sheet2'!$H$45,MATCH(BB168,Sheet2!$G$2:'Sheet2'!$G$45,0),0)),IF($BH$1=TRUE,INDEX(Sheet2!$I$2:'Sheet2'!$I$45,MATCH(BB168,Sheet2!$G$2:'Sheet2'!$G$45,0)),IF($BI$1=TRUE,INDEX(Sheet2!$H$2:'Sheet2'!$H$45,MATCH(BB168,Sheet2!$G$2:'Sheet2'!$G$45,0)),0)))+IF($BE$1=TRUE,2,0)</f>
        <v>34.5</v>
      </c>
      <c r="AG168" s="38">
        <f t="shared" si="78"/>
        <v>38</v>
      </c>
      <c r="AH168" s="38">
        <f t="shared" si="79"/>
        <v>41</v>
      </c>
      <c r="AI168" s="39">
        <f t="shared" si="80"/>
        <v>44</v>
      </c>
      <c r="AJ168" s="95"/>
      <c r="AK168" s="97">
        <v>260</v>
      </c>
      <c r="AL168" s="97">
        <v>280</v>
      </c>
      <c r="AM168" s="97">
        <v>11</v>
      </c>
      <c r="AN168" s="81">
        <v>13</v>
      </c>
      <c r="AO168" s="81">
        <v>45</v>
      </c>
      <c r="AP168">
        <v>80</v>
      </c>
      <c r="AQ168">
        <v>30</v>
      </c>
      <c r="AR168">
        <v>72</v>
      </c>
      <c r="AS168">
        <v>998</v>
      </c>
      <c r="AT168" s="13">
        <v>3</v>
      </c>
      <c r="AU168" s="5">
        <f t="shared" si="90"/>
        <v>1150</v>
      </c>
      <c r="AV168" s="5">
        <f t="shared" si="81"/>
        <v>862</v>
      </c>
      <c r="AW168" s="5">
        <f t="shared" si="82"/>
        <v>1437</v>
      </c>
      <c r="AX168" s="5">
        <f t="shared" si="83"/>
        <v>7</v>
      </c>
      <c r="AY168" s="5">
        <f t="shared" si="84"/>
        <v>8</v>
      </c>
      <c r="AZ168" s="5">
        <f t="shared" si="85"/>
        <v>11</v>
      </c>
      <c r="BA168" s="5">
        <f t="shared" si="86"/>
        <v>15</v>
      </c>
      <c r="BB168" s="5">
        <f t="shared" si="87"/>
        <v>19</v>
      </c>
    </row>
    <row r="169" spans="1:54" s="5" customFormat="1" hidden="1">
      <c r="A169" s="815"/>
      <c r="B169" s="873" t="s">
        <v>40</v>
      </c>
      <c r="C169" s="822" t="s">
        <v>231</v>
      </c>
      <c r="D169" s="824" t="s">
        <v>1</v>
      </c>
      <c r="E169" s="824" t="s">
        <v>0</v>
      </c>
      <c r="F169" s="827" t="s">
        <v>18</v>
      </c>
      <c r="G169" s="829" t="s">
        <v>10</v>
      </c>
      <c r="H169" s="831">
        <f>ROUNDDOWN(AK169*1.05,0)+INDEX(Sheet2!$B$2:'Sheet2'!$B$5,MATCH(G169,Sheet2!$A$2:'Sheet2'!$A$5,0),0)+34*AT169-ROUNDUP(IF($BC$1=TRUE,AV169,AW169)/10,0)+A169</f>
        <v>518</v>
      </c>
      <c r="I169" s="834">
        <f>ROUNDDOWN(AL169*1.05,0)+INDEX(Sheet2!$B$2:'Sheet2'!$B$5,MATCH(G169,Sheet2!$A$2:'Sheet2'!$A$5,0),0)+34*AT169-ROUNDUP(IF($BC$1=TRUE,AV169,AW169)/10,0)+A169</f>
        <v>257</v>
      </c>
      <c r="J169" s="839">
        <f t="shared" si="63"/>
        <v>775</v>
      </c>
      <c r="K169" s="756">
        <f>AW169-ROUNDDOWN(AR169/2,0)-ROUNDDOWN(MAX(AQ169*1.2,AP169*0.5),0)+INDEX(Sheet2!$C$2:'Sheet2'!$C$5,MATCH(G169,Sheet2!$A$2:'Sheet2'!$A$5,0),0)</f>
        <v>1003</v>
      </c>
      <c r="L169" s="846">
        <f t="shared" si="64"/>
        <v>552</v>
      </c>
      <c r="M169" s="848">
        <f t="shared" si="88"/>
        <v>12</v>
      </c>
      <c r="N169" s="848">
        <f t="shared" si="89"/>
        <v>13</v>
      </c>
      <c r="O169" s="853">
        <f t="shared" si="65"/>
        <v>1811</v>
      </c>
      <c r="P169" s="259">
        <f>AX169+IF($F169="범선",IF($BG$1=TRUE,INDEX(Sheet2!$H$2:'Sheet2'!$H$45,MATCH(AX169,Sheet2!$G$2:'Sheet2'!$G$45,0),0)),IF($BH$1=TRUE,INDEX(Sheet2!$I$2:'Sheet2'!$I$45,MATCH(AX169,Sheet2!$G$2:'Sheet2'!$G$45,0)),IF($BI$1=TRUE,INDEX(Sheet2!$H$2:'Sheet2'!$H$45,MATCH(AX169,Sheet2!$G$2:'Sheet2'!$G$45,0)),0)))+IF($BE$1=TRUE,2,0)</f>
        <v>12</v>
      </c>
      <c r="Q169" s="214">
        <f t="shared" si="66"/>
        <v>15</v>
      </c>
      <c r="R169" s="214">
        <f t="shared" si="67"/>
        <v>18</v>
      </c>
      <c r="S169" s="223">
        <f t="shared" si="68"/>
        <v>21</v>
      </c>
      <c r="T169" s="214">
        <f>AY169+IF($F169="범선",IF($BG$1=TRUE,INDEX(Sheet2!$H$2:'Sheet2'!$H$45,MATCH(AY169,Sheet2!$G$2:'Sheet2'!$G$45,0),0)),IF($BH$1=TRUE,INDEX(Sheet2!$I$2:'Sheet2'!$I$45,MATCH(AY169,Sheet2!$G$2:'Sheet2'!$G$45,0)),IF($BI$1=TRUE,INDEX(Sheet2!$H$2:'Sheet2'!$H$45,MATCH(AY169,Sheet2!$G$2:'Sheet2'!$G$45,0)),0)))+IF($BE$1=TRUE,2,0)</f>
        <v>13</v>
      </c>
      <c r="U169" s="214">
        <f t="shared" si="69"/>
        <v>16.5</v>
      </c>
      <c r="V169" s="214">
        <f t="shared" si="70"/>
        <v>19.5</v>
      </c>
      <c r="W169" s="223">
        <f t="shared" si="71"/>
        <v>22.5</v>
      </c>
      <c r="X169" s="214">
        <f>AZ169+IF($F169="범선",IF($BG$1=TRUE,INDEX(Sheet2!$H$2:'Sheet2'!$H$45,MATCH(AZ169,Sheet2!$G$2:'Sheet2'!$G$45,0),0)),IF($BH$1=TRUE,INDEX(Sheet2!$I$2:'Sheet2'!$I$45,MATCH(AZ169,Sheet2!$G$2:'Sheet2'!$G$45,0)),IF($BI$1=TRUE,INDEX(Sheet2!$H$2:'Sheet2'!$H$45,MATCH(AZ169,Sheet2!$G$2:'Sheet2'!$G$45,0)),0)))+IF($BE$1=TRUE,2,0)</f>
        <v>18.5</v>
      </c>
      <c r="Y169" s="214">
        <f t="shared" si="72"/>
        <v>22</v>
      </c>
      <c r="Z169" s="214">
        <f t="shared" si="73"/>
        <v>25</v>
      </c>
      <c r="AA169" s="223">
        <f t="shared" si="74"/>
        <v>28</v>
      </c>
      <c r="AB169" s="214">
        <f>BA169+IF($F169="범선",IF($BG$1=TRUE,INDEX(Sheet2!$H$2:'Sheet2'!$H$45,MATCH(BA169,Sheet2!$G$2:'Sheet2'!$G$45,0),0)),IF($BH$1=TRUE,INDEX(Sheet2!$I$2:'Sheet2'!$I$45,MATCH(BA169,Sheet2!$G$2:'Sheet2'!$G$45,0)),IF($BI$1=TRUE,INDEX(Sheet2!$H$2:'Sheet2'!$H$45,MATCH(BA169,Sheet2!$G$2:'Sheet2'!$G$45,0)),0)))+IF($BE$1=TRUE,2,0)</f>
        <v>24</v>
      </c>
      <c r="AC169" s="214">
        <f t="shared" si="75"/>
        <v>27.5</v>
      </c>
      <c r="AD169" s="214">
        <f t="shared" si="76"/>
        <v>30.5</v>
      </c>
      <c r="AE169" s="223">
        <f t="shared" si="77"/>
        <v>33.5</v>
      </c>
      <c r="AF169" s="214">
        <f>BB169+IF($F169="범선",IF($BG$1=TRUE,INDEX(Sheet2!$H$2:'Sheet2'!$H$45,MATCH(BB169,Sheet2!$G$2:'Sheet2'!$G$45,0),0)),IF($BH$1=TRUE,INDEX(Sheet2!$I$2:'Sheet2'!$I$45,MATCH(BB169,Sheet2!$G$2:'Sheet2'!$G$45,0)),IF($BI$1=TRUE,INDEX(Sheet2!$H$2:'Sheet2'!$H$45,MATCH(BB169,Sheet2!$G$2:'Sheet2'!$G$45,0)),0)))+IF($BE$1=TRUE,2,0)</f>
        <v>28</v>
      </c>
      <c r="AG169" s="214">
        <f t="shared" si="78"/>
        <v>31.5</v>
      </c>
      <c r="AH169" s="214">
        <f t="shared" si="79"/>
        <v>34.5</v>
      </c>
      <c r="AI169" s="223">
        <f t="shared" si="80"/>
        <v>37.5</v>
      </c>
      <c r="AJ169" s="95"/>
      <c r="AK169" s="96">
        <v>353</v>
      </c>
      <c r="AL169" s="96">
        <v>104</v>
      </c>
      <c r="AM169" s="96">
        <v>11</v>
      </c>
      <c r="AN169" s="83">
        <v>12</v>
      </c>
      <c r="AO169" s="83">
        <v>13</v>
      </c>
      <c r="AP169" s="13">
        <v>65</v>
      </c>
      <c r="AQ169" s="13">
        <v>30</v>
      </c>
      <c r="AR169" s="13">
        <v>24</v>
      </c>
      <c r="AS169" s="13">
        <v>711</v>
      </c>
      <c r="AT169" s="13">
        <v>2</v>
      </c>
      <c r="AU169" s="5">
        <f t="shared" si="90"/>
        <v>800</v>
      </c>
      <c r="AV169" s="5">
        <f t="shared" si="81"/>
        <v>600</v>
      </c>
      <c r="AW169" s="5">
        <f t="shared" si="82"/>
        <v>1000</v>
      </c>
      <c r="AX169" s="5">
        <f t="shared" si="83"/>
        <v>2</v>
      </c>
      <c r="AY169" s="5">
        <f t="shared" si="84"/>
        <v>3</v>
      </c>
      <c r="AZ169" s="5">
        <f t="shared" si="85"/>
        <v>7</v>
      </c>
      <c r="BA169" s="5">
        <f t="shared" si="86"/>
        <v>11</v>
      </c>
      <c r="BB169" s="5">
        <f t="shared" si="87"/>
        <v>14</v>
      </c>
    </row>
    <row r="170" spans="1:54" s="5" customFormat="1">
      <c r="A170" s="368"/>
      <c r="B170" s="90" t="s">
        <v>28</v>
      </c>
      <c r="C170" s="122" t="s">
        <v>51</v>
      </c>
      <c r="D170" s="20" t="s">
        <v>1</v>
      </c>
      <c r="E170" s="20" t="s">
        <v>0</v>
      </c>
      <c r="F170" s="20" t="s">
        <v>18</v>
      </c>
      <c r="G170" s="22" t="s">
        <v>163</v>
      </c>
      <c r="H170" s="318">
        <f>ROUNDDOWN(AK170*1.05,0)+INDEX(Sheet2!$B$2:'Sheet2'!$B$5,MATCH(G170,Sheet2!$A$2:'Sheet2'!$A$5,0),0)+34*AT170-ROUNDUP(IF($BC$1=TRUE,AV170,AW170)/10,0)+A170</f>
        <v>478</v>
      </c>
      <c r="I170" s="319">
        <f>ROUNDDOWN(AL170*1.05,0)+INDEX(Sheet2!$B$2:'Sheet2'!$B$5,MATCH(G170,Sheet2!$A$2:'Sheet2'!$A$5,0),0)+34*AT170-ROUNDUP(IF($BC$1=TRUE,AV170,AW170)/10,0)+A170</f>
        <v>520</v>
      </c>
      <c r="J170" s="23">
        <f t="shared" si="63"/>
        <v>998</v>
      </c>
      <c r="K170" s="495">
        <f>AW170-ROUNDDOWN(AR170/2,0)-ROUNDDOWN(MAX(AQ170*1.2,AP170*0.5),0)+INDEX(Sheet2!$C$2:'Sheet2'!$C$5,MATCH(G170,Sheet2!$A$2:'Sheet2'!$A$5,0),0)</f>
        <v>834</v>
      </c>
      <c r="L170" s="19">
        <f t="shared" si="64"/>
        <v>435</v>
      </c>
      <c r="M170" s="99">
        <f t="shared" si="88"/>
        <v>14</v>
      </c>
      <c r="N170" s="99">
        <f t="shared" si="89"/>
        <v>30</v>
      </c>
      <c r="O170" s="187">
        <f t="shared" si="65"/>
        <v>1954</v>
      </c>
      <c r="P170" s="24">
        <f>AX170+IF($F170="범선",IF($BG$1=TRUE,INDEX(Sheet2!$H$2:'Sheet2'!$H$45,MATCH(AX170,Sheet2!$G$2:'Sheet2'!$G$45,0),0)),IF($BH$1=TRUE,INDEX(Sheet2!$I$2:'Sheet2'!$I$45,MATCH(AX170,Sheet2!$G$2:'Sheet2'!$G$45,0)),IF($BI$1=TRUE,INDEX(Sheet2!$H$2:'Sheet2'!$H$45,MATCH(AX170,Sheet2!$G$2:'Sheet2'!$G$45,0)),0)))+IF($BE$1=TRUE,2,0)</f>
        <v>18.5</v>
      </c>
      <c r="Q170" s="20">
        <f t="shared" si="66"/>
        <v>21.5</v>
      </c>
      <c r="R170" s="20">
        <f t="shared" si="67"/>
        <v>24.5</v>
      </c>
      <c r="S170" s="22">
        <f t="shared" si="68"/>
        <v>27.5</v>
      </c>
      <c r="T170" s="20">
        <f>AY170+IF($F170="범선",IF($BG$1=TRUE,INDEX(Sheet2!$H$2:'Sheet2'!$H$45,MATCH(AY170,Sheet2!$G$2:'Sheet2'!$G$45,0),0)),IF($BH$1=TRUE,INDEX(Sheet2!$I$2:'Sheet2'!$I$45,MATCH(AY170,Sheet2!$G$2:'Sheet2'!$G$45,0)),IF($BI$1=TRUE,INDEX(Sheet2!$H$2:'Sheet2'!$H$45,MATCH(AY170,Sheet2!$G$2:'Sheet2'!$G$45,0)),0)))+IF($BE$1=TRUE,2,0)</f>
        <v>20</v>
      </c>
      <c r="U170" s="20">
        <f t="shared" si="69"/>
        <v>23.5</v>
      </c>
      <c r="V170" s="20">
        <f t="shared" si="70"/>
        <v>26.5</v>
      </c>
      <c r="W170" s="22">
        <f t="shared" si="71"/>
        <v>29.5</v>
      </c>
      <c r="X170" s="20">
        <f>AZ170+IF($F170="범선",IF($BG$1=TRUE,INDEX(Sheet2!$H$2:'Sheet2'!$H$45,MATCH(AZ170,Sheet2!$G$2:'Sheet2'!$G$45,0),0)),IF($BH$1=TRUE,INDEX(Sheet2!$I$2:'Sheet2'!$I$45,MATCH(AZ170,Sheet2!$G$2:'Sheet2'!$G$45,0)),IF($BI$1=TRUE,INDEX(Sheet2!$H$2:'Sheet2'!$H$45,MATCH(AZ170,Sheet2!$G$2:'Sheet2'!$G$45,0)),0)))+IF($BE$1=TRUE,2,0)</f>
        <v>24</v>
      </c>
      <c r="Y170" s="20">
        <f t="shared" si="72"/>
        <v>27.5</v>
      </c>
      <c r="Z170" s="20">
        <f t="shared" si="73"/>
        <v>30.5</v>
      </c>
      <c r="AA170" s="22">
        <f t="shared" si="74"/>
        <v>33.5</v>
      </c>
      <c r="AB170" s="20">
        <f>BA170+IF($F170="범선",IF($BG$1=TRUE,INDEX(Sheet2!$H$2:'Sheet2'!$H$45,MATCH(BA170,Sheet2!$G$2:'Sheet2'!$G$45,0),0)),IF($BH$1=TRUE,INDEX(Sheet2!$I$2:'Sheet2'!$I$45,MATCH(BA170,Sheet2!$G$2:'Sheet2'!$G$45,0)),IF($BI$1=TRUE,INDEX(Sheet2!$H$2:'Sheet2'!$H$45,MATCH(BA170,Sheet2!$G$2:'Sheet2'!$G$45,0)),0)))+IF($BE$1=TRUE,2,0)</f>
        <v>29</v>
      </c>
      <c r="AC170" s="20">
        <f t="shared" si="75"/>
        <v>32.5</v>
      </c>
      <c r="AD170" s="20">
        <f t="shared" si="76"/>
        <v>35.5</v>
      </c>
      <c r="AE170" s="22">
        <f t="shared" si="77"/>
        <v>38.5</v>
      </c>
      <c r="AF170" s="20">
        <f>BB170+IF($F170="범선",IF($BG$1=TRUE,INDEX(Sheet2!$H$2:'Sheet2'!$H$45,MATCH(BB170,Sheet2!$G$2:'Sheet2'!$G$45,0),0)),IF($BH$1=TRUE,INDEX(Sheet2!$I$2:'Sheet2'!$I$45,MATCH(BB170,Sheet2!$G$2:'Sheet2'!$G$45,0)),IF($BI$1=TRUE,INDEX(Sheet2!$H$2:'Sheet2'!$H$45,MATCH(BB170,Sheet2!$G$2:'Sheet2'!$G$45,0)),0)))+IF($BE$1=TRUE,2,0)</f>
        <v>34.5</v>
      </c>
      <c r="AG170" s="20">
        <f t="shared" si="78"/>
        <v>38</v>
      </c>
      <c r="AH170" s="20">
        <f t="shared" si="79"/>
        <v>41</v>
      </c>
      <c r="AI170" s="22">
        <f t="shared" si="80"/>
        <v>44</v>
      </c>
      <c r="AJ170" s="95"/>
      <c r="AK170" s="96">
        <v>276</v>
      </c>
      <c r="AL170" s="96">
        <v>316</v>
      </c>
      <c r="AM170" s="96">
        <v>15</v>
      </c>
      <c r="AN170" s="83">
        <v>14</v>
      </c>
      <c r="AO170" s="83">
        <v>30</v>
      </c>
      <c r="AP170" s="13">
        <v>72</v>
      </c>
      <c r="AQ170" s="13">
        <v>50</v>
      </c>
      <c r="AR170" s="13">
        <v>60</v>
      </c>
      <c r="AS170" s="13">
        <v>568</v>
      </c>
      <c r="AT170" s="13">
        <v>3</v>
      </c>
      <c r="AU170" s="13">
        <f t="shared" si="90"/>
        <v>700</v>
      </c>
      <c r="AV170" s="13">
        <f t="shared" si="81"/>
        <v>525</v>
      </c>
      <c r="AW170" s="13">
        <f t="shared" si="82"/>
        <v>875</v>
      </c>
      <c r="AX170" s="5">
        <f t="shared" si="83"/>
        <v>7</v>
      </c>
      <c r="AY170" s="5">
        <f t="shared" si="84"/>
        <v>8</v>
      </c>
      <c r="AZ170" s="5">
        <f t="shared" si="85"/>
        <v>11</v>
      </c>
      <c r="BA170" s="5">
        <f t="shared" si="86"/>
        <v>15</v>
      </c>
      <c r="BB170" s="5">
        <f t="shared" si="87"/>
        <v>19</v>
      </c>
    </row>
    <row r="171" spans="1:54" s="5" customFormat="1">
      <c r="A171" s="381"/>
      <c r="B171" s="377" t="s">
        <v>79</v>
      </c>
      <c r="C171" s="203" t="s">
        <v>77</v>
      </c>
      <c r="D171" s="49" t="s">
        <v>25</v>
      </c>
      <c r="E171" s="49" t="s">
        <v>0</v>
      </c>
      <c r="F171" s="50" t="s">
        <v>18</v>
      </c>
      <c r="G171" s="51" t="s">
        <v>8</v>
      </c>
      <c r="H171" s="286">
        <f>ROUNDDOWN(AK171*1.05,0)+INDEX(Sheet2!$B$2:'Sheet2'!$B$5,MATCH(G171,Sheet2!$A$2:'Sheet2'!$A$5,0),0)+34*AT171-ROUNDUP(IF($BC$1=TRUE,AV171,AW171)/10,0)+A171</f>
        <v>454</v>
      </c>
      <c r="I171" s="296">
        <f>ROUNDDOWN(AL171*1.05,0)+INDEX(Sheet2!$B$2:'Sheet2'!$B$5,MATCH(G171,Sheet2!$A$2:'Sheet2'!$A$5,0),0)+34*AT171-ROUNDUP(IF($BC$1=TRUE,AV171,AW171)/10,0)+A171</f>
        <v>585</v>
      </c>
      <c r="J171" s="40">
        <f t="shared" si="63"/>
        <v>1039</v>
      </c>
      <c r="K171" s="399">
        <f>AW171-ROUNDDOWN(AR171/2,0)-ROUNDDOWN(MAX(AQ171*1.2,AP171*0.5),0)+INDEX(Sheet2!$C$2:'Sheet2'!$C$5,MATCH(G171,Sheet2!$A$2:'Sheet2'!$A$5,0),0)</f>
        <v>636</v>
      </c>
      <c r="L171" s="48">
        <f t="shared" si="64"/>
        <v>327</v>
      </c>
      <c r="M171" s="201">
        <f t="shared" si="88"/>
        <v>11</v>
      </c>
      <c r="N171" s="201">
        <f t="shared" si="89"/>
        <v>32</v>
      </c>
      <c r="O171" s="202">
        <f t="shared" si="65"/>
        <v>1947</v>
      </c>
      <c r="P171" s="53">
        <f>AX171+IF($F171="범선",IF($BG$1=TRUE,INDEX(Sheet2!$H$2:'Sheet2'!$H$45,MATCH(AX171,Sheet2!$G$2:'Sheet2'!$G$45,0),0)),IF($BH$1=TRUE,INDEX(Sheet2!$I$2:'Sheet2'!$I$45,MATCH(AX171,Sheet2!$G$2:'Sheet2'!$G$45,0)),IF($BI$1=TRUE,INDEX(Sheet2!$H$2:'Sheet2'!$H$45,MATCH(AX171,Sheet2!$G$2:'Sheet2'!$G$45,0)),0)))+IF($BE$1=TRUE,2,0)</f>
        <v>21</v>
      </c>
      <c r="Q171" s="49">
        <f t="shared" si="66"/>
        <v>24</v>
      </c>
      <c r="R171" s="49">
        <f t="shared" si="67"/>
        <v>27</v>
      </c>
      <c r="S171" s="51">
        <f t="shared" si="68"/>
        <v>30</v>
      </c>
      <c r="T171" s="49">
        <f>AY171+IF($F171="범선",IF($BG$1=TRUE,INDEX(Sheet2!$H$2:'Sheet2'!$H$45,MATCH(AY171,Sheet2!$G$2:'Sheet2'!$G$45,0),0)),IF($BH$1=TRUE,INDEX(Sheet2!$I$2:'Sheet2'!$I$45,MATCH(AY171,Sheet2!$G$2:'Sheet2'!$G$45,0)),IF($BI$1=TRUE,INDEX(Sheet2!$H$2:'Sheet2'!$H$45,MATCH(AY171,Sheet2!$G$2:'Sheet2'!$G$45,0)),0)))+IF($BE$1=TRUE,2,0)</f>
        <v>22.5</v>
      </c>
      <c r="U171" s="49">
        <f t="shared" si="69"/>
        <v>26</v>
      </c>
      <c r="V171" s="49">
        <f t="shared" si="70"/>
        <v>29</v>
      </c>
      <c r="W171" s="51">
        <f t="shared" si="71"/>
        <v>32</v>
      </c>
      <c r="X171" s="49">
        <f>AZ171+IF($F171="범선",IF($BG$1=TRUE,INDEX(Sheet2!$H$2:'Sheet2'!$H$45,MATCH(AZ171,Sheet2!$G$2:'Sheet2'!$G$45,0),0)),IF($BH$1=TRUE,INDEX(Sheet2!$I$2:'Sheet2'!$I$45,MATCH(AZ171,Sheet2!$G$2:'Sheet2'!$G$45,0)),IF($BI$1=TRUE,INDEX(Sheet2!$H$2:'Sheet2'!$H$45,MATCH(AZ171,Sheet2!$G$2:'Sheet2'!$G$45,0)),0)))+IF($BE$1=TRUE,2,0)</f>
        <v>28</v>
      </c>
      <c r="Y171" s="49">
        <f t="shared" si="72"/>
        <v>31.5</v>
      </c>
      <c r="Z171" s="49">
        <f t="shared" si="73"/>
        <v>34.5</v>
      </c>
      <c r="AA171" s="51">
        <f t="shared" si="74"/>
        <v>37.5</v>
      </c>
      <c r="AB171" s="49">
        <f>BA171+IF($F171="범선",IF($BG$1=TRUE,INDEX(Sheet2!$H$2:'Sheet2'!$H$45,MATCH(BA171,Sheet2!$G$2:'Sheet2'!$G$45,0),0)),IF($BH$1=TRUE,INDEX(Sheet2!$I$2:'Sheet2'!$I$45,MATCH(BA171,Sheet2!$G$2:'Sheet2'!$G$45,0)),IF($BI$1=TRUE,INDEX(Sheet2!$H$2:'Sheet2'!$H$45,MATCH(BA171,Sheet2!$G$2:'Sheet2'!$G$45,0)),0)))+IF($BE$1=TRUE,2,0)</f>
        <v>32</v>
      </c>
      <c r="AC171" s="49">
        <f t="shared" si="75"/>
        <v>35.5</v>
      </c>
      <c r="AD171" s="49">
        <f t="shared" si="76"/>
        <v>38.5</v>
      </c>
      <c r="AE171" s="51">
        <f t="shared" si="77"/>
        <v>41.5</v>
      </c>
      <c r="AF171" s="49">
        <f>BB171+IF($F171="범선",IF($BG$1=TRUE,INDEX(Sheet2!$H$2:'Sheet2'!$H$45,MATCH(BB171,Sheet2!$G$2:'Sheet2'!$G$45,0),0)),IF($BH$1=TRUE,INDEX(Sheet2!$I$2:'Sheet2'!$I$45,MATCH(BB171,Sheet2!$G$2:'Sheet2'!$G$45,0)),IF($BI$1=TRUE,INDEX(Sheet2!$H$2:'Sheet2'!$H$45,MATCH(BB171,Sheet2!$G$2:'Sheet2'!$G$45,0)),0)))+IF($BE$1=TRUE,2,0)</f>
        <v>37</v>
      </c>
      <c r="AG171" s="49">
        <f t="shared" si="78"/>
        <v>40.5</v>
      </c>
      <c r="AH171" s="49">
        <f t="shared" si="79"/>
        <v>43.5</v>
      </c>
      <c r="AI171" s="51">
        <f t="shared" si="80"/>
        <v>46.5</v>
      </c>
      <c r="AJ171" s="95"/>
      <c r="AK171" s="97">
        <v>220</v>
      </c>
      <c r="AL171" s="97">
        <v>345</v>
      </c>
      <c r="AM171" s="97">
        <v>15</v>
      </c>
      <c r="AN171" s="83">
        <v>11</v>
      </c>
      <c r="AO171" s="83">
        <v>32</v>
      </c>
      <c r="AP171" s="5">
        <v>64</v>
      </c>
      <c r="AQ171" s="5">
        <v>21</v>
      </c>
      <c r="AR171" s="5">
        <v>62</v>
      </c>
      <c r="AS171" s="5">
        <v>394</v>
      </c>
      <c r="AT171" s="5">
        <v>3</v>
      </c>
      <c r="AU171" s="5">
        <f t="shared" si="90"/>
        <v>520</v>
      </c>
      <c r="AV171" s="5">
        <f t="shared" si="81"/>
        <v>390</v>
      </c>
      <c r="AW171" s="5">
        <f t="shared" si="82"/>
        <v>650</v>
      </c>
      <c r="AX171" s="5">
        <f t="shared" si="83"/>
        <v>9</v>
      </c>
      <c r="AY171" s="5">
        <f t="shared" si="84"/>
        <v>10</v>
      </c>
      <c r="AZ171" s="5">
        <f t="shared" si="85"/>
        <v>14</v>
      </c>
      <c r="BA171" s="5">
        <f t="shared" si="86"/>
        <v>17</v>
      </c>
      <c r="BB171" s="5">
        <f t="shared" si="87"/>
        <v>21</v>
      </c>
    </row>
    <row r="172" spans="1:54" s="5" customFormat="1">
      <c r="A172" s="333"/>
      <c r="B172" s="344" t="s">
        <v>40</v>
      </c>
      <c r="C172" s="190" t="s">
        <v>110</v>
      </c>
      <c r="D172" s="43" t="s">
        <v>1</v>
      </c>
      <c r="E172" s="43" t="s">
        <v>0</v>
      </c>
      <c r="F172" s="44" t="s">
        <v>18</v>
      </c>
      <c r="G172" s="45" t="s">
        <v>12</v>
      </c>
      <c r="H172" s="280">
        <f>ROUNDDOWN(AK172*1.05,0)+INDEX(Sheet2!$B$2:'Sheet2'!$B$5,MATCH(G172,Sheet2!$A$2:'Sheet2'!$A$5,0),0)+34*AT172-ROUNDUP(IF($BC$1=TRUE,AV172,AW172)/10,0)+A172</f>
        <v>467</v>
      </c>
      <c r="I172" s="290">
        <f>ROUNDDOWN(AL172*1.05,0)+INDEX(Sheet2!$B$2:'Sheet2'!$B$5,MATCH(G172,Sheet2!$A$2:'Sheet2'!$A$5,0),0)+34*AT172-ROUNDUP(IF($BC$1=TRUE,AV172,AW172)/10,0)+A172</f>
        <v>541</v>
      </c>
      <c r="J172" s="46">
        <f t="shared" si="63"/>
        <v>1008</v>
      </c>
      <c r="K172" s="174">
        <f>AW172-ROUNDDOWN(AR172/2,0)-ROUNDDOWN(MAX(AQ172*1.2,AP172*0.5),0)+INDEX(Sheet2!$C$2:'Sheet2'!$C$5,MATCH(G172,Sheet2!$A$2:'Sheet2'!$A$5,0),0)</f>
        <v>828</v>
      </c>
      <c r="L172" s="42">
        <f t="shared" si="64"/>
        <v>396</v>
      </c>
      <c r="M172" s="191">
        <f t="shared" si="88"/>
        <v>15</v>
      </c>
      <c r="N172" s="191">
        <f t="shared" si="89"/>
        <v>55</v>
      </c>
      <c r="O172" s="140">
        <f t="shared" si="65"/>
        <v>1942</v>
      </c>
      <c r="P172" s="47">
        <f>AX172+IF($F172="범선",IF($BG$1=TRUE,INDEX(Sheet2!$H$2:'Sheet2'!$H$45,MATCH(AX172,Sheet2!$G$2:'Sheet2'!$G$45,0),0)),IF($BH$1=TRUE,INDEX(Sheet2!$I$2:'Sheet2'!$I$45,MATCH(AX172,Sheet2!$G$2:'Sheet2'!$G$45,0)),IF($BI$1=TRUE,INDEX(Sheet2!$H$2:'Sheet2'!$H$45,MATCH(AX172,Sheet2!$G$2:'Sheet2'!$G$45,0)),0)))+IF($BE$1=TRUE,2,0)</f>
        <v>25</v>
      </c>
      <c r="Q172" s="43">
        <f t="shared" si="66"/>
        <v>28</v>
      </c>
      <c r="R172" s="43">
        <f t="shared" si="67"/>
        <v>31</v>
      </c>
      <c r="S172" s="45">
        <f t="shared" si="68"/>
        <v>34</v>
      </c>
      <c r="T172" s="43">
        <f>AY172+IF($F172="범선",IF($BG$1=TRUE,INDEX(Sheet2!$H$2:'Sheet2'!$H$45,MATCH(AY172,Sheet2!$G$2:'Sheet2'!$G$45,0),0)),IF($BH$1=TRUE,INDEX(Sheet2!$I$2:'Sheet2'!$I$45,MATCH(AY172,Sheet2!$G$2:'Sheet2'!$G$45,0)),IF($BI$1=TRUE,INDEX(Sheet2!$H$2:'Sheet2'!$H$45,MATCH(AY172,Sheet2!$G$2:'Sheet2'!$G$45,0)),0)))+IF($BE$1=TRUE,2,0)</f>
        <v>26.5</v>
      </c>
      <c r="U172" s="43">
        <f t="shared" si="69"/>
        <v>30</v>
      </c>
      <c r="V172" s="43">
        <f t="shared" si="70"/>
        <v>33</v>
      </c>
      <c r="W172" s="45">
        <f t="shared" si="71"/>
        <v>36</v>
      </c>
      <c r="X172" s="43">
        <f>AZ172+IF($F172="범선",IF($BG$1=TRUE,INDEX(Sheet2!$H$2:'Sheet2'!$H$45,MATCH(AZ172,Sheet2!$G$2:'Sheet2'!$G$45,0),0)),IF($BH$1=TRUE,INDEX(Sheet2!$I$2:'Sheet2'!$I$45,MATCH(AZ172,Sheet2!$G$2:'Sheet2'!$G$45,0)),IF($BI$1=TRUE,INDEX(Sheet2!$H$2:'Sheet2'!$H$45,MATCH(AZ172,Sheet2!$G$2:'Sheet2'!$G$45,0)),0)))+IF($BE$1=TRUE,2,0)</f>
        <v>30.5</v>
      </c>
      <c r="Y172" s="43">
        <f t="shared" si="72"/>
        <v>34</v>
      </c>
      <c r="Z172" s="43">
        <f t="shared" si="73"/>
        <v>37</v>
      </c>
      <c r="AA172" s="45">
        <f t="shared" si="74"/>
        <v>40</v>
      </c>
      <c r="AB172" s="43">
        <f>BA172+IF($F172="범선",IF($BG$1=TRUE,INDEX(Sheet2!$H$2:'Sheet2'!$H$45,MATCH(BA172,Sheet2!$G$2:'Sheet2'!$G$45,0),0)),IF($BH$1=TRUE,INDEX(Sheet2!$I$2:'Sheet2'!$I$45,MATCH(BA172,Sheet2!$G$2:'Sheet2'!$G$45,0)),IF($BI$1=TRUE,INDEX(Sheet2!$H$2:'Sheet2'!$H$45,MATCH(BA172,Sheet2!$G$2:'Sheet2'!$G$45,0)),0)))+IF($BE$1=TRUE,2,0)</f>
        <v>36</v>
      </c>
      <c r="AC172" s="43">
        <f t="shared" si="75"/>
        <v>39.5</v>
      </c>
      <c r="AD172" s="43">
        <f t="shared" si="76"/>
        <v>42.5</v>
      </c>
      <c r="AE172" s="45">
        <f t="shared" si="77"/>
        <v>45.5</v>
      </c>
      <c r="AF172" s="43">
        <f>BB172+IF($F172="범선",IF($BG$1=TRUE,INDEX(Sheet2!$H$2:'Sheet2'!$H$45,MATCH(BB172,Sheet2!$G$2:'Sheet2'!$G$45,0),0)),IF($BH$1=TRUE,INDEX(Sheet2!$I$2:'Sheet2'!$I$45,MATCH(BB172,Sheet2!$G$2:'Sheet2'!$G$45,0)),IF($BI$1=TRUE,INDEX(Sheet2!$H$2:'Sheet2'!$H$45,MATCH(BB172,Sheet2!$G$2:'Sheet2'!$G$45,0)),0)))+IF($BE$1=TRUE,2,0)</f>
        <v>41</v>
      </c>
      <c r="AG172" s="43">
        <f t="shared" si="78"/>
        <v>44.5</v>
      </c>
      <c r="AH172" s="43">
        <f t="shared" si="79"/>
        <v>47.5</v>
      </c>
      <c r="AI172" s="45">
        <f t="shared" si="80"/>
        <v>50.5</v>
      </c>
      <c r="AJ172" s="95"/>
      <c r="AK172" s="97">
        <v>270</v>
      </c>
      <c r="AL172" s="97">
        <v>340</v>
      </c>
      <c r="AM172" s="97">
        <v>12</v>
      </c>
      <c r="AN172" s="83">
        <v>15</v>
      </c>
      <c r="AO172" s="83">
        <v>55</v>
      </c>
      <c r="AP172" s="5">
        <v>245</v>
      </c>
      <c r="AQ172" s="5">
        <v>100</v>
      </c>
      <c r="AR172" s="5">
        <v>110</v>
      </c>
      <c r="AS172" s="5">
        <v>410</v>
      </c>
      <c r="AT172" s="5">
        <v>3</v>
      </c>
      <c r="AU172" s="5">
        <f t="shared" si="90"/>
        <v>765</v>
      </c>
      <c r="AV172" s="5">
        <f t="shared" si="81"/>
        <v>573</v>
      </c>
      <c r="AW172" s="5">
        <f t="shared" si="82"/>
        <v>956</v>
      </c>
      <c r="AX172" s="5">
        <f t="shared" si="83"/>
        <v>12</v>
      </c>
      <c r="AY172" s="5">
        <f t="shared" si="84"/>
        <v>13</v>
      </c>
      <c r="AZ172" s="5">
        <f t="shared" si="85"/>
        <v>16</v>
      </c>
      <c r="BA172" s="5">
        <f t="shared" si="86"/>
        <v>20</v>
      </c>
      <c r="BB172" s="5">
        <f t="shared" si="87"/>
        <v>24</v>
      </c>
    </row>
    <row r="173" spans="1:54" s="5" customFormat="1">
      <c r="A173" s="334"/>
      <c r="B173" s="89" t="s">
        <v>80</v>
      </c>
      <c r="C173" s="119" t="s">
        <v>77</v>
      </c>
      <c r="D173" s="26" t="s">
        <v>1</v>
      </c>
      <c r="E173" s="26" t="s">
        <v>41</v>
      </c>
      <c r="F173" s="27" t="s">
        <v>18</v>
      </c>
      <c r="G173" s="28" t="s">
        <v>8</v>
      </c>
      <c r="H173" s="91">
        <f>ROUNDDOWN(AK173*1.05,0)+INDEX(Sheet2!$B$2:'Sheet2'!$B$5,MATCH(G173,Sheet2!$A$2:'Sheet2'!$A$5,0),0)+34*AT173-ROUNDUP(IF($BC$1=TRUE,AV173,AW173)/10,0)+A173</f>
        <v>451</v>
      </c>
      <c r="I173" s="231">
        <f>ROUNDDOWN(AL173*1.05,0)+INDEX(Sheet2!$B$2:'Sheet2'!$B$5,MATCH(G173,Sheet2!$A$2:'Sheet2'!$A$5,0),0)+34*AT173-ROUNDUP(IF($BC$1=TRUE,AV173,AW173)/10,0)+A173</f>
        <v>582</v>
      </c>
      <c r="J173" s="30">
        <f t="shared" si="63"/>
        <v>1033</v>
      </c>
      <c r="K173" s="143">
        <f>AW173-ROUNDDOWN(AR173/2,0)-ROUNDDOWN(MAX(AQ173*1.2,AP173*0.5),0)+INDEX(Sheet2!$C$2:'Sheet2'!$C$5,MATCH(G173,Sheet2!$A$2:'Sheet2'!$A$5,0),0)</f>
        <v>661</v>
      </c>
      <c r="L173" s="25">
        <f t="shared" si="64"/>
        <v>335</v>
      </c>
      <c r="M173" s="83">
        <f t="shared" si="88"/>
        <v>11</v>
      </c>
      <c r="N173" s="83">
        <f t="shared" si="89"/>
        <v>32</v>
      </c>
      <c r="O173" s="92">
        <f t="shared" si="65"/>
        <v>1935</v>
      </c>
      <c r="P173" s="31">
        <f>AX173+IF($F173="범선",IF($BG$1=TRUE,INDEX(Sheet2!$H$2:'Sheet2'!$H$45,MATCH(AX173,Sheet2!$G$2:'Sheet2'!$G$45,0),0)),IF($BH$1=TRUE,INDEX(Sheet2!$I$2:'Sheet2'!$I$45,MATCH(AX173,Sheet2!$G$2:'Sheet2'!$G$45,0)),IF($BI$1=TRUE,INDEX(Sheet2!$H$2:'Sheet2'!$H$45,MATCH(AX173,Sheet2!$G$2:'Sheet2'!$G$45,0)),0)))+IF($BE$1=TRUE,2,0)</f>
        <v>20</v>
      </c>
      <c r="Q173" s="26">
        <f t="shared" si="66"/>
        <v>23</v>
      </c>
      <c r="R173" s="26">
        <f t="shared" si="67"/>
        <v>26</v>
      </c>
      <c r="S173" s="28">
        <f t="shared" si="68"/>
        <v>29</v>
      </c>
      <c r="T173" s="26">
        <f>AY173+IF($F173="범선",IF($BG$1=TRUE,INDEX(Sheet2!$H$2:'Sheet2'!$H$45,MATCH(AY173,Sheet2!$G$2:'Sheet2'!$G$45,0),0)),IF($BH$1=TRUE,INDEX(Sheet2!$I$2:'Sheet2'!$I$45,MATCH(AY173,Sheet2!$G$2:'Sheet2'!$G$45,0)),IF($BI$1=TRUE,INDEX(Sheet2!$H$2:'Sheet2'!$H$45,MATCH(AY173,Sheet2!$G$2:'Sheet2'!$G$45,0)),0)))+IF($BE$1=TRUE,2,0)</f>
        <v>21</v>
      </c>
      <c r="U173" s="26">
        <f t="shared" si="69"/>
        <v>24.5</v>
      </c>
      <c r="V173" s="26">
        <f t="shared" si="70"/>
        <v>27.5</v>
      </c>
      <c r="W173" s="28">
        <f t="shared" si="71"/>
        <v>30.5</v>
      </c>
      <c r="X173" s="26">
        <f>AZ173+IF($F173="범선",IF($BG$1=TRUE,INDEX(Sheet2!$H$2:'Sheet2'!$H$45,MATCH(AZ173,Sheet2!$G$2:'Sheet2'!$G$45,0),0)),IF($BH$1=TRUE,INDEX(Sheet2!$I$2:'Sheet2'!$I$45,MATCH(AZ173,Sheet2!$G$2:'Sheet2'!$G$45,0)),IF($BI$1=TRUE,INDEX(Sheet2!$H$2:'Sheet2'!$H$45,MATCH(AZ173,Sheet2!$G$2:'Sheet2'!$G$45,0)),0)))+IF($BE$1=TRUE,2,0)</f>
        <v>26.5</v>
      </c>
      <c r="Y173" s="26">
        <f t="shared" si="72"/>
        <v>30</v>
      </c>
      <c r="Z173" s="26">
        <f t="shared" si="73"/>
        <v>33</v>
      </c>
      <c r="AA173" s="28">
        <f t="shared" si="74"/>
        <v>36</v>
      </c>
      <c r="AB173" s="26">
        <f>BA173+IF($F173="범선",IF($BG$1=TRUE,INDEX(Sheet2!$H$2:'Sheet2'!$H$45,MATCH(BA173,Sheet2!$G$2:'Sheet2'!$G$45,0),0)),IF($BH$1=TRUE,INDEX(Sheet2!$I$2:'Sheet2'!$I$45,MATCH(BA173,Sheet2!$G$2:'Sheet2'!$G$45,0)),IF($BI$1=TRUE,INDEX(Sheet2!$H$2:'Sheet2'!$H$45,MATCH(BA173,Sheet2!$G$2:'Sheet2'!$G$45,0)),0)))+IF($BE$1=TRUE,2,0)</f>
        <v>30.5</v>
      </c>
      <c r="AC173" s="26">
        <f t="shared" si="75"/>
        <v>34</v>
      </c>
      <c r="AD173" s="26">
        <f t="shared" si="76"/>
        <v>37</v>
      </c>
      <c r="AE173" s="28">
        <f t="shared" si="77"/>
        <v>40</v>
      </c>
      <c r="AF173" s="26">
        <f>BB173+IF($F173="범선",IF($BG$1=TRUE,INDEX(Sheet2!$H$2:'Sheet2'!$H$45,MATCH(BB173,Sheet2!$G$2:'Sheet2'!$G$45,0),0)),IF($BH$1=TRUE,INDEX(Sheet2!$I$2:'Sheet2'!$I$45,MATCH(BB173,Sheet2!$G$2:'Sheet2'!$G$45,0)),IF($BI$1=TRUE,INDEX(Sheet2!$H$2:'Sheet2'!$H$45,MATCH(BB173,Sheet2!$G$2:'Sheet2'!$G$45,0)),0)))+IF($BE$1=TRUE,2,0)</f>
        <v>36</v>
      </c>
      <c r="AG173" s="26">
        <f t="shared" si="78"/>
        <v>39.5</v>
      </c>
      <c r="AH173" s="26">
        <f t="shared" si="79"/>
        <v>42.5</v>
      </c>
      <c r="AI173" s="28">
        <f t="shared" si="80"/>
        <v>45.5</v>
      </c>
      <c r="AJ173" s="95"/>
      <c r="AK173" s="97">
        <v>220</v>
      </c>
      <c r="AL173" s="97">
        <v>345</v>
      </c>
      <c r="AM173" s="97">
        <v>15</v>
      </c>
      <c r="AN173" s="83">
        <v>11</v>
      </c>
      <c r="AO173" s="83">
        <v>32</v>
      </c>
      <c r="AP173" s="5">
        <v>98</v>
      </c>
      <c r="AQ173" s="5">
        <v>40</v>
      </c>
      <c r="AR173" s="5">
        <v>62</v>
      </c>
      <c r="AS173" s="5">
        <v>394</v>
      </c>
      <c r="AT173" s="5">
        <v>3</v>
      </c>
      <c r="AU173" s="5">
        <f t="shared" si="90"/>
        <v>554</v>
      </c>
      <c r="AV173" s="5">
        <f t="shared" si="81"/>
        <v>415</v>
      </c>
      <c r="AW173" s="5">
        <f t="shared" si="82"/>
        <v>692</v>
      </c>
      <c r="AX173" s="5">
        <f t="shared" si="83"/>
        <v>8</v>
      </c>
      <c r="AY173" s="5">
        <f t="shared" si="84"/>
        <v>9</v>
      </c>
      <c r="AZ173" s="5">
        <f t="shared" si="85"/>
        <v>13</v>
      </c>
      <c r="BA173" s="5">
        <f t="shared" si="86"/>
        <v>16</v>
      </c>
      <c r="BB173" s="5">
        <f t="shared" si="87"/>
        <v>20</v>
      </c>
    </row>
    <row r="174" spans="1:54" s="5" customFormat="1">
      <c r="A174" s="334"/>
      <c r="B174" s="89"/>
      <c r="C174" s="119" t="s">
        <v>129</v>
      </c>
      <c r="D174" s="26" t="s">
        <v>25</v>
      </c>
      <c r="E174" s="26" t="s">
        <v>41</v>
      </c>
      <c r="F174" s="27" t="s">
        <v>18</v>
      </c>
      <c r="G174" s="28" t="s">
        <v>8</v>
      </c>
      <c r="H174" s="91">
        <f>ROUNDDOWN(AK174*1.05,0)+INDEX(Sheet2!$B$2:'Sheet2'!$B$5,MATCH(G174,Sheet2!$A$2:'Sheet2'!$A$5,0),0)+34*AT174-ROUNDUP(IF($BC$1=TRUE,AV174,AW174)/10,0)+A174</f>
        <v>475</v>
      </c>
      <c r="I174" s="231">
        <f>ROUNDDOWN(AL174*1.05,0)+INDEX(Sheet2!$B$2:'Sheet2'!$B$5,MATCH(G174,Sheet2!$A$2:'Sheet2'!$A$5,0),0)+34*AT174-ROUNDUP(IF($BC$1=TRUE,AV174,AW174)/10,0)+A174</f>
        <v>496</v>
      </c>
      <c r="J174" s="30">
        <f t="shared" si="63"/>
        <v>971</v>
      </c>
      <c r="K174" s="143">
        <f>AW174-ROUNDDOWN(AR174/2,0)-ROUNDDOWN(MAX(AQ174*1.2,AP174*0.5),0)+INDEX(Sheet2!$C$2:'Sheet2'!$C$5,MATCH(G174,Sheet2!$A$2:'Sheet2'!$A$5,0),0)</f>
        <v>777</v>
      </c>
      <c r="L174" s="25">
        <f t="shared" si="64"/>
        <v>405</v>
      </c>
      <c r="M174" s="83">
        <f t="shared" ref="M174:M205" si="91">AN174</f>
        <v>10</v>
      </c>
      <c r="N174" s="83">
        <f t="shared" ref="N174:N205" si="92">AO174</f>
        <v>25</v>
      </c>
      <c r="O174" s="92">
        <f t="shared" si="65"/>
        <v>1921</v>
      </c>
      <c r="P174" s="31">
        <f>AX174+IF($F174="범선",IF($BG$1=TRUE,INDEX(Sheet2!$H$2:'Sheet2'!$H$45,MATCH(AX174,Sheet2!$G$2:'Sheet2'!$G$45,0),0)),IF($BH$1=TRUE,INDEX(Sheet2!$I$2:'Sheet2'!$I$45,MATCH(AX174,Sheet2!$G$2:'Sheet2'!$G$45,0)),IF($BI$1=TRUE,INDEX(Sheet2!$H$2:'Sheet2'!$H$45,MATCH(AX174,Sheet2!$G$2:'Sheet2'!$G$45,0)),0)))+IF($BE$1=TRUE,2,0)</f>
        <v>18.5</v>
      </c>
      <c r="Q174" s="26">
        <f t="shared" si="66"/>
        <v>21.5</v>
      </c>
      <c r="R174" s="26">
        <f t="shared" si="67"/>
        <v>24.5</v>
      </c>
      <c r="S174" s="28">
        <f t="shared" si="68"/>
        <v>27.5</v>
      </c>
      <c r="T174" s="26">
        <f>AY174+IF($F174="범선",IF($BG$1=TRUE,INDEX(Sheet2!$H$2:'Sheet2'!$H$45,MATCH(AY174,Sheet2!$G$2:'Sheet2'!$G$45,0),0)),IF($BH$1=TRUE,INDEX(Sheet2!$I$2:'Sheet2'!$I$45,MATCH(AY174,Sheet2!$G$2:'Sheet2'!$G$45,0)),IF($BI$1=TRUE,INDEX(Sheet2!$H$2:'Sheet2'!$H$45,MATCH(AY174,Sheet2!$G$2:'Sheet2'!$G$45,0)),0)))+IF($BE$1=TRUE,2,0)</f>
        <v>20</v>
      </c>
      <c r="U174" s="26">
        <f t="shared" si="69"/>
        <v>23.5</v>
      </c>
      <c r="V174" s="26">
        <f t="shared" si="70"/>
        <v>26.5</v>
      </c>
      <c r="W174" s="28">
        <f t="shared" si="71"/>
        <v>29.5</v>
      </c>
      <c r="X174" s="26">
        <f>AZ174+IF($F174="범선",IF($BG$1=TRUE,INDEX(Sheet2!$H$2:'Sheet2'!$H$45,MATCH(AZ174,Sheet2!$G$2:'Sheet2'!$G$45,0),0)),IF($BH$1=TRUE,INDEX(Sheet2!$I$2:'Sheet2'!$I$45,MATCH(AZ174,Sheet2!$G$2:'Sheet2'!$G$45,0)),IF($BI$1=TRUE,INDEX(Sheet2!$H$2:'Sheet2'!$H$45,MATCH(AZ174,Sheet2!$G$2:'Sheet2'!$G$45,0)),0)))+IF($BE$1=TRUE,2,0)</f>
        <v>24</v>
      </c>
      <c r="Y174" s="26">
        <f t="shared" si="72"/>
        <v>27.5</v>
      </c>
      <c r="Z174" s="26">
        <f t="shared" si="73"/>
        <v>30.5</v>
      </c>
      <c r="AA174" s="28">
        <f t="shared" si="74"/>
        <v>33.5</v>
      </c>
      <c r="AB174" s="26">
        <f>BA174+IF($F174="범선",IF($BG$1=TRUE,INDEX(Sheet2!$H$2:'Sheet2'!$H$45,MATCH(BA174,Sheet2!$G$2:'Sheet2'!$G$45,0),0)),IF($BH$1=TRUE,INDEX(Sheet2!$I$2:'Sheet2'!$I$45,MATCH(BA174,Sheet2!$G$2:'Sheet2'!$G$45,0)),IF($BI$1=TRUE,INDEX(Sheet2!$H$2:'Sheet2'!$H$45,MATCH(BA174,Sheet2!$G$2:'Sheet2'!$G$45,0)),0)))+IF($BE$1=TRUE,2,0)</f>
        <v>29</v>
      </c>
      <c r="AC174" s="26">
        <f t="shared" si="75"/>
        <v>32.5</v>
      </c>
      <c r="AD174" s="26">
        <f t="shared" si="76"/>
        <v>35.5</v>
      </c>
      <c r="AE174" s="28">
        <f t="shared" si="77"/>
        <v>38.5</v>
      </c>
      <c r="AF174" s="26">
        <f>BB174+IF($F174="범선",IF($BG$1=TRUE,INDEX(Sheet2!$H$2:'Sheet2'!$H$45,MATCH(BB174,Sheet2!$G$2:'Sheet2'!$G$45,0),0)),IF($BH$1=TRUE,INDEX(Sheet2!$I$2:'Sheet2'!$I$45,MATCH(BB174,Sheet2!$G$2:'Sheet2'!$G$45,0)),IF($BI$1=TRUE,INDEX(Sheet2!$H$2:'Sheet2'!$H$45,MATCH(BB174,Sheet2!$G$2:'Sheet2'!$G$45,0)),0)))+IF($BE$1=TRUE,2,0)</f>
        <v>34.5</v>
      </c>
      <c r="AG174" s="26">
        <f t="shared" si="78"/>
        <v>38</v>
      </c>
      <c r="AH174" s="26">
        <f t="shared" si="79"/>
        <v>41</v>
      </c>
      <c r="AI174" s="28">
        <f t="shared" si="80"/>
        <v>44</v>
      </c>
      <c r="AJ174" s="95"/>
      <c r="AK174" s="97">
        <v>250</v>
      </c>
      <c r="AL174" s="97">
        <v>270</v>
      </c>
      <c r="AM174" s="97">
        <v>10</v>
      </c>
      <c r="AN174" s="83">
        <v>10</v>
      </c>
      <c r="AO174" s="83">
        <v>25</v>
      </c>
      <c r="AP174" s="5">
        <v>92</v>
      </c>
      <c r="AQ174" s="5">
        <v>38</v>
      </c>
      <c r="AR174" s="5">
        <v>64</v>
      </c>
      <c r="AS174" s="5">
        <v>489</v>
      </c>
      <c r="AT174" s="5">
        <v>3</v>
      </c>
      <c r="AU174" s="5">
        <f t="shared" si="90"/>
        <v>645</v>
      </c>
      <c r="AV174" s="5">
        <f t="shared" si="81"/>
        <v>483</v>
      </c>
      <c r="AW174" s="5">
        <f t="shared" si="82"/>
        <v>806</v>
      </c>
      <c r="AX174" s="5">
        <f t="shared" si="83"/>
        <v>7</v>
      </c>
      <c r="AY174" s="5">
        <f t="shared" si="84"/>
        <v>8</v>
      </c>
      <c r="AZ174" s="5">
        <f t="shared" si="85"/>
        <v>11</v>
      </c>
      <c r="BA174" s="5">
        <f t="shared" si="86"/>
        <v>15</v>
      </c>
      <c r="BB174" s="5">
        <f t="shared" si="87"/>
        <v>19</v>
      </c>
    </row>
    <row r="175" spans="1:54" s="5" customFormat="1">
      <c r="A175" s="334"/>
      <c r="B175" s="89" t="s">
        <v>104</v>
      </c>
      <c r="C175" s="131" t="s">
        <v>250</v>
      </c>
      <c r="D175" s="26" t="s">
        <v>1</v>
      </c>
      <c r="E175" s="26" t="s">
        <v>41</v>
      </c>
      <c r="F175" s="27" t="s">
        <v>18</v>
      </c>
      <c r="G175" s="28" t="s">
        <v>8</v>
      </c>
      <c r="H175" s="91">
        <f>ROUNDDOWN(AK175*1.05,0)+INDEX(Sheet2!$B$2:'Sheet2'!$B$5,MATCH(G175,Sheet2!$A$2:'Sheet2'!$A$5,0),0)+34*AT175-ROUNDUP(IF($BC$1=TRUE,AV175,AW175)/10,0)+A175</f>
        <v>455</v>
      </c>
      <c r="I175" s="231">
        <f>ROUNDDOWN(AL175*1.05,0)+INDEX(Sheet2!$B$2:'Sheet2'!$B$5,MATCH(G175,Sheet2!$A$2:'Sheet2'!$A$5,0),0)+34*AT175-ROUNDUP(IF($BC$1=TRUE,AV175,AW175)/10,0)+A175</f>
        <v>544</v>
      </c>
      <c r="J175" s="30">
        <f t="shared" si="63"/>
        <v>999</v>
      </c>
      <c r="K175" s="143">
        <f>AW175-ROUNDDOWN(AR175/2,0)-ROUNDDOWN(MAX(AQ175*1.2,AP175*0.5),0)+INDEX(Sheet2!$C$2:'Sheet2'!$C$5,MATCH(G175,Sheet2!$A$2:'Sheet2'!$A$5,0),0)</f>
        <v>815</v>
      </c>
      <c r="L175" s="25">
        <f t="shared" si="64"/>
        <v>446</v>
      </c>
      <c r="M175" s="83">
        <f t="shared" si="91"/>
        <v>11</v>
      </c>
      <c r="N175" s="83">
        <f t="shared" si="92"/>
        <v>16</v>
      </c>
      <c r="O175" s="92">
        <f t="shared" si="65"/>
        <v>1909</v>
      </c>
      <c r="P175" s="31">
        <f>AX175+IF($F175="범선",IF($BG$1=TRUE,INDEX(Sheet2!$H$2:'Sheet2'!$H$45,MATCH(AX175,Sheet2!$G$2:'Sheet2'!$G$45,0),0)),IF($BH$1=TRUE,INDEX(Sheet2!$I$2:'Sheet2'!$I$45,MATCH(AX175,Sheet2!$G$2:'Sheet2'!$G$45,0)),IF($BI$1=TRUE,INDEX(Sheet2!$H$2:'Sheet2'!$H$45,MATCH(AX175,Sheet2!$G$2:'Sheet2'!$G$45,0)),0)))+IF($BE$1=TRUE,2,0)</f>
        <v>16</v>
      </c>
      <c r="Q175" s="26">
        <f t="shared" si="66"/>
        <v>19</v>
      </c>
      <c r="R175" s="26">
        <f t="shared" si="67"/>
        <v>22</v>
      </c>
      <c r="S175" s="28">
        <f t="shared" si="68"/>
        <v>25</v>
      </c>
      <c r="T175" s="26">
        <f>AY175+IF($F175="범선",IF($BG$1=TRUE,INDEX(Sheet2!$H$2:'Sheet2'!$H$45,MATCH(AY175,Sheet2!$G$2:'Sheet2'!$G$45,0),0)),IF($BH$1=TRUE,INDEX(Sheet2!$I$2:'Sheet2'!$I$45,MATCH(AY175,Sheet2!$G$2:'Sheet2'!$G$45,0)),IF($BI$1=TRUE,INDEX(Sheet2!$H$2:'Sheet2'!$H$45,MATCH(AY175,Sheet2!$G$2:'Sheet2'!$G$45,0)),0)))+IF($BE$1=TRUE,2,0)</f>
        <v>17</v>
      </c>
      <c r="U175" s="26">
        <f t="shared" si="69"/>
        <v>20.5</v>
      </c>
      <c r="V175" s="26">
        <f t="shared" si="70"/>
        <v>23.5</v>
      </c>
      <c r="W175" s="28">
        <f t="shared" si="71"/>
        <v>26.5</v>
      </c>
      <c r="X175" s="26">
        <f>AZ175+IF($F175="범선",IF($BG$1=TRUE,INDEX(Sheet2!$H$2:'Sheet2'!$H$45,MATCH(AZ175,Sheet2!$G$2:'Sheet2'!$G$45,0),0)),IF($BH$1=TRUE,INDEX(Sheet2!$I$2:'Sheet2'!$I$45,MATCH(AZ175,Sheet2!$G$2:'Sheet2'!$G$45,0)),IF($BI$1=TRUE,INDEX(Sheet2!$H$2:'Sheet2'!$H$45,MATCH(AZ175,Sheet2!$G$2:'Sheet2'!$G$45,0)),0)))+IF($BE$1=TRUE,2,0)</f>
        <v>22.5</v>
      </c>
      <c r="Y175" s="26">
        <f t="shared" si="72"/>
        <v>26</v>
      </c>
      <c r="Z175" s="26">
        <f t="shared" si="73"/>
        <v>29</v>
      </c>
      <c r="AA175" s="28">
        <f t="shared" si="74"/>
        <v>32</v>
      </c>
      <c r="AB175" s="26">
        <f>BA175+IF($F175="범선",IF($BG$1=TRUE,INDEX(Sheet2!$H$2:'Sheet2'!$H$45,MATCH(BA175,Sheet2!$G$2:'Sheet2'!$G$45,0),0)),IF($BH$1=TRUE,INDEX(Sheet2!$I$2:'Sheet2'!$I$45,MATCH(BA175,Sheet2!$G$2:'Sheet2'!$G$45,0)),IF($BI$1=TRUE,INDEX(Sheet2!$H$2:'Sheet2'!$H$45,MATCH(BA175,Sheet2!$G$2:'Sheet2'!$G$45,0)),0)))+IF($BE$1=TRUE,2,0)</f>
        <v>26.5</v>
      </c>
      <c r="AC175" s="26">
        <f t="shared" si="75"/>
        <v>30</v>
      </c>
      <c r="AD175" s="26">
        <f t="shared" si="76"/>
        <v>33</v>
      </c>
      <c r="AE175" s="28">
        <f t="shared" si="77"/>
        <v>36</v>
      </c>
      <c r="AF175" s="26">
        <f>BB175+IF($F175="범선",IF($BG$1=TRUE,INDEX(Sheet2!$H$2:'Sheet2'!$H$45,MATCH(BB175,Sheet2!$G$2:'Sheet2'!$G$45,0),0)),IF($BH$1=TRUE,INDEX(Sheet2!$I$2:'Sheet2'!$I$45,MATCH(BB175,Sheet2!$G$2:'Sheet2'!$G$45,0)),IF($BI$1=TRUE,INDEX(Sheet2!$H$2:'Sheet2'!$H$45,MATCH(BB175,Sheet2!$G$2:'Sheet2'!$G$45,0)),0)))+IF($BE$1=TRUE,2,0)</f>
        <v>32</v>
      </c>
      <c r="AG175" s="26">
        <f t="shared" si="78"/>
        <v>35.5</v>
      </c>
      <c r="AH175" s="26">
        <f t="shared" si="79"/>
        <v>38.5</v>
      </c>
      <c r="AI175" s="28">
        <f t="shared" si="80"/>
        <v>41.5</v>
      </c>
      <c r="AJ175" s="95"/>
      <c r="AK175" s="97">
        <v>230</v>
      </c>
      <c r="AL175" s="97">
        <v>315</v>
      </c>
      <c r="AM175" s="97">
        <v>12</v>
      </c>
      <c r="AN175" s="83">
        <v>11</v>
      </c>
      <c r="AO175" s="83">
        <v>16</v>
      </c>
      <c r="AP175" s="5">
        <v>44</v>
      </c>
      <c r="AQ175" s="5">
        <v>20</v>
      </c>
      <c r="AR175" s="5">
        <v>20</v>
      </c>
      <c r="AS175" s="5">
        <v>576</v>
      </c>
      <c r="AT175" s="5">
        <v>3</v>
      </c>
      <c r="AU175" s="5">
        <f t="shared" si="90"/>
        <v>640</v>
      </c>
      <c r="AV175" s="5">
        <f t="shared" si="81"/>
        <v>480</v>
      </c>
      <c r="AW175" s="5">
        <f t="shared" si="82"/>
        <v>800</v>
      </c>
      <c r="AX175" s="5">
        <f t="shared" si="83"/>
        <v>5</v>
      </c>
      <c r="AY175" s="5">
        <f t="shared" si="84"/>
        <v>6</v>
      </c>
      <c r="AZ175" s="5">
        <f t="shared" si="85"/>
        <v>10</v>
      </c>
      <c r="BA175" s="5">
        <f t="shared" si="86"/>
        <v>13</v>
      </c>
      <c r="BB175" s="5">
        <f t="shared" si="87"/>
        <v>17</v>
      </c>
    </row>
    <row r="176" spans="1:54" s="5" customFormat="1" hidden="1">
      <c r="A176" s="334"/>
      <c r="B176" s="89" t="s">
        <v>43</v>
      </c>
      <c r="C176" s="119" t="s">
        <v>96</v>
      </c>
      <c r="D176" s="26" t="s">
        <v>1</v>
      </c>
      <c r="E176" s="26" t="s">
        <v>41</v>
      </c>
      <c r="F176" s="27" t="s">
        <v>18</v>
      </c>
      <c r="G176" s="28" t="s">
        <v>10</v>
      </c>
      <c r="H176" s="91">
        <f>ROUNDDOWN(AK176*1.05,0)+INDEX(Sheet2!$B$2:'Sheet2'!$B$5,MATCH(G176,Sheet2!$A$2:'Sheet2'!$A$5,0),0)+34*AT176-ROUNDUP(IF($BC$1=TRUE,AV176,AW176)/10,0)+A176</f>
        <v>449</v>
      </c>
      <c r="I176" s="231">
        <f>ROUNDDOWN(AL176*1.05,0)+INDEX(Sheet2!$B$2:'Sheet2'!$B$5,MATCH(G176,Sheet2!$A$2:'Sheet2'!$A$5,0),0)+34*AT176-ROUNDUP(IF($BC$1=TRUE,AV176,AW176)/10,0)+A176</f>
        <v>454</v>
      </c>
      <c r="J176" s="30">
        <f t="shared" si="63"/>
        <v>903</v>
      </c>
      <c r="K176" s="137">
        <f>AW176-ROUNDDOWN(AR176/2,0)-ROUNDDOWN(MAX(AQ176*1.2,AP176*0.5),0)+INDEX(Sheet2!$C$2:'Sheet2'!$C$5,MATCH(G176,Sheet2!$A$2:'Sheet2'!$A$5,0),0)</f>
        <v>1151</v>
      </c>
      <c r="L176" s="25">
        <f t="shared" si="64"/>
        <v>630</v>
      </c>
      <c r="M176" s="83">
        <f t="shared" si="91"/>
        <v>15</v>
      </c>
      <c r="N176" s="83">
        <f t="shared" si="92"/>
        <v>40</v>
      </c>
      <c r="O176" s="92">
        <f t="shared" si="65"/>
        <v>1801</v>
      </c>
      <c r="P176" s="31">
        <f>AX176+IF($F176="범선",IF($BG$1=TRUE,INDEX(Sheet2!$H$2:'Sheet2'!$H$45,MATCH(AX176,Sheet2!$G$2:'Sheet2'!$G$45,0),0)),IF($BH$1=TRUE,INDEX(Sheet2!$I$2:'Sheet2'!$I$45,MATCH(AX176,Sheet2!$G$2:'Sheet2'!$G$45,0)),IF($BI$1=TRUE,INDEX(Sheet2!$H$2:'Sheet2'!$H$45,MATCH(AX176,Sheet2!$G$2:'Sheet2'!$G$45,0)),0)))+IF($BE$1=TRUE,2,0)</f>
        <v>18.5</v>
      </c>
      <c r="Q176" s="26">
        <f t="shared" si="66"/>
        <v>21.5</v>
      </c>
      <c r="R176" s="26">
        <f t="shared" si="67"/>
        <v>24.5</v>
      </c>
      <c r="S176" s="28">
        <f t="shared" si="68"/>
        <v>27.5</v>
      </c>
      <c r="T176" s="26">
        <f>AY176+IF($F176="범선",IF($BG$1=TRUE,INDEX(Sheet2!$H$2:'Sheet2'!$H$45,MATCH(AY176,Sheet2!$G$2:'Sheet2'!$G$45,0),0)),IF($BH$1=TRUE,INDEX(Sheet2!$I$2:'Sheet2'!$I$45,MATCH(AY176,Sheet2!$G$2:'Sheet2'!$G$45,0)),IF($BI$1=TRUE,INDEX(Sheet2!$H$2:'Sheet2'!$H$45,MATCH(AY176,Sheet2!$G$2:'Sheet2'!$G$45,0)),0)))+IF($BE$1=TRUE,2,0)</f>
        <v>20</v>
      </c>
      <c r="U176" s="26">
        <f t="shared" si="69"/>
        <v>23.5</v>
      </c>
      <c r="V176" s="26">
        <f t="shared" si="70"/>
        <v>26.5</v>
      </c>
      <c r="W176" s="28">
        <f t="shared" si="71"/>
        <v>29.5</v>
      </c>
      <c r="X176" s="26">
        <f>AZ176+IF($F176="범선",IF($BG$1=TRUE,INDEX(Sheet2!$H$2:'Sheet2'!$H$45,MATCH(AZ176,Sheet2!$G$2:'Sheet2'!$G$45,0),0)),IF($BH$1=TRUE,INDEX(Sheet2!$I$2:'Sheet2'!$I$45,MATCH(AZ176,Sheet2!$G$2:'Sheet2'!$G$45,0)),IF($BI$1=TRUE,INDEX(Sheet2!$H$2:'Sheet2'!$H$45,MATCH(AZ176,Sheet2!$G$2:'Sheet2'!$G$45,0)),0)))+IF($BE$1=TRUE,2,0)</f>
        <v>24</v>
      </c>
      <c r="Y176" s="26">
        <f t="shared" si="72"/>
        <v>27.5</v>
      </c>
      <c r="Z176" s="26">
        <f t="shared" si="73"/>
        <v>30.5</v>
      </c>
      <c r="AA176" s="28">
        <f t="shared" si="74"/>
        <v>33.5</v>
      </c>
      <c r="AB176" s="26">
        <f>BA176+IF($F176="범선",IF($BG$1=TRUE,INDEX(Sheet2!$H$2:'Sheet2'!$H$45,MATCH(BA176,Sheet2!$G$2:'Sheet2'!$G$45,0),0)),IF($BH$1=TRUE,INDEX(Sheet2!$I$2:'Sheet2'!$I$45,MATCH(BA176,Sheet2!$G$2:'Sheet2'!$G$45,0)),IF($BI$1=TRUE,INDEX(Sheet2!$H$2:'Sheet2'!$H$45,MATCH(BA176,Sheet2!$G$2:'Sheet2'!$G$45,0)),0)))+IF($BE$1=TRUE,2,0)</f>
        <v>29</v>
      </c>
      <c r="AC176" s="26">
        <f t="shared" si="75"/>
        <v>32.5</v>
      </c>
      <c r="AD176" s="26">
        <f t="shared" si="76"/>
        <v>35.5</v>
      </c>
      <c r="AE176" s="28">
        <f t="shared" si="77"/>
        <v>38.5</v>
      </c>
      <c r="AF176" s="26">
        <f>BB176+IF($F176="범선",IF($BG$1=TRUE,INDEX(Sheet2!$H$2:'Sheet2'!$H$45,MATCH(BB176,Sheet2!$G$2:'Sheet2'!$G$45,0),0)),IF($BH$1=TRUE,INDEX(Sheet2!$I$2:'Sheet2'!$I$45,MATCH(BB176,Sheet2!$G$2:'Sheet2'!$G$45,0)),IF($BI$1=TRUE,INDEX(Sheet2!$H$2:'Sheet2'!$H$45,MATCH(BB176,Sheet2!$G$2:'Sheet2'!$G$45,0)),0)))+IF($BE$1=TRUE,2,0)</f>
        <v>34.5</v>
      </c>
      <c r="AG176" s="26">
        <f t="shared" si="78"/>
        <v>38</v>
      </c>
      <c r="AH176" s="26">
        <f t="shared" si="79"/>
        <v>41</v>
      </c>
      <c r="AI176" s="28">
        <f t="shared" si="80"/>
        <v>44</v>
      </c>
      <c r="AJ176" s="95"/>
      <c r="AK176" s="97">
        <v>265</v>
      </c>
      <c r="AL176" s="97">
        <v>270</v>
      </c>
      <c r="AM176" s="97">
        <v>11</v>
      </c>
      <c r="AN176" s="83">
        <v>15</v>
      </c>
      <c r="AO176" s="83">
        <v>40</v>
      </c>
      <c r="AP176" s="5">
        <v>100</v>
      </c>
      <c r="AQ176" s="5">
        <v>40</v>
      </c>
      <c r="AR176" s="5">
        <v>50</v>
      </c>
      <c r="AS176" s="5">
        <v>790</v>
      </c>
      <c r="AT176" s="5">
        <v>3</v>
      </c>
      <c r="AU176" s="5">
        <f t="shared" si="90"/>
        <v>940</v>
      </c>
      <c r="AV176" s="5">
        <f t="shared" si="81"/>
        <v>705</v>
      </c>
      <c r="AW176" s="5">
        <f t="shared" si="82"/>
        <v>1175</v>
      </c>
      <c r="AX176" s="5">
        <f t="shared" si="83"/>
        <v>7</v>
      </c>
      <c r="AY176" s="5">
        <f t="shared" si="84"/>
        <v>8</v>
      </c>
      <c r="AZ176" s="5">
        <f t="shared" si="85"/>
        <v>11</v>
      </c>
      <c r="BA176" s="5">
        <f t="shared" si="86"/>
        <v>15</v>
      </c>
      <c r="BB176" s="5">
        <f t="shared" si="87"/>
        <v>19</v>
      </c>
    </row>
    <row r="177" spans="1:54" s="5" customFormat="1">
      <c r="A177" s="457"/>
      <c r="B177" s="536"/>
      <c r="C177" s="540" t="s">
        <v>550</v>
      </c>
      <c r="D177" s="74" t="s">
        <v>262</v>
      </c>
      <c r="E177" s="74" t="s">
        <v>0</v>
      </c>
      <c r="F177" s="77" t="s">
        <v>18</v>
      </c>
      <c r="G177" s="75" t="s">
        <v>12</v>
      </c>
      <c r="H177" s="285">
        <f>ROUNDDOWN(AK177*1.05,0)+INDEX(Sheet2!$B$2:'Sheet2'!$B$5,MATCH(G177,Sheet2!$A$2:'Sheet2'!$A$5,0),0)+34*AT177-ROUNDUP(IF($BC$1=TRUE,AV177,AW177)/10,0)+A177</f>
        <v>458</v>
      </c>
      <c r="I177" s="295">
        <f>ROUNDDOWN(AL177*1.05,0)+INDEX(Sheet2!$B$2:'Sheet2'!$B$5,MATCH(G177,Sheet2!$A$2:'Sheet2'!$A$5,0),0)+34*AT177-ROUNDUP(IF($BC$1=TRUE,AV177,AW177)/10,0)+A177</f>
        <v>527</v>
      </c>
      <c r="J177" s="76">
        <f t="shared" si="63"/>
        <v>985</v>
      </c>
      <c r="K177" s="1128">
        <f>AW177-ROUNDDOWN(AR177/2,0)-ROUNDDOWN(MAX(AQ177*1.2,AP177*0.5),0)+INDEX(Sheet2!$C$2:'Sheet2'!$C$5,MATCH(G177,Sheet2!$A$2:'Sheet2'!$A$5,0),0)</f>
        <v>823</v>
      </c>
      <c r="L177" s="73">
        <f t="shared" si="64"/>
        <v>391</v>
      </c>
      <c r="M177" s="81">
        <f t="shared" si="91"/>
        <v>15</v>
      </c>
      <c r="N177" s="81">
        <f t="shared" si="92"/>
        <v>55</v>
      </c>
      <c r="O177" s="624">
        <f t="shared" si="65"/>
        <v>1901</v>
      </c>
      <c r="P177" s="31">
        <f>AX177+IF($F177="범선",IF($BG$1=TRUE,INDEX(Sheet2!$H$2:'Sheet2'!$H$45,MATCH(AX177,Sheet2!$G$2:'Sheet2'!$G$45,0),0)),IF($BH$1=TRUE,INDEX(Sheet2!$I$2:'Sheet2'!$I$45,MATCH(AX177,Sheet2!$G$2:'Sheet2'!$G$45,0)),IF($BI$1=TRUE,INDEX(Sheet2!$H$2:'Sheet2'!$H$45,MATCH(AX177,Sheet2!$G$2:'Sheet2'!$G$45,0)),0)))+IF($BE$1=TRUE,2,0)</f>
        <v>25</v>
      </c>
      <c r="Q177" s="26">
        <f t="shared" si="66"/>
        <v>28</v>
      </c>
      <c r="R177" s="26">
        <f t="shared" si="67"/>
        <v>31</v>
      </c>
      <c r="S177" s="28">
        <f t="shared" si="68"/>
        <v>34</v>
      </c>
      <c r="T177" s="26">
        <f>AY177+IF($F177="범선",IF($BG$1=TRUE,INDEX(Sheet2!$H$2:'Sheet2'!$H$45,MATCH(AY177,Sheet2!$G$2:'Sheet2'!$G$45,0),0)),IF($BH$1=TRUE,INDEX(Sheet2!$I$2:'Sheet2'!$I$45,MATCH(AY177,Sheet2!$G$2:'Sheet2'!$G$45,0)),IF($BI$1=TRUE,INDEX(Sheet2!$H$2:'Sheet2'!$H$45,MATCH(AY177,Sheet2!$G$2:'Sheet2'!$G$45,0)),0)))+IF($BE$1=TRUE,2,0)</f>
        <v>26.5</v>
      </c>
      <c r="U177" s="26">
        <f t="shared" si="69"/>
        <v>30</v>
      </c>
      <c r="V177" s="26">
        <f t="shared" si="70"/>
        <v>33</v>
      </c>
      <c r="W177" s="28">
        <f t="shared" si="71"/>
        <v>36</v>
      </c>
      <c r="X177" s="26">
        <f>AZ177+IF($F177="범선",IF($BG$1=TRUE,INDEX(Sheet2!$H$2:'Sheet2'!$H$45,MATCH(AZ177,Sheet2!$G$2:'Sheet2'!$G$45,0),0)),IF($BH$1=TRUE,INDEX(Sheet2!$I$2:'Sheet2'!$I$45,MATCH(AZ177,Sheet2!$G$2:'Sheet2'!$G$45,0)),IF($BI$1=TRUE,INDEX(Sheet2!$H$2:'Sheet2'!$H$45,MATCH(AZ177,Sheet2!$G$2:'Sheet2'!$G$45,0)),0)))+IF($BE$1=TRUE,2,0)</f>
        <v>30.5</v>
      </c>
      <c r="Y177" s="26">
        <f t="shared" si="72"/>
        <v>34</v>
      </c>
      <c r="Z177" s="26">
        <f t="shared" si="73"/>
        <v>37</v>
      </c>
      <c r="AA177" s="28">
        <f t="shared" si="74"/>
        <v>40</v>
      </c>
      <c r="AB177" s="26">
        <f>BA177+IF($F177="범선",IF($BG$1=TRUE,INDEX(Sheet2!$H$2:'Sheet2'!$H$45,MATCH(BA177,Sheet2!$G$2:'Sheet2'!$G$45,0),0)),IF($BH$1=TRUE,INDEX(Sheet2!$I$2:'Sheet2'!$I$45,MATCH(BA177,Sheet2!$G$2:'Sheet2'!$G$45,0)),IF($BI$1=TRUE,INDEX(Sheet2!$H$2:'Sheet2'!$H$45,MATCH(BA177,Sheet2!$G$2:'Sheet2'!$G$45,0)),0)))+IF($BE$1=TRUE,2,0)</f>
        <v>36</v>
      </c>
      <c r="AC177" s="26">
        <f t="shared" si="75"/>
        <v>39.5</v>
      </c>
      <c r="AD177" s="26">
        <f t="shared" si="76"/>
        <v>42.5</v>
      </c>
      <c r="AE177" s="28">
        <f t="shared" si="77"/>
        <v>45.5</v>
      </c>
      <c r="AF177" s="26">
        <f>BB177+IF($F177="범선",IF($BG$1=TRUE,INDEX(Sheet2!$H$2:'Sheet2'!$H$45,MATCH(BB177,Sheet2!$G$2:'Sheet2'!$G$45,0),0)),IF($BH$1=TRUE,INDEX(Sheet2!$I$2:'Sheet2'!$I$45,MATCH(BB177,Sheet2!$G$2:'Sheet2'!$G$45,0)),IF($BI$1=TRUE,INDEX(Sheet2!$H$2:'Sheet2'!$H$45,MATCH(BB177,Sheet2!$G$2:'Sheet2'!$G$45,0)),0)))+IF($BE$1=TRUE,2,0)</f>
        <v>41</v>
      </c>
      <c r="AG177" s="26">
        <f t="shared" si="78"/>
        <v>44.5</v>
      </c>
      <c r="AH177" s="26">
        <f t="shared" si="79"/>
        <v>47.5</v>
      </c>
      <c r="AI177" s="28">
        <f t="shared" si="80"/>
        <v>50.5</v>
      </c>
      <c r="AJ177" s="95"/>
      <c r="AK177" s="97">
        <v>261</v>
      </c>
      <c r="AL177" s="97">
        <v>327</v>
      </c>
      <c r="AM177" s="97">
        <v>13</v>
      </c>
      <c r="AN177" s="83">
        <v>15</v>
      </c>
      <c r="AO177" s="83">
        <v>55</v>
      </c>
      <c r="AP177" s="13">
        <v>255</v>
      </c>
      <c r="AQ177" s="13">
        <v>100</v>
      </c>
      <c r="AR177" s="13">
        <v>110</v>
      </c>
      <c r="AS177" s="13">
        <v>400</v>
      </c>
      <c r="AT177" s="13">
        <v>3</v>
      </c>
      <c r="AU177" s="5">
        <f t="shared" si="90"/>
        <v>765</v>
      </c>
      <c r="AV177" s="5">
        <f t="shared" si="81"/>
        <v>573</v>
      </c>
      <c r="AW177" s="5">
        <f t="shared" si="82"/>
        <v>956</v>
      </c>
      <c r="AX177" s="5">
        <f t="shared" si="83"/>
        <v>12</v>
      </c>
      <c r="AY177" s="5">
        <f t="shared" si="84"/>
        <v>13</v>
      </c>
      <c r="AZ177" s="5">
        <f t="shared" si="85"/>
        <v>16</v>
      </c>
      <c r="BA177" s="5">
        <f t="shared" si="86"/>
        <v>20</v>
      </c>
      <c r="BB177" s="5">
        <f t="shared" si="87"/>
        <v>24</v>
      </c>
    </row>
    <row r="178" spans="1:54" s="5" customFormat="1">
      <c r="A178" s="334"/>
      <c r="B178" s="89" t="s">
        <v>48</v>
      </c>
      <c r="C178" s="119" t="s">
        <v>72</v>
      </c>
      <c r="D178" s="26" t="s">
        <v>1</v>
      </c>
      <c r="E178" s="26" t="s">
        <v>0</v>
      </c>
      <c r="F178" s="27" t="s">
        <v>18</v>
      </c>
      <c r="G178" s="28" t="s">
        <v>8</v>
      </c>
      <c r="H178" s="91">
        <f>ROUNDDOWN(AK178*1.05,0)+INDEX(Sheet2!$B$2:'Sheet2'!$B$5,MATCH(G178,Sheet2!$A$2:'Sheet2'!$A$5,0),0)+34*AT178-ROUNDUP(IF($BC$1=TRUE,AV178,AW178)/10,0)+A178</f>
        <v>456</v>
      </c>
      <c r="I178" s="231">
        <f>ROUNDDOWN(AL178*1.05,0)+INDEX(Sheet2!$B$2:'Sheet2'!$B$5,MATCH(G178,Sheet2!$A$2:'Sheet2'!$A$5,0),0)+34*AT178-ROUNDUP(IF($BC$1=TRUE,AV178,AW178)/10,0)+A178</f>
        <v>529</v>
      </c>
      <c r="J178" s="30">
        <f t="shared" si="63"/>
        <v>985</v>
      </c>
      <c r="K178" s="143">
        <f>AW178-ROUNDDOWN(AR178/2,0)-ROUNDDOWN(MAX(AQ178*1.2,AP178*0.5),0)+INDEX(Sheet2!$C$2:'Sheet2'!$C$5,MATCH(G178,Sheet2!$A$2:'Sheet2'!$A$5,0),0)</f>
        <v>963</v>
      </c>
      <c r="L178" s="25">
        <f t="shared" si="64"/>
        <v>531</v>
      </c>
      <c r="M178" s="83">
        <f t="shared" si="91"/>
        <v>15</v>
      </c>
      <c r="N178" s="83">
        <f t="shared" si="92"/>
        <v>30</v>
      </c>
      <c r="O178" s="92">
        <f t="shared" si="65"/>
        <v>1897</v>
      </c>
      <c r="P178" s="31">
        <f>AX178+IF($F178="범선",IF($BG$1=TRUE,INDEX(Sheet2!$H$2:'Sheet2'!$H$45,MATCH(AX178,Sheet2!$G$2:'Sheet2'!$G$45,0),0)),IF($BH$1=TRUE,INDEX(Sheet2!$I$2:'Sheet2'!$I$45,MATCH(AX178,Sheet2!$G$2:'Sheet2'!$G$45,0)),IF($BI$1=TRUE,INDEX(Sheet2!$H$2:'Sheet2'!$H$45,MATCH(AX178,Sheet2!$G$2:'Sheet2'!$G$45,0)),0)))+IF($BE$1=TRUE,2,0)</f>
        <v>18.5</v>
      </c>
      <c r="Q178" s="26">
        <f t="shared" si="66"/>
        <v>21.5</v>
      </c>
      <c r="R178" s="26">
        <f t="shared" si="67"/>
        <v>24.5</v>
      </c>
      <c r="S178" s="28">
        <f t="shared" si="68"/>
        <v>27.5</v>
      </c>
      <c r="T178" s="26">
        <f>AY178+IF($F178="범선",IF($BG$1=TRUE,INDEX(Sheet2!$H$2:'Sheet2'!$H$45,MATCH(AY178,Sheet2!$G$2:'Sheet2'!$G$45,0),0)),IF($BH$1=TRUE,INDEX(Sheet2!$I$2:'Sheet2'!$I$45,MATCH(AY178,Sheet2!$G$2:'Sheet2'!$G$45,0)),IF($BI$1=TRUE,INDEX(Sheet2!$H$2:'Sheet2'!$H$45,MATCH(AY178,Sheet2!$G$2:'Sheet2'!$G$45,0)),0)))+IF($BE$1=TRUE,2,0)</f>
        <v>20</v>
      </c>
      <c r="U178" s="26">
        <f t="shared" si="69"/>
        <v>23.5</v>
      </c>
      <c r="V178" s="26">
        <f t="shared" si="70"/>
        <v>26.5</v>
      </c>
      <c r="W178" s="28">
        <f t="shared" si="71"/>
        <v>29.5</v>
      </c>
      <c r="X178" s="26">
        <f>AZ178+IF($F178="범선",IF($BG$1=TRUE,INDEX(Sheet2!$H$2:'Sheet2'!$H$45,MATCH(AZ178,Sheet2!$G$2:'Sheet2'!$G$45,0),0)),IF($BH$1=TRUE,INDEX(Sheet2!$I$2:'Sheet2'!$I$45,MATCH(AZ178,Sheet2!$G$2:'Sheet2'!$G$45,0)),IF($BI$1=TRUE,INDEX(Sheet2!$H$2:'Sheet2'!$H$45,MATCH(AZ178,Sheet2!$G$2:'Sheet2'!$G$45,0)),0)))+IF($BE$1=TRUE,2,0)</f>
        <v>24</v>
      </c>
      <c r="Y178" s="26">
        <f t="shared" si="72"/>
        <v>27.5</v>
      </c>
      <c r="Z178" s="26">
        <f t="shared" si="73"/>
        <v>30.5</v>
      </c>
      <c r="AA178" s="28">
        <f t="shared" si="74"/>
        <v>33.5</v>
      </c>
      <c r="AB178" s="26">
        <f>BA178+IF($F178="범선",IF($BG$1=TRUE,INDEX(Sheet2!$H$2:'Sheet2'!$H$45,MATCH(BA178,Sheet2!$G$2:'Sheet2'!$G$45,0),0)),IF($BH$1=TRUE,INDEX(Sheet2!$I$2:'Sheet2'!$I$45,MATCH(BA178,Sheet2!$G$2:'Sheet2'!$G$45,0)),IF($BI$1=TRUE,INDEX(Sheet2!$H$2:'Sheet2'!$H$45,MATCH(BA178,Sheet2!$G$2:'Sheet2'!$G$45,0)),0)))+IF($BE$1=TRUE,2,0)</f>
        <v>29</v>
      </c>
      <c r="AC178" s="26">
        <f t="shared" si="75"/>
        <v>32.5</v>
      </c>
      <c r="AD178" s="26">
        <f t="shared" si="76"/>
        <v>35.5</v>
      </c>
      <c r="AE178" s="28">
        <f t="shared" si="77"/>
        <v>38.5</v>
      </c>
      <c r="AF178" s="26">
        <f>BB178+IF($F178="범선",IF($BG$1=TRUE,INDEX(Sheet2!$H$2:'Sheet2'!$H$45,MATCH(BB178,Sheet2!$G$2:'Sheet2'!$G$45,0),0)),IF($BH$1=TRUE,INDEX(Sheet2!$I$2:'Sheet2'!$I$45,MATCH(BB178,Sheet2!$G$2:'Sheet2'!$G$45,0)),IF($BI$1=TRUE,INDEX(Sheet2!$H$2:'Sheet2'!$H$45,MATCH(BB178,Sheet2!$G$2:'Sheet2'!$G$45,0)),0)))+IF($BE$1=TRUE,2,0)</f>
        <v>34.5</v>
      </c>
      <c r="AG178" s="26">
        <f t="shared" si="78"/>
        <v>38</v>
      </c>
      <c r="AH178" s="26">
        <f t="shared" si="79"/>
        <v>41</v>
      </c>
      <c r="AI178" s="28">
        <f t="shared" si="80"/>
        <v>44</v>
      </c>
      <c r="AJ178" s="95"/>
      <c r="AK178" s="97">
        <v>240</v>
      </c>
      <c r="AL178" s="97">
        <v>310</v>
      </c>
      <c r="AM178" s="97">
        <v>11</v>
      </c>
      <c r="AN178" s="83">
        <v>15</v>
      </c>
      <c r="AO178" s="83">
        <v>30</v>
      </c>
      <c r="AP178" s="5">
        <v>60</v>
      </c>
      <c r="AQ178" s="5">
        <v>25</v>
      </c>
      <c r="AR178" s="5">
        <v>25</v>
      </c>
      <c r="AS178" s="5">
        <v>680</v>
      </c>
      <c r="AT178" s="5">
        <v>3</v>
      </c>
      <c r="AU178" s="5">
        <f t="shared" si="90"/>
        <v>765</v>
      </c>
      <c r="AV178" s="5">
        <f t="shared" si="81"/>
        <v>573</v>
      </c>
      <c r="AW178" s="5">
        <f t="shared" si="82"/>
        <v>956</v>
      </c>
      <c r="AX178" s="5">
        <f t="shared" si="83"/>
        <v>7</v>
      </c>
      <c r="AY178" s="5">
        <f t="shared" si="84"/>
        <v>8</v>
      </c>
      <c r="AZ178" s="5">
        <f t="shared" si="85"/>
        <v>11</v>
      </c>
      <c r="BA178" s="5">
        <f t="shared" si="86"/>
        <v>15</v>
      </c>
      <c r="BB178" s="5">
        <f t="shared" si="87"/>
        <v>19</v>
      </c>
    </row>
    <row r="179" spans="1:54" s="5" customFormat="1">
      <c r="A179" s="334"/>
      <c r="B179" s="89"/>
      <c r="C179" s="119" t="s">
        <v>72</v>
      </c>
      <c r="D179" s="26" t="s">
        <v>25</v>
      </c>
      <c r="E179" s="26" t="s">
        <v>41</v>
      </c>
      <c r="F179" s="27" t="s">
        <v>18</v>
      </c>
      <c r="G179" s="28" t="s">
        <v>8</v>
      </c>
      <c r="H179" s="91">
        <f>ROUNDDOWN(AK179*1.05,0)+INDEX(Sheet2!$B$2:'Sheet2'!$B$5,MATCH(G179,Sheet2!$A$2:'Sheet2'!$A$5,0),0)+34*AT179-ROUNDUP(IF($BC$1=TRUE,AV179,AW179)/10,0)+A179</f>
        <v>439</v>
      </c>
      <c r="I179" s="231">
        <f>ROUNDDOWN(AL179*1.05,0)+INDEX(Sheet2!$B$2:'Sheet2'!$B$5,MATCH(G179,Sheet2!$A$2:'Sheet2'!$A$5,0),0)+34*AT179-ROUNDUP(IF($BC$1=TRUE,AV179,AW179)/10,0)+A179</f>
        <v>576</v>
      </c>
      <c r="J179" s="30">
        <f t="shared" si="63"/>
        <v>1015</v>
      </c>
      <c r="K179" s="143">
        <f>AW179-ROUNDDOWN(AR179/2,0)-ROUNDDOWN(MAX(AQ179*1.2,AP179*0.5),0)+INDEX(Sheet2!$C$2:'Sheet2'!$C$5,MATCH(G179,Sheet2!$A$2:'Sheet2'!$A$5,0),0)</f>
        <v>1057</v>
      </c>
      <c r="L179" s="25">
        <f t="shared" si="64"/>
        <v>583</v>
      </c>
      <c r="M179" s="83">
        <f t="shared" si="91"/>
        <v>12</v>
      </c>
      <c r="N179" s="83">
        <f t="shared" si="92"/>
        <v>22</v>
      </c>
      <c r="O179" s="92">
        <f t="shared" si="65"/>
        <v>1893</v>
      </c>
      <c r="P179" s="31">
        <f>AX179+IF($F179="범선",IF($BG$1=TRUE,INDEX(Sheet2!$H$2:'Sheet2'!$H$45,MATCH(AX179,Sheet2!$G$2:'Sheet2'!$G$45,0),0)),IF($BH$1=TRUE,INDEX(Sheet2!$I$2:'Sheet2'!$I$45,MATCH(AX179,Sheet2!$G$2:'Sheet2'!$G$45,0)),IF($BI$1=TRUE,INDEX(Sheet2!$H$2:'Sheet2'!$H$45,MATCH(AX179,Sheet2!$G$2:'Sheet2'!$G$45,0)),0)))+IF($BE$1=TRUE,2,0)</f>
        <v>14.5</v>
      </c>
      <c r="Q179" s="26">
        <f t="shared" si="66"/>
        <v>17.5</v>
      </c>
      <c r="R179" s="26">
        <f t="shared" si="67"/>
        <v>20.5</v>
      </c>
      <c r="S179" s="28">
        <f t="shared" si="68"/>
        <v>23.5</v>
      </c>
      <c r="T179" s="26">
        <f>AY179+IF($F179="범선",IF($BG$1=TRUE,INDEX(Sheet2!$H$2:'Sheet2'!$H$45,MATCH(AY179,Sheet2!$G$2:'Sheet2'!$G$45,0),0)),IF($BH$1=TRUE,INDEX(Sheet2!$I$2:'Sheet2'!$I$45,MATCH(AY179,Sheet2!$G$2:'Sheet2'!$G$45,0)),IF($BI$1=TRUE,INDEX(Sheet2!$H$2:'Sheet2'!$H$45,MATCH(AY179,Sheet2!$G$2:'Sheet2'!$G$45,0)),0)))+IF($BE$1=TRUE,2,0)</f>
        <v>16</v>
      </c>
      <c r="U179" s="26">
        <f t="shared" si="69"/>
        <v>19.5</v>
      </c>
      <c r="V179" s="26">
        <f t="shared" si="70"/>
        <v>22.5</v>
      </c>
      <c r="W179" s="28">
        <f t="shared" si="71"/>
        <v>25.5</v>
      </c>
      <c r="X179" s="26">
        <f>AZ179+IF($F179="범선",IF($BG$1=TRUE,INDEX(Sheet2!$H$2:'Sheet2'!$H$45,MATCH(AZ179,Sheet2!$G$2:'Sheet2'!$G$45,0),0)),IF($BH$1=TRUE,INDEX(Sheet2!$I$2:'Sheet2'!$I$45,MATCH(AZ179,Sheet2!$G$2:'Sheet2'!$G$45,0)),IF($BI$1=TRUE,INDEX(Sheet2!$H$2:'Sheet2'!$H$45,MATCH(AZ179,Sheet2!$G$2:'Sheet2'!$G$45,0)),0)))+IF($BE$1=TRUE,2,0)</f>
        <v>21</v>
      </c>
      <c r="Y179" s="26">
        <f t="shared" si="72"/>
        <v>24.5</v>
      </c>
      <c r="Z179" s="26">
        <f t="shared" si="73"/>
        <v>27.5</v>
      </c>
      <c r="AA179" s="28">
        <f t="shared" si="74"/>
        <v>30.5</v>
      </c>
      <c r="AB179" s="26">
        <f>BA179+IF($F179="범선",IF($BG$1=TRUE,INDEX(Sheet2!$H$2:'Sheet2'!$H$45,MATCH(BA179,Sheet2!$G$2:'Sheet2'!$G$45,0),0)),IF($BH$1=TRUE,INDEX(Sheet2!$I$2:'Sheet2'!$I$45,MATCH(BA179,Sheet2!$G$2:'Sheet2'!$G$45,0)),IF($BI$1=TRUE,INDEX(Sheet2!$H$2:'Sheet2'!$H$45,MATCH(BA179,Sheet2!$G$2:'Sheet2'!$G$45,0)),0)))+IF($BE$1=TRUE,2,0)</f>
        <v>25</v>
      </c>
      <c r="AC179" s="26">
        <f t="shared" si="75"/>
        <v>28.5</v>
      </c>
      <c r="AD179" s="26">
        <f t="shared" si="76"/>
        <v>31.5</v>
      </c>
      <c r="AE179" s="28">
        <f t="shared" si="77"/>
        <v>34.5</v>
      </c>
      <c r="AF179" s="26">
        <f>BB179+IF($F179="범선",IF($BG$1=TRUE,INDEX(Sheet2!$H$2:'Sheet2'!$H$45,MATCH(BB179,Sheet2!$G$2:'Sheet2'!$G$45,0),0)),IF($BH$1=TRUE,INDEX(Sheet2!$I$2:'Sheet2'!$I$45,MATCH(BB179,Sheet2!$G$2:'Sheet2'!$G$45,0)),IF($BI$1=TRUE,INDEX(Sheet2!$H$2:'Sheet2'!$H$45,MATCH(BB179,Sheet2!$G$2:'Sheet2'!$G$45,0)),0)))+IF($BE$1=TRUE,2,0)</f>
        <v>30.5</v>
      </c>
      <c r="AG179" s="26">
        <f t="shared" si="78"/>
        <v>34</v>
      </c>
      <c r="AH179" s="26">
        <f t="shared" si="79"/>
        <v>37</v>
      </c>
      <c r="AI179" s="28">
        <f t="shared" si="80"/>
        <v>40</v>
      </c>
      <c r="AJ179" s="95"/>
      <c r="AK179" s="97">
        <v>230</v>
      </c>
      <c r="AL179" s="97">
        <v>360</v>
      </c>
      <c r="AM179" s="97">
        <v>10</v>
      </c>
      <c r="AN179" s="83">
        <v>12</v>
      </c>
      <c r="AO179" s="83">
        <v>22</v>
      </c>
      <c r="AP179" s="5">
        <v>75</v>
      </c>
      <c r="AQ179" s="5">
        <v>35</v>
      </c>
      <c r="AR179" s="5">
        <v>25</v>
      </c>
      <c r="AS179" s="5">
        <v>750</v>
      </c>
      <c r="AT179" s="5">
        <v>3</v>
      </c>
      <c r="AU179" s="5">
        <f t="shared" si="90"/>
        <v>850</v>
      </c>
      <c r="AV179" s="5">
        <f t="shared" si="81"/>
        <v>637</v>
      </c>
      <c r="AW179" s="5">
        <f t="shared" si="82"/>
        <v>1062</v>
      </c>
      <c r="AX179" s="5">
        <f t="shared" si="83"/>
        <v>4</v>
      </c>
      <c r="AY179" s="5">
        <f t="shared" si="84"/>
        <v>5</v>
      </c>
      <c r="AZ179" s="5">
        <f t="shared" si="85"/>
        <v>9</v>
      </c>
      <c r="BA179" s="5">
        <f t="shared" si="86"/>
        <v>12</v>
      </c>
      <c r="BB179" s="5">
        <f t="shared" si="87"/>
        <v>16</v>
      </c>
    </row>
    <row r="180" spans="1:54" s="5" customFormat="1" hidden="1">
      <c r="A180" s="383"/>
      <c r="B180" s="379" t="s">
        <v>40</v>
      </c>
      <c r="C180" s="123" t="s">
        <v>232</v>
      </c>
      <c r="D180" s="124" t="s">
        <v>1</v>
      </c>
      <c r="E180" s="124" t="s">
        <v>0</v>
      </c>
      <c r="F180" s="125" t="s">
        <v>18</v>
      </c>
      <c r="G180" s="126" t="s">
        <v>10</v>
      </c>
      <c r="H180" s="281">
        <f>ROUNDDOWN(AK180*1.05,0)+INDEX(Sheet2!$B$2:'Sheet2'!$B$5,MATCH(G180,Sheet2!$A$2:'Sheet2'!$A$5,0),0)+34*AT180-ROUNDUP(IF($BC$1=TRUE,AV180,AW180)/10,0)+A180</f>
        <v>514</v>
      </c>
      <c r="I180" s="291">
        <f>ROUNDDOWN(AL180*1.05,0)+INDEX(Sheet2!$B$2:'Sheet2'!$B$5,MATCH(G180,Sheet2!$A$2:'Sheet2'!$A$5,0),0)+34*AT180-ROUNDUP(IF($BC$1=TRUE,AV180,AW180)/10,0)+A180</f>
        <v>253</v>
      </c>
      <c r="J180" s="127">
        <f t="shared" si="63"/>
        <v>767</v>
      </c>
      <c r="K180" s="136">
        <f>AW180-ROUNDDOWN(AR180/2,0)-ROUNDDOWN(MAX(AQ180*1.2,AP180*0.5),0)+INDEX(Sheet2!$C$2:'Sheet2'!$C$5,MATCH(G180,Sheet2!$A$2:'Sheet2'!$A$5,0),0)</f>
        <v>1073</v>
      </c>
      <c r="L180" s="128">
        <f t="shared" si="64"/>
        <v>597</v>
      </c>
      <c r="M180" s="129">
        <f t="shared" si="91"/>
        <v>14</v>
      </c>
      <c r="N180" s="129">
        <f t="shared" si="92"/>
        <v>13</v>
      </c>
      <c r="O180" s="130">
        <f t="shared" si="65"/>
        <v>1795</v>
      </c>
      <c r="P180" s="31">
        <f>AX180+IF($F180="범선",IF($BG$1=TRUE,INDEX(Sheet2!$H$2:'Sheet2'!$H$45,MATCH(AX180,Sheet2!$G$2:'Sheet2'!$G$45,0),0)),IF($BH$1=TRUE,INDEX(Sheet2!$I$2:'Sheet2'!$I$45,MATCH(AX180,Sheet2!$G$2:'Sheet2'!$G$45,0)),IF($BI$1=TRUE,INDEX(Sheet2!$H$2:'Sheet2'!$H$45,MATCH(AX180,Sheet2!$G$2:'Sheet2'!$G$45,0)),0)))+IF($BE$1=TRUE,2,0)</f>
        <v>12</v>
      </c>
      <c r="Q180" s="26">
        <f t="shared" si="66"/>
        <v>15</v>
      </c>
      <c r="R180" s="26">
        <f t="shared" si="67"/>
        <v>18</v>
      </c>
      <c r="S180" s="28">
        <f t="shared" si="68"/>
        <v>21</v>
      </c>
      <c r="T180" s="26">
        <f>AY180+IF($F180="범선",IF($BG$1=TRUE,INDEX(Sheet2!$H$2:'Sheet2'!$H$45,MATCH(AY180,Sheet2!$G$2:'Sheet2'!$G$45,0),0)),IF($BH$1=TRUE,INDEX(Sheet2!$I$2:'Sheet2'!$I$45,MATCH(AY180,Sheet2!$G$2:'Sheet2'!$G$45,0)),IF($BI$1=TRUE,INDEX(Sheet2!$H$2:'Sheet2'!$H$45,MATCH(AY180,Sheet2!$G$2:'Sheet2'!$G$45,0)),0)))+IF($BE$1=TRUE,2,0)</f>
        <v>13</v>
      </c>
      <c r="U180" s="26">
        <f t="shared" si="69"/>
        <v>16.5</v>
      </c>
      <c r="V180" s="26">
        <f t="shared" si="70"/>
        <v>19.5</v>
      </c>
      <c r="W180" s="28">
        <f t="shared" si="71"/>
        <v>22.5</v>
      </c>
      <c r="X180" s="26">
        <f>AZ180+IF($F180="범선",IF($BG$1=TRUE,INDEX(Sheet2!$H$2:'Sheet2'!$H$45,MATCH(AZ180,Sheet2!$G$2:'Sheet2'!$G$45,0),0)),IF($BH$1=TRUE,INDEX(Sheet2!$I$2:'Sheet2'!$I$45,MATCH(AZ180,Sheet2!$G$2:'Sheet2'!$G$45,0)),IF($BI$1=TRUE,INDEX(Sheet2!$H$2:'Sheet2'!$H$45,MATCH(AZ180,Sheet2!$G$2:'Sheet2'!$G$45,0)),0)))+IF($BE$1=TRUE,2,0)</f>
        <v>18.5</v>
      </c>
      <c r="Y180" s="26">
        <f t="shared" si="72"/>
        <v>22</v>
      </c>
      <c r="Z180" s="26">
        <f t="shared" si="73"/>
        <v>25</v>
      </c>
      <c r="AA180" s="28">
        <f t="shared" si="74"/>
        <v>28</v>
      </c>
      <c r="AB180" s="26">
        <f>BA180+IF($F180="범선",IF($BG$1=TRUE,INDEX(Sheet2!$H$2:'Sheet2'!$H$45,MATCH(BA180,Sheet2!$G$2:'Sheet2'!$G$45,0),0)),IF($BH$1=TRUE,INDEX(Sheet2!$I$2:'Sheet2'!$I$45,MATCH(BA180,Sheet2!$G$2:'Sheet2'!$G$45,0)),IF($BI$1=TRUE,INDEX(Sheet2!$H$2:'Sheet2'!$H$45,MATCH(BA180,Sheet2!$G$2:'Sheet2'!$G$45,0)),0)))+IF($BE$1=TRUE,2,0)</f>
        <v>24</v>
      </c>
      <c r="AC180" s="26">
        <f t="shared" si="75"/>
        <v>27.5</v>
      </c>
      <c r="AD180" s="26">
        <f t="shared" si="76"/>
        <v>30.5</v>
      </c>
      <c r="AE180" s="28">
        <f t="shared" si="77"/>
        <v>33.5</v>
      </c>
      <c r="AF180" s="26">
        <f>BB180+IF($F180="범선",IF($BG$1=TRUE,INDEX(Sheet2!$H$2:'Sheet2'!$H$45,MATCH(BB180,Sheet2!$G$2:'Sheet2'!$G$45,0),0)),IF($BH$1=TRUE,INDEX(Sheet2!$I$2:'Sheet2'!$I$45,MATCH(BB180,Sheet2!$G$2:'Sheet2'!$G$45,0)),IF($BI$1=TRUE,INDEX(Sheet2!$H$2:'Sheet2'!$H$45,MATCH(BB180,Sheet2!$G$2:'Sheet2'!$G$45,0)),0)))+IF($BE$1=TRUE,2,0)</f>
        <v>28</v>
      </c>
      <c r="AG180" s="26">
        <f t="shared" si="78"/>
        <v>31.5</v>
      </c>
      <c r="AH180" s="26">
        <f t="shared" si="79"/>
        <v>34.5</v>
      </c>
      <c r="AI180" s="28">
        <f t="shared" si="80"/>
        <v>37.5</v>
      </c>
      <c r="AJ180" s="95"/>
      <c r="AK180" s="96">
        <v>353</v>
      </c>
      <c r="AL180" s="96">
        <v>104</v>
      </c>
      <c r="AM180" s="96">
        <v>12</v>
      </c>
      <c r="AN180" s="83">
        <v>14</v>
      </c>
      <c r="AO180" s="83">
        <v>13</v>
      </c>
      <c r="AP180" s="13">
        <v>34</v>
      </c>
      <c r="AQ180" s="13">
        <v>25</v>
      </c>
      <c r="AR180" s="13">
        <v>20</v>
      </c>
      <c r="AS180" s="13">
        <v>796</v>
      </c>
      <c r="AT180" s="13">
        <v>2</v>
      </c>
      <c r="AU180" s="5">
        <f t="shared" si="90"/>
        <v>850</v>
      </c>
      <c r="AV180" s="5">
        <f t="shared" si="81"/>
        <v>637</v>
      </c>
      <c r="AW180" s="5">
        <f t="shared" si="82"/>
        <v>1062</v>
      </c>
      <c r="AX180" s="5">
        <f t="shared" si="83"/>
        <v>2</v>
      </c>
      <c r="AY180" s="5">
        <f t="shared" si="84"/>
        <v>3</v>
      </c>
      <c r="AZ180" s="5">
        <f t="shared" si="85"/>
        <v>7</v>
      </c>
      <c r="BA180" s="5">
        <f t="shared" si="86"/>
        <v>11</v>
      </c>
      <c r="BB180" s="5">
        <f t="shared" si="87"/>
        <v>14</v>
      </c>
    </row>
    <row r="181" spans="1:54" s="5" customFormat="1" hidden="1">
      <c r="A181" s="380"/>
      <c r="B181" s="276"/>
      <c r="C181" s="120" t="s">
        <v>91</v>
      </c>
      <c r="D181" s="102" t="s">
        <v>1</v>
      </c>
      <c r="E181" s="102" t="s">
        <v>41</v>
      </c>
      <c r="F181" s="111" t="s">
        <v>18</v>
      </c>
      <c r="G181" s="103" t="s">
        <v>10</v>
      </c>
      <c r="H181" s="289">
        <f>ROUNDDOWN(AK181*1.05,0)+INDEX(Sheet2!$B$2:'Sheet2'!$B$5,MATCH(G181,Sheet2!$A$2:'Sheet2'!$A$5,0),0)+34*AT181-ROUNDUP(IF($BC$1=TRUE,AV181,AW181)/10,0)+A181</f>
        <v>413</v>
      </c>
      <c r="I181" s="299">
        <f>ROUNDDOWN(AL181*1.05,0)+INDEX(Sheet2!$B$2:'Sheet2'!$B$5,MATCH(G181,Sheet2!$A$2:'Sheet2'!$A$5,0),0)+34*AT181-ROUNDUP(IF($BC$1=TRUE,AV181,AW181)/10,0)+A181</f>
        <v>555</v>
      </c>
      <c r="J181" s="104">
        <f t="shared" si="63"/>
        <v>968</v>
      </c>
      <c r="K181" s="137">
        <f>AW181-ROUNDDOWN(AR181/2,0)-ROUNDDOWN(MAX(AQ181*1.2,AP181*0.5),0)+INDEX(Sheet2!$C$2:'Sheet2'!$C$5,MATCH(G181,Sheet2!$A$2:'Sheet2'!$A$5,0),0)</f>
        <v>1157</v>
      </c>
      <c r="L181" s="101">
        <f t="shared" si="64"/>
        <v>643</v>
      </c>
      <c r="M181" s="109">
        <f t="shared" si="91"/>
        <v>10</v>
      </c>
      <c r="N181" s="109">
        <f t="shared" si="92"/>
        <v>21</v>
      </c>
      <c r="O181" s="105">
        <f t="shared" si="65"/>
        <v>1794</v>
      </c>
      <c r="P181" s="106">
        <f>AX181+IF($F181="범선",IF($BG$1=TRUE,INDEX(Sheet2!$H$2:'Sheet2'!$H$45,MATCH(AX181,Sheet2!$G$2:'Sheet2'!$G$45,0),0)),IF($BH$1=TRUE,INDEX(Sheet2!$I$2:'Sheet2'!$I$45,MATCH(AX181,Sheet2!$G$2:'Sheet2'!$G$45,0)),IF($BI$1=TRUE,INDEX(Sheet2!$H$2:'Sheet2'!$H$45,MATCH(AX181,Sheet2!$G$2:'Sheet2'!$G$45,0)),0)))+IF($BE$1=TRUE,2,0)</f>
        <v>14.5</v>
      </c>
      <c r="Q181" s="102">
        <f t="shared" si="66"/>
        <v>17.5</v>
      </c>
      <c r="R181" s="102">
        <f t="shared" si="67"/>
        <v>20.5</v>
      </c>
      <c r="S181" s="103">
        <f t="shared" si="68"/>
        <v>23.5</v>
      </c>
      <c r="T181" s="102">
        <f>AY181+IF($F181="범선",IF($BG$1=TRUE,INDEX(Sheet2!$H$2:'Sheet2'!$H$45,MATCH(AY181,Sheet2!$G$2:'Sheet2'!$G$45,0),0)),IF($BH$1=TRUE,INDEX(Sheet2!$I$2:'Sheet2'!$I$45,MATCH(AY181,Sheet2!$G$2:'Sheet2'!$G$45,0)),IF($BI$1=TRUE,INDEX(Sheet2!$H$2:'Sheet2'!$H$45,MATCH(AY181,Sheet2!$G$2:'Sheet2'!$G$45,0)),0)))+IF($BE$1=TRUE,2,0)</f>
        <v>16</v>
      </c>
      <c r="U181" s="102">
        <f t="shared" si="69"/>
        <v>19.5</v>
      </c>
      <c r="V181" s="102">
        <f t="shared" si="70"/>
        <v>22.5</v>
      </c>
      <c r="W181" s="103">
        <f t="shared" si="71"/>
        <v>25.5</v>
      </c>
      <c r="X181" s="102">
        <f>AZ181+IF($F181="범선",IF($BG$1=TRUE,INDEX(Sheet2!$H$2:'Sheet2'!$H$45,MATCH(AZ181,Sheet2!$G$2:'Sheet2'!$G$45,0),0)),IF($BH$1=TRUE,INDEX(Sheet2!$I$2:'Sheet2'!$I$45,MATCH(AZ181,Sheet2!$G$2:'Sheet2'!$G$45,0)),IF($BI$1=TRUE,INDEX(Sheet2!$H$2:'Sheet2'!$H$45,MATCH(AZ181,Sheet2!$G$2:'Sheet2'!$G$45,0)),0)))+IF($BE$1=TRUE,2,0)</f>
        <v>21</v>
      </c>
      <c r="Y181" s="102">
        <f t="shared" si="72"/>
        <v>24.5</v>
      </c>
      <c r="Z181" s="102">
        <f t="shared" si="73"/>
        <v>27.5</v>
      </c>
      <c r="AA181" s="103">
        <f t="shared" si="74"/>
        <v>30.5</v>
      </c>
      <c r="AB181" s="102">
        <f>BA181+IF($F181="범선",IF($BG$1=TRUE,INDEX(Sheet2!$H$2:'Sheet2'!$H$45,MATCH(BA181,Sheet2!$G$2:'Sheet2'!$G$45,0),0)),IF($BH$1=TRUE,INDEX(Sheet2!$I$2:'Sheet2'!$I$45,MATCH(BA181,Sheet2!$G$2:'Sheet2'!$G$45,0)),IF($BI$1=TRUE,INDEX(Sheet2!$H$2:'Sheet2'!$H$45,MATCH(BA181,Sheet2!$G$2:'Sheet2'!$G$45,0)),0)))+IF($BE$1=TRUE,2,0)</f>
        <v>25</v>
      </c>
      <c r="AC181" s="102">
        <f t="shared" si="75"/>
        <v>28.5</v>
      </c>
      <c r="AD181" s="102">
        <f t="shared" si="76"/>
        <v>31.5</v>
      </c>
      <c r="AE181" s="103">
        <f t="shared" si="77"/>
        <v>34.5</v>
      </c>
      <c r="AF181" s="102">
        <f>BB181+IF($F181="범선",IF($BG$1=TRUE,INDEX(Sheet2!$H$2:'Sheet2'!$H$45,MATCH(BB181,Sheet2!$G$2:'Sheet2'!$G$45,0),0)),IF($BH$1=TRUE,INDEX(Sheet2!$I$2:'Sheet2'!$I$45,MATCH(BB181,Sheet2!$G$2:'Sheet2'!$G$45,0)),IF($BI$1=TRUE,INDEX(Sheet2!$H$2:'Sheet2'!$H$45,MATCH(BB181,Sheet2!$G$2:'Sheet2'!$G$45,0)),0)))+IF($BE$1=TRUE,2,0)</f>
        <v>30.5</v>
      </c>
      <c r="AG181" s="102">
        <f t="shared" si="78"/>
        <v>34</v>
      </c>
      <c r="AH181" s="102">
        <f t="shared" si="79"/>
        <v>37</v>
      </c>
      <c r="AI181" s="103">
        <f t="shared" si="80"/>
        <v>40</v>
      </c>
      <c r="AJ181" s="107"/>
      <c r="AK181" s="108">
        <v>230</v>
      </c>
      <c r="AL181" s="108">
        <v>365</v>
      </c>
      <c r="AM181" s="108">
        <v>8</v>
      </c>
      <c r="AN181" s="109">
        <v>10</v>
      </c>
      <c r="AO181" s="109">
        <v>21</v>
      </c>
      <c r="AP181" s="110">
        <v>65</v>
      </c>
      <c r="AQ181" s="110">
        <v>32</v>
      </c>
      <c r="AR181" s="110">
        <v>24</v>
      </c>
      <c r="AS181" s="110">
        <v>836</v>
      </c>
      <c r="AT181" s="110">
        <v>3</v>
      </c>
      <c r="AU181" s="110">
        <f t="shared" si="90"/>
        <v>925</v>
      </c>
      <c r="AV181" s="110">
        <f t="shared" si="81"/>
        <v>693</v>
      </c>
      <c r="AW181" s="110">
        <f t="shared" si="82"/>
        <v>1156</v>
      </c>
      <c r="AX181" s="110">
        <f t="shared" si="83"/>
        <v>4</v>
      </c>
      <c r="AY181" s="110">
        <f t="shared" si="84"/>
        <v>5</v>
      </c>
      <c r="AZ181" s="110">
        <f t="shared" si="85"/>
        <v>9</v>
      </c>
      <c r="BA181" s="110">
        <f t="shared" si="86"/>
        <v>12</v>
      </c>
      <c r="BB181" s="110">
        <f t="shared" si="87"/>
        <v>16</v>
      </c>
    </row>
    <row r="182" spans="1:54" s="5" customFormat="1">
      <c r="A182" s="457"/>
      <c r="B182" s="536" t="s">
        <v>540</v>
      </c>
      <c r="C182" s="540" t="s">
        <v>539</v>
      </c>
      <c r="D182" s="74" t="s">
        <v>1</v>
      </c>
      <c r="E182" s="74" t="s">
        <v>0</v>
      </c>
      <c r="F182" s="77" t="s">
        <v>18</v>
      </c>
      <c r="G182" s="75" t="s">
        <v>12</v>
      </c>
      <c r="H182" s="285">
        <f>ROUNDDOWN(AK182*1.05,0)+INDEX(Sheet2!$B$2:'Sheet2'!$B$5,MATCH(G182,Sheet2!$A$2:'Sheet2'!$A$5,0),0)+34*AT182-ROUNDUP(IF($BC$1=TRUE,AV182,AW182)/10,0)+A182</f>
        <v>429</v>
      </c>
      <c r="I182" s="295">
        <f>ROUNDDOWN(AL182*1.05,0)+INDEX(Sheet2!$B$2:'Sheet2'!$B$5,MATCH(G182,Sheet2!$A$2:'Sheet2'!$A$5,0),0)+34*AT182-ROUNDUP(IF($BC$1=TRUE,AV182,AW182)/10,0)+A182</f>
        <v>605</v>
      </c>
      <c r="J182" s="76">
        <f t="shared" si="63"/>
        <v>1034</v>
      </c>
      <c r="K182" s="1128">
        <f>AW182-ROUNDDOWN(AR182/2,0)-ROUNDDOWN(MAX(AQ182*1.2,AP182*0.5),0)+INDEX(Sheet2!$C$2:'Sheet2'!$C$5,MATCH(G182,Sheet2!$A$2:'Sheet2'!$A$5,0),0)</f>
        <v>780</v>
      </c>
      <c r="L182" s="73">
        <f t="shared" si="64"/>
        <v>368</v>
      </c>
      <c r="M182" s="81">
        <f t="shared" si="91"/>
        <v>15</v>
      </c>
      <c r="N182" s="81">
        <f t="shared" si="92"/>
        <v>57</v>
      </c>
      <c r="O182" s="624">
        <f t="shared" si="65"/>
        <v>1892</v>
      </c>
      <c r="P182" s="31">
        <f>AX182+IF($F182="범선",IF($BG$1=TRUE,INDEX(Sheet2!$H$2:'Sheet2'!$H$45,MATCH(AX182,Sheet2!$G$2:'Sheet2'!$G$45,0),0)),IF($BH$1=TRUE,INDEX(Sheet2!$I$2:'Sheet2'!$I$45,MATCH(AX182,Sheet2!$G$2:'Sheet2'!$G$45,0)),IF($BI$1=TRUE,INDEX(Sheet2!$H$2:'Sheet2'!$H$45,MATCH(AX182,Sheet2!$G$2:'Sheet2'!$G$45,0)),0)))+IF($BE$1=TRUE,2,0)</f>
        <v>25</v>
      </c>
      <c r="Q182" s="26">
        <f t="shared" si="66"/>
        <v>28</v>
      </c>
      <c r="R182" s="26">
        <f t="shared" si="67"/>
        <v>31</v>
      </c>
      <c r="S182" s="28">
        <f t="shared" si="68"/>
        <v>34</v>
      </c>
      <c r="T182" s="26">
        <f>AY182+IF($F182="범선",IF($BG$1=TRUE,INDEX(Sheet2!$H$2:'Sheet2'!$H$45,MATCH(AY182,Sheet2!$G$2:'Sheet2'!$G$45,0),0)),IF($BH$1=TRUE,INDEX(Sheet2!$I$2:'Sheet2'!$I$45,MATCH(AY182,Sheet2!$G$2:'Sheet2'!$G$45,0)),IF($BI$1=TRUE,INDEX(Sheet2!$H$2:'Sheet2'!$H$45,MATCH(AY182,Sheet2!$G$2:'Sheet2'!$G$45,0)),0)))+IF($BE$1=TRUE,2,0)</f>
        <v>26.5</v>
      </c>
      <c r="U182" s="26">
        <f t="shared" si="69"/>
        <v>30</v>
      </c>
      <c r="V182" s="26">
        <f t="shared" si="70"/>
        <v>33</v>
      </c>
      <c r="W182" s="28">
        <f t="shared" si="71"/>
        <v>36</v>
      </c>
      <c r="X182" s="26">
        <f>AZ182+IF($F182="범선",IF($BG$1=TRUE,INDEX(Sheet2!$H$2:'Sheet2'!$H$45,MATCH(AZ182,Sheet2!$G$2:'Sheet2'!$G$45,0),0)),IF($BH$1=TRUE,INDEX(Sheet2!$I$2:'Sheet2'!$I$45,MATCH(AZ182,Sheet2!$G$2:'Sheet2'!$G$45,0)),IF($BI$1=TRUE,INDEX(Sheet2!$H$2:'Sheet2'!$H$45,MATCH(AZ182,Sheet2!$G$2:'Sheet2'!$G$45,0)),0)))+IF($BE$1=TRUE,2,0)</f>
        <v>32</v>
      </c>
      <c r="Y182" s="26">
        <f t="shared" si="72"/>
        <v>35.5</v>
      </c>
      <c r="Z182" s="26">
        <f t="shared" si="73"/>
        <v>38.5</v>
      </c>
      <c r="AA182" s="28">
        <f t="shared" si="74"/>
        <v>41.5</v>
      </c>
      <c r="AB182" s="26">
        <f>BA182+IF($F182="범선",IF($BG$1=TRUE,INDEX(Sheet2!$H$2:'Sheet2'!$H$45,MATCH(BA182,Sheet2!$G$2:'Sheet2'!$G$45,0),0)),IF($BH$1=TRUE,INDEX(Sheet2!$I$2:'Sheet2'!$I$45,MATCH(BA182,Sheet2!$G$2:'Sheet2'!$G$45,0)),IF($BI$1=TRUE,INDEX(Sheet2!$H$2:'Sheet2'!$H$45,MATCH(BA182,Sheet2!$G$2:'Sheet2'!$G$45,0)),0)))+IF($BE$1=TRUE,2,0)</f>
        <v>36</v>
      </c>
      <c r="AC182" s="26">
        <f t="shared" si="75"/>
        <v>39.5</v>
      </c>
      <c r="AD182" s="26">
        <f t="shared" si="76"/>
        <v>42.5</v>
      </c>
      <c r="AE182" s="28">
        <f t="shared" si="77"/>
        <v>45.5</v>
      </c>
      <c r="AF182" s="26">
        <f>BB182+IF($F182="범선",IF($BG$1=TRUE,INDEX(Sheet2!$H$2:'Sheet2'!$H$45,MATCH(BB182,Sheet2!$G$2:'Sheet2'!$G$45,0),0)),IF($BH$1=TRUE,INDEX(Sheet2!$I$2:'Sheet2'!$I$45,MATCH(BB182,Sheet2!$G$2:'Sheet2'!$G$45,0)),IF($BI$1=TRUE,INDEX(Sheet2!$H$2:'Sheet2'!$H$45,MATCH(BB182,Sheet2!$G$2:'Sheet2'!$G$45,0)),0)))+IF($BE$1=TRUE,2,0)</f>
        <v>41</v>
      </c>
      <c r="AG182" s="26">
        <f t="shared" si="78"/>
        <v>44.5</v>
      </c>
      <c r="AH182" s="26">
        <f t="shared" si="79"/>
        <v>47.5</v>
      </c>
      <c r="AI182" s="28">
        <f t="shared" si="80"/>
        <v>50.5</v>
      </c>
      <c r="AJ182" s="95"/>
      <c r="AK182" s="97">
        <f>211/96*105</f>
        <v>230.78124999999997</v>
      </c>
      <c r="AL182" s="97">
        <f>364/96*105</f>
        <v>398.125</v>
      </c>
      <c r="AM182" s="97">
        <v>14</v>
      </c>
      <c r="AN182" s="83">
        <v>15</v>
      </c>
      <c r="AO182" s="83">
        <v>57</v>
      </c>
      <c r="AP182" s="5">
        <v>240</v>
      </c>
      <c r="AQ182" s="5">
        <v>100</v>
      </c>
      <c r="AR182" s="5">
        <v>110</v>
      </c>
      <c r="AS182" s="5">
        <v>375</v>
      </c>
      <c r="AT182" s="5">
        <v>3</v>
      </c>
      <c r="AU182" s="5">
        <f t="shared" si="90"/>
        <v>725</v>
      </c>
      <c r="AV182" s="5">
        <f t="shared" si="81"/>
        <v>543</v>
      </c>
      <c r="AW182" s="5">
        <f t="shared" si="82"/>
        <v>906</v>
      </c>
      <c r="AX182" s="5">
        <f t="shared" si="83"/>
        <v>12</v>
      </c>
      <c r="AY182" s="5">
        <f t="shared" si="84"/>
        <v>13</v>
      </c>
      <c r="AZ182" s="5">
        <f t="shared" si="85"/>
        <v>17</v>
      </c>
      <c r="BA182" s="5">
        <f t="shared" si="86"/>
        <v>20</v>
      </c>
      <c r="BB182" s="5">
        <f t="shared" si="87"/>
        <v>24</v>
      </c>
    </row>
    <row r="183" spans="1:54" s="5" customFormat="1" hidden="1">
      <c r="A183" s="334">
        <v>20</v>
      </c>
      <c r="B183" s="89" t="s">
        <v>45</v>
      </c>
      <c r="C183" s="119" t="s">
        <v>219</v>
      </c>
      <c r="D183" s="26" t="s">
        <v>1</v>
      </c>
      <c r="E183" s="26" t="s">
        <v>0</v>
      </c>
      <c r="F183" s="26" t="s">
        <v>18</v>
      </c>
      <c r="G183" s="28" t="s">
        <v>10</v>
      </c>
      <c r="H183" s="91">
        <f>ROUNDDOWN(AK183*1.05,0)+INDEX(Sheet2!$B$2:'Sheet2'!$B$5,MATCH(G183,Sheet2!$A$2:'Sheet2'!$A$5,0),0)+34*AT183-ROUNDUP(IF($BC$1=TRUE,AV183,AW183)/10,0)+A183</f>
        <v>443</v>
      </c>
      <c r="I183" s="231">
        <f>ROUNDDOWN(AL183*1.05,0)+INDEX(Sheet2!$B$2:'Sheet2'!$B$5,MATCH(G183,Sheet2!$A$2:'Sheet2'!$A$5,0),0)+34*AT183-ROUNDUP(IF($BC$1=TRUE,AV183,AW183)/10,0)+A183</f>
        <v>464</v>
      </c>
      <c r="J183" s="30">
        <f t="shared" si="63"/>
        <v>907</v>
      </c>
      <c r="K183" s="134">
        <f>AW183-ROUNDDOWN(AR183/2,0)-ROUNDDOWN(MAX(AQ183*1.2,AP183*0.5),0)+INDEX(Sheet2!$C$2:'Sheet2'!$C$5,MATCH(G183,Sheet2!$A$2:'Sheet2'!$A$5,0),0)</f>
        <v>1398</v>
      </c>
      <c r="L183" s="25">
        <f t="shared" si="64"/>
        <v>772</v>
      </c>
      <c r="M183" s="83">
        <f t="shared" si="91"/>
        <v>13</v>
      </c>
      <c r="N183" s="83">
        <f t="shared" si="92"/>
        <v>52</v>
      </c>
      <c r="O183" s="92">
        <f t="shared" si="65"/>
        <v>1793</v>
      </c>
      <c r="P183" s="31">
        <f>AX183+IF($F183="범선",IF($BG$1=TRUE,INDEX(Sheet2!$H$2:'Sheet2'!$H$45,MATCH(AX183,Sheet2!$G$2:'Sheet2'!$G$45,0),0)),IF($BH$1=TRUE,INDEX(Sheet2!$I$2:'Sheet2'!$I$45,MATCH(AX183,Sheet2!$G$2:'Sheet2'!$G$45,0)),IF($BI$1=TRUE,INDEX(Sheet2!$H$2:'Sheet2'!$H$45,MATCH(AX183,Sheet2!$G$2:'Sheet2'!$G$45,0)),0)))+IF($BE$1=TRUE,2,0)</f>
        <v>20</v>
      </c>
      <c r="Q183" s="26">
        <f t="shared" si="66"/>
        <v>23</v>
      </c>
      <c r="R183" s="26">
        <f t="shared" si="67"/>
        <v>26</v>
      </c>
      <c r="S183" s="28">
        <f t="shared" si="68"/>
        <v>29</v>
      </c>
      <c r="T183" s="26">
        <f>AY183+IF($F183="범선",IF($BG$1=TRUE,INDEX(Sheet2!$H$2:'Sheet2'!$H$45,MATCH(AY183,Sheet2!$G$2:'Sheet2'!$G$45,0),0)),IF($BH$1=TRUE,INDEX(Sheet2!$I$2:'Sheet2'!$I$45,MATCH(AY183,Sheet2!$G$2:'Sheet2'!$G$45,0)),IF($BI$1=TRUE,INDEX(Sheet2!$H$2:'Sheet2'!$H$45,MATCH(AY183,Sheet2!$G$2:'Sheet2'!$G$45,0)),0)))+IF($BE$1=TRUE,2,0)</f>
        <v>21</v>
      </c>
      <c r="U183" s="26">
        <f t="shared" si="69"/>
        <v>24.5</v>
      </c>
      <c r="V183" s="26">
        <f t="shared" si="70"/>
        <v>27.5</v>
      </c>
      <c r="W183" s="28">
        <f t="shared" si="71"/>
        <v>30.5</v>
      </c>
      <c r="X183" s="26">
        <f>AZ183+IF($F183="범선",IF($BG$1=TRUE,INDEX(Sheet2!$H$2:'Sheet2'!$H$45,MATCH(AZ183,Sheet2!$G$2:'Sheet2'!$G$45,0),0)),IF($BH$1=TRUE,INDEX(Sheet2!$I$2:'Sheet2'!$I$45,MATCH(AZ183,Sheet2!$G$2:'Sheet2'!$G$45,0)),IF($BI$1=TRUE,INDEX(Sheet2!$H$2:'Sheet2'!$H$45,MATCH(AZ183,Sheet2!$G$2:'Sheet2'!$G$45,0)),0)))+IF($BE$1=TRUE,2,0)</f>
        <v>26.5</v>
      </c>
      <c r="Y183" s="26">
        <f t="shared" si="72"/>
        <v>30</v>
      </c>
      <c r="Z183" s="26">
        <f t="shared" si="73"/>
        <v>33</v>
      </c>
      <c r="AA183" s="28">
        <f t="shared" si="74"/>
        <v>36</v>
      </c>
      <c r="AB183" s="26">
        <f>BA183+IF($F183="범선",IF($BG$1=TRUE,INDEX(Sheet2!$H$2:'Sheet2'!$H$45,MATCH(BA183,Sheet2!$G$2:'Sheet2'!$G$45,0),0)),IF($BH$1=TRUE,INDEX(Sheet2!$I$2:'Sheet2'!$I$45,MATCH(BA183,Sheet2!$G$2:'Sheet2'!$G$45,0)),IF($BI$1=TRUE,INDEX(Sheet2!$H$2:'Sheet2'!$H$45,MATCH(BA183,Sheet2!$G$2:'Sheet2'!$G$45,0)),0)))+IF($BE$1=TRUE,2,0)</f>
        <v>30.5</v>
      </c>
      <c r="AC183" s="26">
        <f t="shared" si="75"/>
        <v>34</v>
      </c>
      <c r="AD183" s="26">
        <f t="shared" si="76"/>
        <v>37</v>
      </c>
      <c r="AE183" s="28">
        <f t="shared" si="77"/>
        <v>40</v>
      </c>
      <c r="AF183" s="26">
        <f>BB183+IF($F183="범선",IF($BG$1=TRUE,INDEX(Sheet2!$H$2:'Sheet2'!$H$45,MATCH(BB183,Sheet2!$G$2:'Sheet2'!$G$45,0),0)),IF($BH$1=TRUE,INDEX(Sheet2!$I$2:'Sheet2'!$I$45,MATCH(BB183,Sheet2!$G$2:'Sheet2'!$G$45,0)),IF($BI$1=TRUE,INDEX(Sheet2!$H$2:'Sheet2'!$H$45,MATCH(BB183,Sheet2!$G$2:'Sheet2'!$G$45,0)),0)))+IF($BE$1=TRUE,2,0)</f>
        <v>36</v>
      </c>
      <c r="AG183" s="26">
        <f t="shared" si="78"/>
        <v>39.5</v>
      </c>
      <c r="AH183" s="26">
        <f t="shared" si="79"/>
        <v>42.5</v>
      </c>
      <c r="AI183" s="28">
        <f t="shared" si="80"/>
        <v>45.5</v>
      </c>
      <c r="AJ183" s="95"/>
      <c r="AK183" s="96">
        <v>256</v>
      </c>
      <c r="AL183" s="96">
        <v>276</v>
      </c>
      <c r="AM183" s="96">
        <v>11</v>
      </c>
      <c r="AN183" s="83">
        <v>13</v>
      </c>
      <c r="AO183" s="83">
        <v>52</v>
      </c>
      <c r="AP183" s="13">
        <v>100</v>
      </c>
      <c r="AQ183" s="13">
        <v>25</v>
      </c>
      <c r="AR183" s="13">
        <v>80</v>
      </c>
      <c r="AS183" s="13">
        <v>970</v>
      </c>
      <c r="AT183" s="13">
        <v>3</v>
      </c>
      <c r="AU183" s="5">
        <f t="shared" si="90"/>
        <v>1150</v>
      </c>
      <c r="AV183" s="5">
        <f t="shared" si="81"/>
        <v>862</v>
      </c>
      <c r="AW183" s="5">
        <f t="shared" si="82"/>
        <v>1437</v>
      </c>
      <c r="AX183" s="5">
        <f t="shared" si="83"/>
        <v>8</v>
      </c>
      <c r="AY183" s="5">
        <f t="shared" si="84"/>
        <v>9</v>
      </c>
      <c r="AZ183" s="5">
        <f t="shared" si="85"/>
        <v>13</v>
      </c>
      <c r="BA183" s="5">
        <f t="shared" si="86"/>
        <v>16</v>
      </c>
      <c r="BB183" s="5">
        <f t="shared" si="87"/>
        <v>20</v>
      </c>
    </row>
    <row r="184" spans="1:54" hidden="1">
      <c r="A184" s="334"/>
      <c r="B184" s="89"/>
      <c r="C184" s="119" t="s">
        <v>103</v>
      </c>
      <c r="D184" s="26" t="s">
        <v>25</v>
      </c>
      <c r="E184" s="26" t="s">
        <v>41</v>
      </c>
      <c r="F184" s="27" t="s">
        <v>18</v>
      </c>
      <c r="G184" s="28" t="s">
        <v>10</v>
      </c>
      <c r="H184" s="91">
        <f>ROUNDDOWN(AK184*1.05,0)+INDEX(Sheet2!$B$2:'Sheet2'!$B$5,MATCH(G184,Sheet2!$A$2:'Sheet2'!$A$5,0),0)+34*AT184-ROUNDUP(IF($BC$1=TRUE,AV184,AW184)/10,0)+A184</f>
        <v>410</v>
      </c>
      <c r="I184" s="231">
        <f>ROUNDDOWN(AL184*1.05,0)+INDEX(Sheet2!$B$2:'Sheet2'!$B$5,MATCH(G184,Sheet2!$A$2:'Sheet2'!$A$5,0),0)+34*AT184-ROUNDUP(IF($BC$1=TRUE,AV184,AW184)/10,0)+A184</f>
        <v>563</v>
      </c>
      <c r="J184" s="30">
        <f t="shared" si="63"/>
        <v>973</v>
      </c>
      <c r="K184" s="138">
        <f>AW184-ROUNDDOWN(AR184/2,0)-ROUNDDOWN(MAX(AQ184*1.2,AP184*0.5),0)+INDEX(Sheet2!$C$2:'Sheet2'!$C$5,MATCH(G184,Sheet2!$A$2:'Sheet2'!$A$5,0),0)</f>
        <v>938</v>
      </c>
      <c r="L184" s="25">
        <f t="shared" si="64"/>
        <v>512</v>
      </c>
      <c r="M184" s="83">
        <f t="shared" si="91"/>
        <v>11</v>
      </c>
      <c r="N184" s="83">
        <f t="shared" si="92"/>
        <v>16</v>
      </c>
      <c r="O184" s="92">
        <f t="shared" si="65"/>
        <v>1793</v>
      </c>
      <c r="P184" s="31">
        <f>AX184+IF($F184="범선",IF($BG$1=TRUE,INDEX(Sheet2!$H$2:'Sheet2'!$H$45,MATCH(AX184,Sheet2!$G$2:'Sheet2'!$G$45,0),0)),IF($BH$1=TRUE,INDEX(Sheet2!$I$2:'Sheet2'!$I$45,MATCH(AX184,Sheet2!$G$2:'Sheet2'!$G$45,0)),IF($BI$1=TRUE,INDEX(Sheet2!$H$2:'Sheet2'!$H$45,MATCH(AX184,Sheet2!$G$2:'Sheet2'!$G$45,0)),0)))+IF($BE$1=TRUE,2,0)</f>
        <v>14.5</v>
      </c>
      <c r="Q184" s="26">
        <f t="shared" si="66"/>
        <v>17.5</v>
      </c>
      <c r="R184" s="26">
        <f t="shared" si="67"/>
        <v>20.5</v>
      </c>
      <c r="S184" s="28">
        <f t="shared" si="68"/>
        <v>23.5</v>
      </c>
      <c r="T184" s="26">
        <f>AY184+IF($F184="범선",IF($BG$1=TRUE,INDEX(Sheet2!$H$2:'Sheet2'!$H$45,MATCH(AY184,Sheet2!$G$2:'Sheet2'!$G$45,0),0)),IF($BH$1=TRUE,INDEX(Sheet2!$I$2:'Sheet2'!$I$45,MATCH(AY184,Sheet2!$G$2:'Sheet2'!$G$45,0)),IF($BI$1=TRUE,INDEX(Sheet2!$H$2:'Sheet2'!$H$45,MATCH(AY184,Sheet2!$G$2:'Sheet2'!$G$45,0)),0)))+IF($BE$1=TRUE,2,0)</f>
        <v>16</v>
      </c>
      <c r="U184" s="26">
        <f t="shared" si="69"/>
        <v>19.5</v>
      </c>
      <c r="V184" s="26">
        <f t="shared" si="70"/>
        <v>22.5</v>
      </c>
      <c r="W184" s="28">
        <f t="shared" si="71"/>
        <v>25.5</v>
      </c>
      <c r="X184" s="26">
        <f>AZ184+IF($F184="범선",IF($BG$1=TRUE,INDEX(Sheet2!$H$2:'Sheet2'!$H$45,MATCH(AZ184,Sheet2!$G$2:'Sheet2'!$G$45,0),0)),IF($BH$1=TRUE,INDEX(Sheet2!$I$2:'Sheet2'!$I$45,MATCH(AZ184,Sheet2!$G$2:'Sheet2'!$G$45,0)),IF($BI$1=TRUE,INDEX(Sheet2!$H$2:'Sheet2'!$H$45,MATCH(AZ184,Sheet2!$G$2:'Sheet2'!$G$45,0)),0)))+IF($BE$1=TRUE,2,0)</f>
        <v>21</v>
      </c>
      <c r="Y184" s="26">
        <f t="shared" si="72"/>
        <v>24.5</v>
      </c>
      <c r="Z184" s="26">
        <f t="shared" si="73"/>
        <v>27.5</v>
      </c>
      <c r="AA184" s="28">
        <f t="shared" si="74"/>
        <v>30.5</v>
      </c>
      <c r="AB184" s="26">
        <f>BA184+IF($F184="범선",IF($BG$1=TRUE,INDEX(Sheet2!$H$2:'Sheet2'!$H$45,MATCH(BA184,Sheet2!$G$2:'Sheet2'!$G$45,0),0)),IF($BH$1=TRUE,INDEX(Sheet2!$I$2:'Sheet2'!$I$45,MATCH(BA184,Sheet2!$G$2:'Sheet2'!$G$45,0)),IF($BI$1=TRUE,INDEX(Sheet2!$H$2:'Sheet2'!$H$45,MATCH(BA184,Sheet2!$G$2:'Sheet2'!$G$45,0)),0)))+IF($BE$1=TRUE,2,0)</f>
        <v>25</v>
      </c>
      <c r="AC184" s="26">
        <f t="shared" si="75"/>
        <v>28.5</v>
      </c>
      <c r="AD184" s="26">
        <f t="shared" si="76"/>
        <v>31.5</v>
      </c>
      <c r="AE184" s="28">
        <f t="shared" si="77"/>
        <v>34.5</v>
      </c>
      <c r="AF184" s="26">
        <f>BB184+IF($F184="범선",IF($BG$1=TRUE,INDEX(Sheet2!$H$2:'Sheet2'!$H$45,MATCH(BB184,Sheet2!$G$2:'Sheet2'!$G$45,0),0)),IF($BH$1=TRUE,INDEX(Sheet2!$I$2:'Sheet2'!$I$45,MATCH(BB184,Sheet2!$G$2:'Sheet2'!$G$45,0)),IF($BI$1=TRUE,INDEX(Sheet2!$H$2:'Sheet2'!$H$45,MATCH(BB184,Sheet2!$G$2:'Sheet2'!$G$45,0)),0)))+IF($BE$1=TRUE,2,0)</f>
        <v>30.5</v>
      </c>
      <c r="AG184" s="26">
        <f t="shared" si="78"/>
        <v>34</v>
      </c>
      <c r="AH184" s="26">
        <f t="shared" si="79"/>
        <v>37</v>
      </c>
      <c r="AI184" s="28">
        <f t="shared" si="80"/>
        <v>40</v>
      </c>
      <c r="AJ184" s="95"/>
      <c r="AK184" s="97">
        <v>215</v>
      </c>
      <c r="AL184" s="97">
        <v>360</v>
      </c>
      <c r="AM184" s="97">
        <v>10</v>
      </c>
      <c r="AN184" s="83">
        <v>11</v>
      </c>
      <c r="AO184" s="83">
        <v>16</v>
      </c>
      <c r="AP184" s="5">
        <v>65</v>
      </c>
      <c r="AQ184" s="5">
        <v>32</v>
      </c>
      <c r="AR184" s="5">
        <v>25</v>
      </c>
      <c r="AS184" s="5">
        <v>660</v>
      </c>
      <c r="AT184" s="5">
        <v>3</v>
      </c>
      <c r="AU184" s="5">
        <f t="shared" si="90"/>
        <v>750</v>
      </c>
      <c r="AV184" s="5">
        <f t="shared" si="81"/>
        <v>562</v>
      </c>
      <c r="AW184" s="5">
        <f t="shared" si="82"/>
        <v>937</v>
      </c>
      <c r="AX184" s="5">
        <f t="shared" si="83"/>
        <v>4</v>
      </c>
      <c r="AY184" s="5">
        <f t="shared" si="84"/>
        <v>5</v>
      </c>
      <c r="AZ184" s="5">
        <f t="shared" si="85"/>
        <v>9</v>
      </c>
      <c r="BA184" s="5">
        <f t="shared" si="86"/>
        <v>12</v>
      </c>
      <c r="BB184" s="5">
        <f t="shared" si="87"/>
        <v>16</v>
      </c>
    </row>
    <row r="185" spans="1:54">
      <c r="A185" s="405"/>
      <c r="B185" s="406" t="s">
        <v>34</v>
      </c>
      <c r="C185" s="415" t="s">
        <v>32</v>
      </c>
      <c r="D185" s="38" t="s">
        <v>1</v>
      </c>
      <c r="E185" s="38" t="s">
        <v>41</v>
      </c>
      <c r="F185" s="407" t="s">
        <v>18</v>
      </c>
      <c r="G185" s="39" t="s">
        <v>12</v>
      </c>
      <c r="H185" s="286">
        <f>ROUNDDOWN(AK185*1.05,0)+INDEX(Sheet2!$B$2:'Sheet2'!$B$5,MATCH(G185,Sheet2!$A$2:'Sheet2'!$A$5,0),0)+34*AT185-ROUNDUP(IF($BC$1=TRUE,AV185,AW185)/10,0)+A185</f>
        <v>446</v>
      </c>
      <c r="I185" s="296">
        <f>ROUNDDOWN(AL185*1.05,0)+INDEX(Sheet2!$B$2:'Sheet2'!$B$5,MATCH(G185,Sheet2!$A$2:'Sheet2'!$A$5,0),0)+34*AT185-ROUNDUP(IF($BC$1=TRUE,AV185,AW185)/10,0)+A185</f>
        <v>552</v>
      </c>
      <c r="J185" s="40">
        <f t="shared" si="63"/>
        <v>998</v>
      </c>
      <c r="K185" s="242">
        <f>AW185-ROUNDDOWN(AR185/2,0)-ROUNDDOWN(MAX(AQ185*1.2,AP185*0.5),0)+INDEX(Sheet2!$C$2:'Sheet2'!$C$5,MATCH(G185,Sheet2!$A$2:'Sheet2'!$A$5,0),0)</f>
        <v>794</v>
      </c>
      <c r="L185" s="37">
        <f t="shared" si="64"/>
        <v>385</v>
      </c>
      <c r="M185" s="427">
        <f t="shared" si="91"/>
        <v>13</v>
      </c>
      <c r="N185" s="427">
        <f t="shared" si="92"/>
        <v>50</v>
      </c>
      <c r="O185" s="93">
        <f t="shared" si="65"/>
        <v>1890</v>
      </c>
      <c r="P185" s="41">
        <f>AX185+IF($F185="범선",IF($BG$1=TRUE,INDEX(Sheet2!$H$2:'Sheet2'!$H$45,MATCH(AX185,Sheet2!$G$2:'Sheet2'!$G$45,0),0)),IF($BH$1=TRUE,INDEX(Sheet2!$I$2:'Sheet2'!$I$45,MATCH(AX185,Sheet2!$G$2:'Sheet2'!$G$45,0)),IF($BI$1=TRUE,INDEX(Sheet2!$H$2:'Sheet2'!$H$45,MATCH(AX185,Sheet2!$G$2:'Sheet2'!$G$45,0)),0)))+IF($BE$1=TRUE,2,0)</f>
        <v>24</v>
      </c>
      <c r="Q185" s="38">
        <f t="shared" si="66"/>
        <v>27</v>
      </c>
      <c r="R185" s="38">
        <f t="shared" si="67"/>
        <v>30</v>
      </c>
      <c r="S185" s="39">
        <f t="shared" si="68"/>
        <v>33</v>
      </c>
      <c r="T185" s="38">
        <f>AY185+IF($F185="범선",IF($BG$1=TRUE,INDEX(Sheet2!$H$2:'Sheet2'!$H$45,MATCH(AY185,Sheet2!$G$2:'Sheet2'!$G$45,0),0)),IF($BH$1=TRUE,INDEX(Sheet2!$I$2:'Sheet2'!$I$45,MATCH(AY185,Sheet2!$G$2:'Sheet2'!$G$45,0)),IF($BI$1=TRUE,INDEX(Sheet2!$H$2:'Sheet2'!$H$45,MATCH(AY185,Sheet2!$G$2:'Sheet2'!$G$45,0)),0)))+IF($BE$1=TRUE,2,0)</f>
        <v>25</v>
      </c>
      <c r="U185" s="38">
        <f t="shared" si="69"/>
        <v>28.5</v>
      </c>
      <c r="V185" s="38">
        <f t="shared" si="70"/>
        <v>31.5</v>
      </c>
      <c r="W185" s="39">
        <f t="shared" si="71"/>
        <v>34.5</v>
      </c>
      <c r="X185" s="38">
        <f>AZ185+IF($F185="범선",IF($BG$1=TRUE,INDEX(Sheet2!$H$2:'Sheet2'!$H$45,MATCH(AZ185,Sheet2!$G$2:'Sheet2'!$G$45,0),0)),IF($BH$1=TRUE,INDEX(Sheet2!$I$2:'Sheet2'!$I$45,MATCH(AZ185,Sheet2!$G$2:'Sheet2'!$G$45,0)),IF($BI$1=TRUE,INDEX(Sheet2!$H$2:'Sheet2'!$H$45,MATCH(AZ185,Sheet2!$G$2:'Sheet2'!$G$45,0)),0)))+IF($BE$1=TRUE,2,0)</f>
        <v>29</v>
      </c>
      <c r="Y185" s="38">
        <f t="shared" si="72"/>
        <v>32.5</v>
      </c>
      <c r="Z185" s="38">
        <f t="shared" si="73"/>
        <v>35.5</v>
      </c>
      <c r="AA185" s="39">
        <f t="shared" si="74"/>
        <v>38.5</v>
      </c>
      <c r="AB185" s="38">
        <f>BA185+IF($F185="범선",IF($BG$1=TRUE,INDEX(Sheet2!$H$2:'Sheet2'!$H$45,MATCH(BA185,Sheet2!$G$2:'Sheet2'!$G$45,0),0)),IF($BH$1=TRUE,INDEX(Sheet2!$I$2:'Sheet2'!$I$45,MATCH(BA185,Sheet2!$G$2:'Sheet2'!$G$45,0)),IF($BI$1=TRUE,INDEX(Sheet2!$H$2:'Sheet2'!$H$45,MATCH(BA185,Sheet2!$G$2:'Sheet2'!$G$45,0)),0)))+IF($BE$1=TRUE,2,0)</f>
        <v>34.5</v>
      </c>
      <c r="AC185" s="38">
        <f t="shared" si="75"/>
        <v>38</v>
      </c>
      <c r="AD185" s="38">
        <f t="shared" si="76"/>
        <v>41</v>
      </c>
      <c r="AE185" s="39">
        <f t="shared" si="77"/>
        <v>44</v>
      </c>
      <c r="AF185" s="38">
        <f>BB185+IF($F185="범선",IF($BG$1=TRUE,INDEX(Sheet2!$H$2:'Sheet2'!$H$45,MATCH(BB185,Sheet2!$G$2:'Sheet2'!$G$45,0),0)),IF($BH$1=TRUE,INDEX(Sheet2!$I$2:'Sheet2'!$I$45,MATCH(BB185,Sheet2!$G$2:'Sheet2'!$G$45,0)),IF($BI$1=TRUE,INDEX(Sheet2!$H$2:'Sheet2'!$H$45,MATCH(BB185,Sheet2!$G$2:'Sheet2'!$G$45,0)),0)))+IF($BE$1=TRUE,2,0)</f>
        <v>40</v>
      </c>
      <c r="AG185" s="38">
        <f t="shared" si="78"/>
        <v>43.5</v>
      </c>
      <c r="AH185" s="38">
        <f t="shared" si="79"/>
        <v>46.5</v>
      </c>
      <c r="AI185" s="39">
        <f t="shared" si="80"/>
        <v>49.5</v>
      </c>
      <c r="AJ185" s="95"/>
      <c r="AK185" s="97">
        <v>214</v>
      </c>
      <c r="AL185" s="97">
        <v>315</v>
      </c>
      <c r="AM185" s="97">
        <v>12</v>
      </c>
      <c r="AN185" s="83">
        <v>13</v>
      </c>
      <c r="AO185" s="83">
        <v>50</v>
      </c>
      <c r="AP185" s="5">
        <v>200</v>
      </c>
      <c r="AQ185" s="5">
        <v>55</v>
      </c>
      <c r="AR185" s="5">
        <v>110</v>
      </c>
      <c r="AS185" s="5">
        <v>410</v>
      </c>
      <c r="AT185" s="5">
        <v>4</v>
      </c>
      <c r="AU185" s="5">
        <f t="shared" si="90"/>
        <v>720</v>
      </c>
      <c r="AV185" s="5">
        <f t="shared" si="81"/>
        <v>540</v>
      </c>
      <c r="AW185" s="5">
        <f t="shared" si="82"/>
        <v>900</v>
      </c>
      <c r="AX185" s="5">
        <f t="shared" si="83"/>
        <v>11</v>
      </c>
      <c r="AY185" s="5">
        <f t="shared" si="84"/>
        <v>12</v>
      </c>
      <c r="AZ185" s="5">
        <f t="shared" si="85"/>
        <v>15</v>
      </c>
      <c r="BA185" s="5">
        <f t="shared" si="86"/>
        <v>19</v>
      </c>
      <c r="BB185" s="5">
        <f t="shared" si="87"/>
        <v>23</v>
      </c>
    </row>
    <row r="186" spans="1:54">
      <c r="A186" s="439"/>
      <c r="B186" s="440" t="s">
        <v>112</v>
      </c>
      <c r="C186" s="212" t="s">
        <v>111</v>
      </c>
      <c r="D186" s="214" t="s">
        <v>1</v>
      </c>
      <c r="E186" s="214" t="s">
        <v>0</v>
      </c>
      <c r="F186" s="500" t="s">
        <v>18</v>
      </c>
      <c r="G186" s="223" t="s">
        <v>8</v>
      </c>
      <c r="H186" s="322">
        <f>ROUNDDOWN(AK186*1.05,0)+INDEX(Sheet2!$B$2:'Sheet2'!$B$5,MATCH(G186,Sheet2!$A$2:'Sheet2'!$A$5,0),0)+34*AT186-ROUNDUP(IF($BC$1=TRUE,AV186,AW186)/10,0)+A186</f>
        <v>446</v>
      </c>
      <c r="I186" s="323">
        <f>ROUNDDOWN(AL186*1.05,0)+INDEX(Sheet2!$B$2:'Sheet2'!$B$5,MATCH(G186,Sheet2!$A$2:'Sheet2'!$A$5,0),0)+34*AT186-ROUNDUP(IF($BC$1=TRUE,AV186,AW186)/10,0)+A186</f>
        <v>551</v>
      </c>
      <c r="J186" s="232">
        <f t="shared" si="63"/>
        <v>997</v>
      </c>
      <c r="K186" s="501">
        <f>AW186-ROUNDDOWN(AR186/2,0)-ROUNDDOWN(MAX(AQ186*1.2,AP186*0.5),0)+INDEX(Sheet2!$C$2:'Sheet2'!$C$5,MATCH(G186,Sheet2!$A$2:'Sheet2'!$A$5,0),0)</f>
        <v>911</v>
      </c>
      <c r="L186" s="247">
        <f t="shared" si="64"/>
        <v>487</v>
      </c>
      <c r="M186" s="249">
        <f t="shared" si="91"/>
        <v>15</v>
      </c>
      <c r="N186" s="249">
        <f t="shared" si="92"/>
        <v>20</v>
      </c>
      <c r="O186" s="252">
        <f t="shared" si="65"/>
        <v>1889</v>
      </c>
      <c r="P186" s="259">
        <f>AX186+IF($F186="범선",IF($BG$1=TRUE,INDEX(Sheet2!$H$2:'Sheet2'!$H$45,MATCH(AX186,Sheet2!$G$2:'Sheet2'!$G$45,0),0)),IF($BH$1=TRUE,INDEX(Sheet2!$I$2:'Sheet2'!$I$45,MATCH(AX186,Sheet2!$G$2:'Sheet2'!$G$45,0)),IF($BI$1=TRUE,INDEX(Sheet2!$H$2:'Sheet2'!$H$45,MATCH(AX186,Sheet2!$G$2:'Sheet2'!$G$45,0)),0)))+IF($BE$1=TRUE,2,0)</f>
        <v>16</v>
      </c>
      <c r="Q186" s="214">
        <f t="shared" si="66"/>
        <v>19</v>
      </c>
      <c r="R186" s="214">
        <f t="shared" si="67"/>
        <v>22</v>
      </c>
      <c r="S186" s="223">
        <f t="shared" si="68"/>
        <v>25</v>
      </c>
      <c r="T186" s="214">
        <f>AY186+IF($F186="범선",IF($BG$1=TRUE,INDEX(Sheet2!$H$2:'Sheet2'!$H$45,MATCH(AY186,Sheet2!$G$2:'Sheet2'!$G$45,0),0)),IF($BH$1=TRUE,INDEX(Sheet2!$I$2:'Sheet2'!$I$45,MATCH(AY186,Sheet2!$G$2:'Sheet2'!$G$45,0)),IF($BI$1=TRUE,INDEX(Sheet2!$H$2:'Sheet2'!$H$45,MATCH(AY186,Sheet2!$G$2:'Sheet2'!$G$45,0)),0)))+IF($BE$1=TRUE,2,0)</f>
        <v>17</v>
      </c>
      <c r="U186" s="214">
        <f t="shared" si="69"/>
        <v>20.5</v>
      </c>
      <c r="V186" s="214">
        <f t="shared" si="70"/>
        <v>23.5</v>
      </c>
      <c r="W186" s="223">
        <f t="shared" si="71"/>
        <v>26.5</v>
      </c>
      <c r="X186" s="214">
        <f>AZ186+IF($F186="범선",IF($BG$1=TRUE,INDEX(Sheet2!$H$2:'Sheet2'!$H$45,MATCH(AZ186,Sheet2!$G$2:'Sheet2'!$G$45,0),0)),IF($BH$1=TRUE,INDEX(Sheet2!$I$2:'Sheet2'!$I$45,MATCH(AZ186,Sheet2!$G$2:'Sheet2'!$G$45,0)),IF($BI$1=TRUE,INDEX(Sheet2!$H$2:'Sheet2'!$H$45,MATCH(AZ186,Sheet2!$G$2:'Sheet2'!$G$45,0)),0)))+IF($BE$1=TRUE,2,0)</f>
        <v>21</v>
      </c>
      <c r="Y186" s="214">
        <f t="shared" si="72"/>
        <v>24.5</v>
      </c>
      <c r="Z186" s="214">
        <f t="shared" si="73"/>
        <v>27.5</v>
      </c>
      <c r="AA186" s="223">
        <f t="shared" si="74"/>
        <v>30.5</v>
      </c>
      <c r="AB186" s="214">
        <f>BA186+IF($F186="범선",IF($BG$1=TRUE,INDEX(Sheet2!$H$2:'Sheet2'!$H$45,MATCH(BA186,Sheet2!$G$2:'Sheet2'!$G$45,0),0)),IF($BH$1=TRUE,INDEX(Sheet2!$I$2:'Sheet2'!$I$45,MATCH(BA186,Sheet2!$G$2:'Sheet2'!$G$45,0)),IF($BI$1=TRUE,INDEX(Sheet2!$H$2:'Sheet2'!$H$45,MATCH(BA186,Sheet2!$G$2:'Sheet2'!$G$45,0)),0)))+IF($BE$1=TRUE,2,0)</f>
        <v>26.5</v>
      </c>
      <c r="AC186" s="214">
        <f t="shared" si="75"/>
        <v>30</v>
      </c>
      <c r="AD186" s="214">
        <f t="shared" si="76"/>
        <v>33</v>
      </c>
      <c r="AE186" s="223">
        <f t="shared" si="77"/>
        <v>36</v>
      </c>
      <c r="AF186" s="214">
        <f>BB186+IF($F186="범선",IF($BG$1=TRUE,INDEX(Sheet2!$H$2:'Sheet2'!$H$45,MATCH(BB186,Sheet2!$G$2:'Sheet2'!$G$45,0),0)),IF($BH$1=TRUE,INDEX(Sheet2!$I$2:'Sheet2'!$I$45,MATCH(BB186,Sheet2!$G$2:'Sheet2'!$G$45,0)),IF($BI$1=TRUE,INDEX(Sheet2!$H$2:'Sheet2'!$H$45,MATCH(BB186,Sheet2!$G$2:'Sheet2'!$G$45,0)),0)))+IF($BE$1=TRUE,2,0)</f>
        <v>32</v>
      </c>
      <c r="AG186" s="214">
        <f t="shared" si="78"/>
        <v>35.5</v>
      </c>
      <c r="AH186" s="214">
        <f t="shared" si="79"/>
        <v>38.5</v>
      </c>
      <c r="AI186" s="223">
        <f t="shared" si="80"/>
        <v>41.5</v>
      </c>
      <c r="AJ186" s="95"/>
      <c r="AK186" s="97">
        <v>230</v>
      </c>
      <c r="AL186" s="97">
        <v>330</v>
      </c>
      <c r="AM186" s="97">
        <v>11</v>
      </c>
      <c r="AN186" s="83">
        <v>15</v>
      </c>
      <c r="AO186" s="83">
        <v>20</v>
      </c>
      <c r="AP186" s="5">
        <v>100</v>
      </c>
      <c r="AQ186" s="5">
        <v>25</v>
      </c>
      <c r="AR186" s="5">
        <v>50</v>
      </c>
      <c r="AS186" s="5">
        <v>600</v>
      </c>
      <c r="AT186" s="5">
        <v>3</v>
      </c>
      <c r="AU186" s="5">
        <f t="shared" si="90"/>
        <v>750</v>
      </c>
      <c r="AV186" s="5">
        <f t="shared" si="81"/>
        <v>562</v>
      </c>
      <c r="AW186" s="5">
        <f t="shared" si="82"/>
        <v>937</v>
      </c>
      <c r="AX186" s="5">
        <f t="shared" si="83"/>
        <v>5</v>
      </c>
      <c r="AY186" s="5">
        <f t="shared" si="84"/>
        <v>6</v>
      </c>
      <c r="AZ186" s="5">
        <f t="shared" si="85"/>
        <v>9</v>
      </c>
      <c r="BA186" s="5">
        <f t="shared" si="86"/>
        <v>13</v>
      </c>
      <c r="BB186" s="5">
        <f t="shared" si="87"/>
        <v>17</v>
      </c>
    </row>
    <row r="187" spans="1:54">
      <c r="A187" s="368"/>
      <c r="B187" s="90" t="s">
        <v>121</v>
      </c>
      <c r="C187" s="122" t="s">
        <v>177</v>
      </c>
      <c r="D187" s="20" t="s">
        <v>1</v>
      </c>
      <c r="E187" s="20" t="s">
        <v>41</v>
      </c>
      <c r="F187" s="20" t="s">
        <v>18</v>
      </c>
      <c r="G187" s="22" t="s">
        <v>12</v>
      </c>
      <c r="H187" s="318">
        <f>ROUNDDOWN(AK187*1.05,0)+INDEX(Sheet2!$B$2:'Sheet2'!$B$5,MATCH(G187,Sheet2!$A$2:'Sheet2'!$A$5,0),0)+34*AT187-ROUNDUP(IF($BC$1=TRUE,AV187,AW187)/10,0)+A187</f>
        <v>451</v>
      </c>
      <c r="I187" s="319">
        <f>ROUNDDOWN(AL187*1.05,0)+INDEX(Sheet2!$B$2:'Sheet2'!$B$5,MATCH(G187,Sheet2!$A$2:'Sheet2'!$A$5,0),0)+34*AT187-ROUNDUP(IF($BC$1=TRUE,AV187,AW187)/10,0)+A187</f>
        <v>536</v>
      </c>
      <c r="J187" s="23">
        <f t="shared" si="63"/>
        <v>987</v>
      </c>
      <c r="K187" s="492">
        <f>AW187-ROUNDDOWN(AR187/2,0)-ROUNDDOWN(MAX(AQ187*1.2,AP187*0.5),0)+INDEX(Sheet2!$C$2:'Sheet2'!$C$5,MATCH(G187,Sheet2!$A$2:'Sheet2'!$A$5,0),0)</f>
        <v>811</v>
      </c>
      <c r="L187" s="19">
        <f t="shared" si="64"/>
        <v>387</v>
      </c>
      <c r="M187" s="99">
        <f t="shared" si="91"/>
        <v>14</v>
      </c>
      <c r="N187" s="99">
        <f t="shared" si="92"/>
        <v>59</v>
      </c>
      <c r="O187" s="187">
        <f t="shared" si="65"/>
        <v>1889</v>
      </c>
      <c r="P187" s="24">
        <f>AX187+IF($F187="범선",IF($BG$1=TRUE,INDEX(Sheet2!$H$2:'Sheet2'!$H$45,MATCH(AX187,Sheet2!$G$2:'Sheet2'!$G$45,0),0)),IF($BH$1=TRUE,INDEX(Sheet2!$I$2:'Sheet2'!$I$45,MATCH(AX187,Sheet2!$G$2:'Sheet2'!$G$45,0)),IF($BI$1=TRUE,INDEX(Sheet2!$H$2:'Sheet2'!$H$45,MATCH(AX187,Sheet2!$G$2:'Sheet2'!$G$45,0)),0)))+IF($BE$1=TRUE,2,0)</f>
        <v>25</v>
      </c>
      <c r="Q187" s="20">
        <f t="shared" si="66"/>
        <v>28</v>
      </c>
      <c r="R187" s="20">
        <f t="shared" si="67"/>
        <v>31</v>
      </c>
      <c r="S187" s="22">
        <f t="shared" si="68"/>
        <v>34</v>
      </c>
      <c r="T187" s="20">
        <f>AY187+IF($F187="범선",IF($BG$1=TRUE,INDEX(Sheet2!$H$2:'Sheet2'!$H$45,MATCH(AY187,Sheet2!$G$2:'Sheet2'!$G$45,0),0)),IF($BH$1=TRUE,INDEX(Sheet2!$I$2:'Sheet2'!$I$45,MATCH(AY187,Sheet2!$G$2:'Sheet2'!$G$45,0)),IF($BI$1=TRUE,INDEX(Sheet2!$H$2:'Sheet2'!$H$45,MATCH(AY187,Sheet2!$G$2:'Sheet2'!$G$45,0)),0)))+IF($BE$1=TRUE,2,0)</f>
        <v>28</v>
      </c>
      <c r="U187" s="20">
        <f t="shared" si="69"/>
        <v>31.5</v>
      </c>
      <c r="V187" s="20">
        <f t="shared" si="70"/>
        <v>34.5</v>
      </c>
      <c r="W187" s="22">
        <f t="shared" si="71"/>
        <v>37.5</v>
      </c>
      <c r="X187" s="20">
        <f>AZ187+IF($F187="범선",IF($BG$1=TRUE,INDEX(Sheet2!$H$2:'Sheet2'!$H$45,MATCH(AZ187,Sheet2!$G$2:'Sheet2'!$G$45,0),0)),IF($BH$1=TRUE,INDEX(Sheet2!$I$2:'Sheet2'!$I$45,MATCH(AZ187,Sheet2!$G$2:'Sheet2'!$G$45,0)),IF($BI$1=TRUE,INDEX(Sheet2!$H$2:'Sheet2'!$H$45,MATCH(AZ187,Sheet2!$G$2:'Sheet2'!$G$45,0)),0)))+IF($BE$1=TRUE,2,0)</f>
        <v>32</v>
      </c>
      <c r="Y187" s="20">
        <f t="shared" si="72"/>
        <v>35.5</v>
      </c>
      <c r="Z187" s="20">
        <f t="shared" si="73"/>
        <v>38.5</v>
      </c>
      <c r="AA187" s="22">
        <f t="shared" si="74"/>
        <v>41.5</v>
      </c>
      <c r="AB187" s="20">
        <f>BA187+IF($F187="범선",IF($BG$1=TRUE,INDEX(Sheet2!$H$2:'Sheet2'!$H$45,MATCH(BA187,Sheet2!$G$2:'Sheet2'!$G$45,0),0)),IF($BH$1=TRUE,INDEX(Sheet2!$I$2:'Sheet2'!$I$45,MATCH(BA187,Sheet2!$G$2:'Sheet2'!$G$45,0)),IF($BI$1=TRUE,INDEX(Sheet2!$H$2:'Sheet2'!$H$45,MATCH(BA187,Sheet2!$G$2:'Sheet2'!$G$45,0)),0)))+IF($BE$1=TRUE,2,0)</f>
        <v>37</v>
      </c>
      <c r="AC187" s="20">
        <f t="shared" si="75"/>
        <v>40.5</v>
      </c>
      <c r="AD187" s="20">
        <f t="shared" si="76"/>
        <v>43.5</v>
      </c>
      <c r="AE187" s="22">
        <f t="shared" si="77"/>
        <v>46.5</v>
      </c>
      <c r="AF187" s="20">
        <f>BB187+IF($F187="범선",IF($BG$1=TRUE,INDEX(Sheet2!$H$2:'Sheet2'!$H$45,MATCH(BB187,Sheet2!$G$2:'Sheet2'!$G$45,0),0)),IF($BH$1=TRUE,INDEX(Sheet2!$I$2:'Sheet2'!$I$45,MATCH(BB187,Sheet2!$G$2:'Sheet2'!$G$45,0)),IF($BI$1=TRUE,INDEX(Sheet2!$H$2:'Sheet2'!$H$45,MATCH(BB187,Sheet2!$G$2:'Sheet2'!$G$45,0)),0)))+IF($BE$1=TRUE,2,0)</f>
        <v>41</v>
      </c>
      <c r="AG187" s="20">
        <f t="shared" si="78"/>
        <v>44.5</v>
      </c>
      <c r="AH187" s="20">
        <f t="shared" si="79"/>
        <v>47.5</v>
      </c>
      <c r="AI187" s="22">
        <f t="shared" si="80"/>
        <v>50.5</v>
      </c>
      <c r="AJ187" s="95"/>
      <c r="AK187" s="96">
        <v>254</v>
      </c>
      <c r="AL187" s="96">
        <v>335</v>
      </c>
      <c r="AM187" s="96">
        <v>13</v>
      </c>
      <c r="AN187" s="83">
        <v>14</v>
      </c>
      <c r="AO187" s="83">
        <v>59</v>
      </c>
      <c r="AP187" s="13">
        <v>235</v>
      </c>
      <c r="AQ187" s="13">
        <v>100</v>
      </c>
      <c r="AR187" s="13">
        <v>110</v>
      </c>
      <c r="AS187" s="13">
        <v>405</v>
      </c>
      <c r="AT187" s="13">
        <v>3</v>
      </c>
      <c r="AU187" s="5">
        <f t="shared" si="90"/>
        <v>750</v>
      </c>
      <c r="AV187" s="5">
        <f t="shared" si="81"/>
        <v>562</v>
      </c>
      <c r="AW187" s="5">
        <f t="shared" si="82"/>
        <v>937</v>
      </c>
      <c r="AX187" s="5">
        <f t="shared" si="83"/>
        <v>12</v>
      </c>
      <c r="AY187" s="5">
        <f t="shared" si="84"/>
        <v>14</v>
      </c>
      <c r="AZ187" s="5">
        <f t="shared" si="85"/>
        <v>17</v>
      </c>
      <c r="BA187" s="5">
        <f t="shared" si="86"/>
        <v>21</v>
      </c>
      <c r="BB187" s="5">
        <f t="shared" si="87"/>
        <v>24</v>
      </c>
    </row>
    <row r="188" spans="1:54">
      <c r="A188" s="334"/>
      <c r="B188" s="89" t="s">
        <v>84</v>
      </c>
      <c r="C188" s="131" t="s">
        <v>250</v>
      </c>
      <c r="D188" s="26" t="s">
        <v>25</v>
      </c>
      <c r="E188" s="26" t="s">
        <v>0</v>
      </c>
      <c r="F188" s="27" t="s">
        <v>18</v>
      </c>
      <c r="G188" s="28" t="s">
        <v>8</v>
      </c>
      <c r="H188" s="91">
        <f>ROUNDDOWN(AK188*1.05,0)+INDEX(Sheet2!$B$2:'Sheet2'!$B$5,MATCH(G188,Sheet2!$A$2:'Sheet2'!$A$5,0),0)+34*AT188-ROUNDUP(IF($BC$1=TRUE,AV188,AW188)/10,0)+A188</f>
        <v>450</v>
      </c>
      <c r="I188" s="231">
        <f>ROUNDDOWN(AL188*1.05,0)+INDEX(Sheet2!$B$2:'Sheet2'!$B$5,MATCH(G188,Sheet2!$A$2:'Sheet2'!$A$5,0),0)+34*AT188-ROUNDUP(IF($BC$1=TRUE,AV188,AW188)/10,0)+A188</f>
        <v>539</v>
      </c>
      <c r="J188" s="30">
        <f t="shared" si="63"/>
        <v>989</v>
      </c>
      <c r="K188" s="143">
        <f>AW188-ROUNDDOWN(AR188/2,0)-ROUNDDOWN(MAX(AQ188*1.2,AP188*0.5),0)+INDEX(Sheet2!$C$2:'Sheet2'!$C$5,MATCH(G188,Sheet2!$A$2:'Sheet2'!$A$5,0),0)</f>
        <v>811</v>
      </c>
      <c r="L188" s="25">
        <f t="shared" si="64"/>
        <v>442</v>
      </c>
      <c r="M188" s="83">
        <f t="shared" si="91"/>
        <v>10</v>
      </c>
      <c r="N188" s="83">
        <f t="shared" si="92"/>
        <v>16</v>
      </c>
      <c r="O188" s="92">
        <f t="shared" si="65"/>
        <v>1889</v>
      </c>
      <c r="P188" s="31">
        <f>AX188+IF($F188="범선",IF($BG$1=TRUE,INDEX(Sheet2!$H$2:'Sheet2'!$H$45,MATCH(AX188,Sheet2!$G$2:'Sheet2'!$G$45,0),0)),IF($BH$1=TRUE,INDEX(Sheet2!$I$2:'Sheet2'!$I$45,MATCH(AX188,Sheet2!$G$2:'Sheet2'!$G$45,0)),IF($BI$1=TRUE,INDEX(Sheet2!$H$2:'Sheet2'!$H$45,MATCH(AX188,Sheet2!$G$2:'Sheet2'!$G$45,0)),0)))+IF($BE$1=TRUE,2,0)</f>
        <v>16</v>
      </c>
      <c r="Q188" s="26">
        <f t="shared" si="66"/>
        <v>19</v>
      </c>
      <c r="R188" s="26">
        <f t="shared" si="67"/>
        <v>22</v>
      </c>
      <c r="S188" s="28">
        <f t="shared" si="68"/>
        <v>25</v>
      </c>
      <c r="T188" s="26">
        <f>AY188+IF($F188="범선",IF($BG$1=TRUE,INDEX(Sheet2!$H$2:'Sheet2'!$H$45,MATCH(AY188,Sheet2!$G$2:'Sheet2'!$G$45,0),0)),IF($BH$1=TRUE,INDEX(Sheet2!$I$2:'Sheet2'!$I$45,MATCH(AY188,Sheet2!$G$2:'Sheet2'!$G$45,0)),IF($BI$1=TRUE,INDEX(Sheet2!$H$2:'Sheet2'!$H$45,MATCH(AY188,Sheet2!$G$2:'Sheet2'!$G$45,0)),0)))+IF($BE$1=TRUE,2,0)</f>
        <v>17</v>
      </c>
      <c r="U188" s="26">
        <f t="shared" si="69"/>
        <v>20.5</v>
      </c>
      <c r="V188" s="26">
        <f t="shared" si="70"/>
        <v>23.5</v>
      </c>
      <c r="W188" s="28">
        <f t="shared" si="71"/>
        <v>26.5</v>
      </c>
      <c r="X188" s="26">
        <f>AZ188+IF($F188="범선",IF($BG$1=TRUE,INDEX(Sheet2!$H$2:'Sheet2'!$H$45,MATCH(AZ188,Sheet2!$G$2:'Sheet2'!$G$45,0),0)),IF($BH$1=TRUE,INDEX(Sheet2!$I$2:'Sheet2'!$I$45,MATCH(AZ188,Sheet2!$G$2:'Sheet2'!$G$45,0)),IF($BI$1=TRUE,INDEX(Sheet2!$H$2:'Sheet2'!$H$45,MATCH(AZ188,Sheet2!$G$2:'Sheet2'!$G$45,0)),0)))+IF($BE$1=TRUE,2,0)</f>
        <v>22.5</v>
      </c>
      <c r="Y188" s="26">
        <f t="shared" si="72"/>
        <v>26</v>
      </c>
      <c r="Z188" s="26">
        <f t="shared" si="73"/>
        <v>29</v>
      </c>
      <c r="AA188" s="28">
        <f t="shared" si="74"/>
        <v>32</v>
      </c>
      <c r="AB188" s="26">
        <f>BA188+IF($F188="범선",IF($BG$1=TRUE,INDEX(Sheet2!$H$2:'Sheet2'!$H$45,MATCH(BA188,Sheet2!$G$2:'Sheet2'!$G$45,0),0)),IF($BH$1=TRUE,INDEX(Sheet2!$I$2:'Sheet2'!$I$45,MATCH(BA188,Sheet2!$G$2:'Sheet2'!$G$45,0)),IF($BI$1=TRUE,INDEX(Sheet2!$H$2:'Sheet2'!$H$45,MATCH(BA188,Sheet2!$G$2:'Sheet2'!$G$45,0)),0)))+IF($BE$1=TRUE,2,0)</f>
        <v>26.5</v>
      </c>
      <c r="AC188" s="26">
        <f t="shared" si="75"/>
        <v>30</v>
      </c>
      <c r="AD188" s="26">
        <f t="shared" si="76"/>
        <v>33</v>
      </c>
      <c r="AE188" s="28">
        <f t="shared" si="77"/>
        <v>36</v>
      </c>
      <c r="AF188" s="26">
        <f>BB188+IF($F188="범선",IF($BG$1=TRUE,INDEX(Sheet2!$H$2:'Sheet2'!$H$45,MATCH(BB188,Sheet2!$G$2:'Sheet2'!$G$45,0),0)),IF($BH$1=TRUE,INDEX(Sheet2!$I$2:'Sheet2'!$I$45,MATCH(BB188,Sheet2!$G$2:'Sheet2'!$G$45,0)),IF($BI$1=TRUE,INDEX(Sheet2!$H$2:'Sheet2'!$H$45,MATCH(BB188,Sheet2!$G$2:'Sheet2'!$G$45,0)),0)))+IF($BE$1=TRUE,2,0)</f>
        <v>32</v>
      </c>
      <c r="AG188" s="26">
        <f t="shared" si="78"/>
        <v>35.5</v>
      </c>
      <c r="AH188" s="26">
        <f t="shared" si="79"/>
        <v>38.5</v>
      </c>
      <c r="AI188" s="28">
        <f t="shared" si="80"/>
        <v>41.5</v>
      </c>
      <c r="AJ188" s="95"/>
      <c r="AK188" s="97">
        <v>225</v>
      </c>
      <c r="AL188" s="97">
        <v>310</v>
      </c>
      <c r="AM188" s="97">
        <v>10</v>
      </c>
      <c r="AN188" s="83">
        <v>10</v>
      </c>
      <c r="AO188" s="83">
        <v>16</v>
      </c>
      <c r="AP188" s="5">
        <v>44</v>
      </c>
      <c r="AQ188" s="5">
        <v>24</v>
      </c>
      <c r="AR188" s="5">
        <v>20</v>
      </c>
      <c r="AS188" s="5">
        <v>576</v>
      </c>
      <c r="AT188" s="5">
        <v>3</v>
      </c>
      <c r="AU188" s="5">
        <f t="shared" si="90"/>
        <v>640</v>
      </c>
      <c r="AV188" s="5">
        <f t="shared" si="81"/>
        <v>480</v>
      </c>
      <c r="AW188" s="5">
        <f t="shared" si="82"/>
        <v>800</v>
      </c>
      <c r="AX188" s="5">
        <f t="shared" si="83"/>
        <v>5</v>
      </c>
      <c r="AY188" s="5">
        <f t="shared" si="84"/>
        <v>6</v>
      </c>
      <c r="AZ188" s="5">
        <f t="shared" si="85"/>
        <v>10</v>
      </c>
      <c r="BA188" s="5">
        <f t="shared" si="86"/>
        <v>13</v>
      </c>
      <c r="BB188" s="5">
        <f t="shared" si="87"/>
        <v>17</v>
      </c>
    </row>
    <row r="189" spans="1:54">
      <c r="A189" s="334"/>
      <c r="B189" s="89" t="s">
        <v>54</v>
      </c>
      <c r="C189" s="119" t="s">
        <v>55</v>
      </c>
      <c r="D189" s="26" t="s">
        <v>1</v>
      </c>
      <c r="E189" s="26" t="s">
        <v>41</v>
      </c>
      <c r="F189" s="27" t="s">
        <v>18</v>
      </c>
      <c r="G189" s="28" t="s">
        <v>8</v>
      </c>
      <c r="H189" s="91">
        <f>ROUNDDOWN(AK189*1.05,0)+INDEX(Sheet2!$B$2:'Sheet2'!$B$5,MATCH(G189,Sheet2!$A$2:'Sheet2'!$A$5,0),0)+34*AT189-ROUNDUP(IF($BC$1=TRUE,AV189,AW189)/10,0)+A189</f>
        <v>437</v>
      </c>
      <c r="I189" s="231">
        <f>ROUNDDOWN(AL189*1.05,0)+INDEX(Sheet2!$B$2:'Sheet2'!$B$5,MATCH(G189,Sheet2!$A$2:'Sheet2'!$A$5,0),0)+34*AT189-ROUNDUP(IF($BC$1=TRUE,AV189,AW189)/10,0)+A189</f>
        <v>573</v>
      </c>
      <c r="J189" s="30">
        <f t="shared" si="63"/>
        <v>1010</v>
      </c>
      <c r="K189" s="143">
        <f>AW189-ROUNDDOWN(AR189/2,0)-ROUNDDOWN(MAX(AQ189*1.2,AP189*0.5),0)+INDEX(Sheet2!$C$2:'Sheet2'!$C$5,MATCH(G189,Sheet2!$A$2:'Sheet2'!$A$5,0),0)</f>
        <v>541</v>
      </c>
      <c r="L189" s="25">
        <f t="shared" si="64"/>
        <v>259</v>
      </c>
      <c r="M189" s="83">
        <f t="shared" si="91"/>
        <v>12</v>
      </c>
      <c r="N189" s="83">
        <f t="shared" si="92"/>
        <v>33</v>
      </c>
      <c r="O189" s="92">
        <f t="shared" si="65"/>
        <v>1884</v>
      </c>
      <c r="P189" s="31">
        <f>AX189+IF($F189="범선",IF($BG$1=TRUE,INDEX(Sheet2!$H$2:'Sheet2'!$H$45,MATCH(AX189,Sheet2!$G$2:'Sheet2'!$G$45,0),0)),IF($BH$1=TRUE,INDEX(Sheet2!$I$2:'Sheet2'!$I$45,MATCH(AX189,Sheet2!$G$2:'Sheet2'!$G$45,0)),IF($BI$1=TRUE,INDEX(Sheet2!$H$2:'Sheet2'!$H$45,MATCH(AX189,Sheet2!$G$2:'Sheet2'!$G$45,0)),0)))+IF($BE$1=TRUE,2,0)</f>
        <v>21</v>
      </c>
      <c r="Q189" s="26">
        <f t="shared" si="66"/>
        <v>24</v>
      </c>
      <c r="R189" s="26">
        <f t="shared" si="67"/>
        <v>27</v>
      </c>
      <c r="S189" s="28">
        <f t="shared" si="68"/>
        <v>30</v>
      </c>
      <c r="T189" s="26">
        <f>AY189+IF($F189="범선",IF($BG$1=TRUE,INDEX(Sheet2!$H$2:'Sheet2'!$H$45,MATCH(AY189,Sheet2!$G$2:'Sheet2'!$G$45,0),0)),IF($BH$1=TRUE,INDEX(Sheet2!$I$2:'Sheet2'!$I$45,MATCH(AY189,Sheet2!$G$2:'Sheet2'!$G$45,0)),IF($BI$1=TRUE,INDEX(Sheet2!$H$2:'Sheet2'!$H$45,MATCH(AY189,Sheet2!$G$2:'Sheet2'!$G$45,0)),0)))+IF($BE$1=TRUE,2,0)</f>
        <v>22.5</v>
      </c>
      <c r="U189" s="26">
        <f t="shared" si="69"/>
        <v>26</v>
      </c>
      <c r="V189" s="26">
        <f t="shared" si="70"/>
        <v>29</v>
      </c>
      <c r="W189" s="28">
        <f t="shared" si="71"/>
        <v>32</v>
      </c>
      <c r="X189" s="26">
        <f>AZ189+IF($F189="범선",IF($BG$1=TRUE,INDEX(Sheet2!$H$2:'Sheet2'!$H$45,MATCH(AZ189,Sheet2!$G$2:'Sheet2'!$G$45,0),0)),IF($BH$1=TRUE,INDEX(Sheet2!$I$2:'Sheet2'!$I$45,MATCH(AZ189,Sheet2!$G$2:'Sheet2'!$G$45,0)),IF($BI$1=TRUE,INDEX(Sheet2!$H$2:'Sheet2'!$H$45,MATCH(AZ189,Sheet2!$G$2:'Sheet2'!$G$45,0)),0)))+IF($BE$1=TRUE,2,0)</f>
        <v>28</v>
      </c>
      <c r="Y189" s="26">
        <f t="shared" si="72"/>
        <v>31.5</v>
      </c>
      <c r="Z189" s="26">
        <f t="shared" si="73"/>
        <v>34.5</v>
      </c>
      <c r="AA189" s="28">
        <f t="shared" si="74"/>
        <v>37.5</v>
      </c>
      <c r="AB189" s="26">
        <f>BA189+IF($F189="범선",IF($BG$1=TRUE,INDEX(Sheet2!$H$2:'Sheet2'!$H$45,MATCH(BA189,Sheet2!$G$2:'Sheet2'!$G$45,0),0)),IF($BH$1=TRUE,INDEX(Sheet2!$I$2:'Sheet2'!$I$45,MATCH(BA189,Sheet2!$G$2:'Sheet2'!$G$45,0)),IF($BI$1=TRUE,INDEX(Sheet2!$H$2:'Sheet2'!$H$45,MATCH(BA189,Sheet2!$G$2:'Sheet2'!$G$45,0)),0)))+IF($BE$1=TRUE,2,0)</f>
        <v>33</v>
      </c>
      <c r="AC189" s="26">
        <f t="shared" si="75"/>
        <v>36.5</v>
      </c>
      <c r="AD189" s="26">
        <f t="shared" si="76"/>
        <v>39.5</v>
      </c>
      <c r="AE189" s="28">
        <f t="shared" si="77"/>
        <v>42.5</v>
      </c>
      <c r="AF189" s="26">
        <f>BB189+IF($F189="범선",IF($BG$1=TRUE,INDEX(Sheet2!$H$2:'Sheet2'!$H$45,MATCH(BB189,Sheet2!$G$2:'Sheet2'!$G$45,0),0)),IF($BH$1=TRUE,INDEX(Sheet2!$I$2:'Sheet2'!$I$45,MATCH(BB189,Sheet2!$G$2:'Sheet2'!$G$45,0)),IF($BI$1=TRUE,INDEX(Sheet2!$H$2:'Sheet2'!$H$45,MATCH(BB189,Sheet2!$G$2:'Sheet2'!$G$45,0)),0)))+IF($BE$1=TRUE,2,0)</f>
        <v>37</v>
      </c>
      <c r="AG189" s="26">
        <f t="shared" si="78"/>
        <v>40.5</v>
      </c>
      <c r="AH189" s="26">
        <f t="shared" si="79"/>
        <v>43.5</v>
      </c>
      <c r="AI189" s="28">
        <f t="shared" si="80"/>
        <v>46.5</v>
      </c>
      <c r="AJ189" s="95"/>
      <c r="AK189" s="97">
        <v>200</v>
      </c>
      <c r="AL189" s="97">
        <v>330</v>
      </c>
      <c r="AM189" s="97">
        <v>14</v>
      </c>
      <c r="AN189" s="83">
        <v>12</v>
      </c>
      <c r="AO189" s="83">
        <v>33</v>
      </c>
      <c r="AP189" s="5">
        <v>96</v>
      </c>
      <c r="AQ189" s="5">
        <v>46</v>
      </c>
      <c r="AR189" s="5">
        <v>68</v>
      </c>
      <c r="AS189" s="5">
        <v>301</v>
      </c>
      <c r="AT189" s="5">
        <v>3</v>
      </c>
      <c r="AU189" s="5">
        <f t="shared" si="90"/>
        <v>465</v>
      </c>
      <c r="AV189" s="5">
        <f t="shared" si="81"/>
        <v>348</v>
      </c>
      <c r="AW189" s="5">
        <f t="shared" si="82"/>
        <v>581</v>
      </c>
      <c r="AX189" s="5">
        <f t="shared" si="83"/>
        <v>9</v>
      </c>
      <c r="AY189" s="5">
        <f t="shared" si="84"/>
        <v>10</v>
      </c>
      <c r="AZ189" s="5">
        <f t="shared" si="85"/>
        <v>14</v>
      </c>
      <c r="BA189" s="5">
        <f t="shared" si="86"/>
        <v>18</v>
      </c>
      <c r="BB189" s="5">
        <f t="shared" si="87"/>
        <v>21</v>
      </c>
    </row>
    <row r="190" spans="1:54" hidden="1">
      <c r="A190" s="380"/>
      <c r="B190" s="276"/>
      <c r="C190" s="120" t="s">
        <v>225</v>
      </c>
      <c r="D190" s="102" t="s">
        <v>26</v>
      </c>
      <c r="E190" s="102" t="s">
        <v>0</v>
      </c>
      <c r="F190" s="102" t="s">
        <v>18</v>
      </c>
      <c r="G190" s="103" t="s">
        <v>10</v>
      </c>
      <c r="H190" s="289">
        <f>ROUNDDOWN(AK190*1.05,0)+INDEX(Sheet2!$B$2:'Sheet2'!$B$5,MATCH(G190,Sheet2!$A$2:'Sheet2'!$A$5,0),0)+34*AT190-ROUNDUP(IF($BC$1=TRUE,AV190,AW190)/10,0)+A190</f>
        <v>442</v>
      </c>
      <c r="I190" s="299">
        <f>ROUNDDOWN(AL190*1.05,0)+INDEX(Sheet2!$B$2:'Sheet2'!$B$5,MATCH(G190,Sheet2!$A$2:'Sheet2'!$A$5,0),0)+34*AT190-ROUNDUP(IF($BC$1=TRUE,AV190,AW190)/10,0)+A190</f>
        <v>463</v>
      </c>
      <c r="J190" s="104">
        <f t="shared" si="63"/>
        <v>905</v>
      </c>
      <c r="K190" s="134">
        <f>AW190-ROUNDDOWN(AR190/2,0)-ROUNDDOWN(MAX(AQ190*1.2,AP190*0.5),0)+INDEX(Sheet2!$C$2:'Sheet2'!$C$5,MATCH(G190,Sheet2!$A$2:'Sheet2'!$A$5,0),0)</f>
        <v>1351</v>
      </c>
      <c r="L190" s="101">
        <f t="shared" si="64"/>
        <v>750</v>
      </c>
      <c r="M190" s="109">
        <f t="shared" si="91"/>
        <v>14</v>
      </c>
      <c r="N190" s="109">
        <f t="shared" si="92"/>
        <v>45</v>
      </c>
      <c r="O190" s="105">
        <f t="shared" si="65"/>
        <v>1789</v>
      </c>
      <c r="P190" s="106">
        <f>AX190+IF($F190="범선",IF($BG$1=TRUE,INDEX(Sheet2!$H$2:'Sheet2'!$H$45,MATCH(AX190,Sheet2!$G$2:'Sheet2'!$G$45,0),0)),IF($BH$1=TRUE,INDEX(Sheet2!$I$2:'Sheet2'!$I$45,MATCH(AX190,Sheet2!$G$2:'Sheet2'!$G$45,0)),IF($BI$1=TRUE,INDEX(Sheet2!$H$2:'Sheet2'!$H$45,MATCH(AX190,Sheet2!$G$2:'Sheet2'!$G$45,0)),0)))+IF($BE$1=TRUE,2,0)</f>
        <v>18.5</v>
      </c>
      <c r="Q190" s="102">
        <f t="shared" si="66"/>
        <v>21.5</v>
      </c>
      <c r="R190" s="102">
        <f t="shared" si="67"/>
        <v>24.5</v>
      </c>
      <c r="S190" s="103">
        <f t="shared" si="68"/>
        <v>27.5</v>
      </c>
      <c r="T190" s="102">
        <f>AY190+IF($F190="범선",IF($BG$1=TRUE,INDEX(Sheet2!$H$2:'Sheet2'!$H$45,MATCH(AY190,Sheet2!$G$2:'Sheet2'!$G$45,0),0)),IF($BH$1=TRUE,INDEX(Sheet2!$I$2:'Sheet2'!$I$45,MATCH(AY190,Sheet2!$G$2:'Sheet2'!$G$45,0)),IF($BI$1=TRUE,INDEX(Sheet2!$H$2:'Sheet2'!$H$45,MATCH(AY190,Sheet2!$G$2:'Sheet2'!$G$45,0)),0)))+IF($BE$1=TRUE,2,0)</f>
        <v>20</v>
      </c>
      <c r="U190" s="102">
        <f t="shared" si="69"/>
        <v>23.5</v>
      </c>
      <c r="V190" s="102">
        <f t="shared" si="70"/>
        <v>26.5</v>
      </c>
      <c r="W190" s="103">
        <f t="shared" si="71"/>
        <v>29.5</v>
      </c>
      <c r="X190" s="102">
        <f>AZ190+IF($F190="범선",IF($BG$1=TRUE,INDEX(Sheet2!$H$2:'Sheet2'!$H$45,MATCH(AZ190,Sheet2!$G$2:'Sheet2'!$G$45,0),0)),IF($BH$1=TRUE,INDEX(Sheet2!$I$2:'Sheet2'!$I$45,MATCH(AZ190,Sheet2!$G$2:'Sheet2'!$G$45,0)),IF($BI$1=TRUE,INDEX(Sheet2!$H$2:'Sheet2'!$H$45,MATCH(AZ190,Sheet2!$G$2:'Sheet2'!$G$45,0)),0)))+IF($BE$1=TRUE,2,0)</f>
        <v>24</v>
      </c>
      <c r="Y190" s="102">
        <f t="shared" si="72"/>
        <v>27.5</v>
      </c>
      <c r="Z190" s="102">
        <f t="shared" si="73"/>
        <v>30.5</v>
      </c>
      <c r="AA190" s="103">
        <f t="shared" si="74"/>
        <v>33.5</v>
      </c>
      <c r="AB190" s="102">
        <f>BA190+IF($F190="범선",IF($BG$1=TRUE,INDEX(Sheet2!$H$2:'Sheet2'!$H$45,MATCH(BA190,Sheet2!$G$2:'Sheet2'!$G$45,0),0)),IF($BH$1=TRUE,INDEX(Sheet2!$I$2:'Sheet2'!$I$45,MATCH(BA190,Sheet2!$G$2:'Sheet2'!$G$45,0)),IF($BI$1=TRUE,INDEX(Sheet2!$H$2:'Sheet2'!$H$45,MATCH(BA190,Sheet2!$G$2:'Sheet2'!$G$45,0)),0)))+IF($BE$1=TRUE,2,0)</f>
        <v>29</v>
      </c>
      <c r="AC190" s="102">
        <f t="shared" si="75"/>
        <v>32.5</v>
      </c>
      <c r="AD190" s="102">
        <f t="shared" si="76"/>
        <v>35.5</v>
      </c>
      <c r="AE190" s="103">
        <f t="shared" si="77"/>
        <v>38.5</v>
      </c>
      <c r="AF190" s="102">
        <f>BB190+IF($F190="범선",IF($BG$1=TRUE,INDEX(Sheet2!$H$2:'Sheet2'!$H$45,MATCH(BB190,Sheet2!$G$2:'Sheet2'!$G$45,0),0)),IF($BH$1=TRUE,INDEX(Sheet2!$I$2:'Sheet2'!$I$45,MATCH(BB190,Sheet2!$G$2:'Sheet2'!$G$45,0)),IF($BI$1=TRUE,INDEX(Sheet2!$H$2:'Sheet2'!$H$45,MATCH(BB190,Sheet2!$G$2:'Sheet2'!$G$45,0)),0)))+IF($BE$1=TRUE,2,0)</f>
        <v>34.5</v>
      </c>
      <c r="AG190" s="102">
        <f t="shared" si="78"/>
        <v>38</v>
      </c>
      <c r="AH190" s="102">
        <f t="shared" si="79"/>
        <v>41</v>
      </c>
      <c r="AI190" s="103">
        <f t="shared" si="80"/>
        <v>44</v>
      </c>
      <c r="AJ190" s="107"/>
      <c r="AK190" s="108">
        <v>270</v>
      </c>
      <c r="AL190" s="108">
        <v>290</v>
      </c>
      <c r="AM190" s="108">
        <v>12</v>
      </c>
      <c r="AN190" s="109">
        <v>14</v>
      </c>
      <c r="AO190" s="109">
        <v>45</v>
      </c>
      <c r="AP190" s="110">
        <v>80</v>
      </c>
      <c r="AQ190" s="110">
        <v>30</v>
      </c>
      <c r="AR190" s="110">
        <v>70</v>
      </c>
      <c r="AS190" s="110">
        <v>950</v>
      </c>
      <c r="AT190" s="110">
        <v>3</v>
      </c>
      <c r="AU190" s="110">
        <f t="shared" si="90"/>
        <v>1100</v>
      </c>
      <c r="AV190" s="110">
        <f t="shared" si="81"/>
        <v>825</v>
      </c>
      <c r="AW190" s="110">
        <f t="shared" si="82"/>
        <v>1375</v>
      </c>
      <c r="AX190" s="110">
        <f t="shared" si="83"/>
        <v>7</v>
      </c>
      <c r="AY190" s="110">
        <f t="shared" si="84"/>
        <v>8</v>
      </c>
      <c r="AZ190" s="110">
        <f t="shared" si="85"/>
        <v>11</v>
      </c>
      <c r="BA190" s="110">
        <f t="shared" si="86"/>
        <v>15</v>
      </c>
      <c r="BB190" s="110">
        <f t="shared" si="87"/>
        <v>19</v>
      </c>
    </row>
    <row r="191" spans="1:54" hidden="1">
      <c r="A191" s="334"/>
      <c r="B191" s="89"/>
      <c r="C191" s="119" t="s">
        <v>92</v>
      </c>
      <c r="D191" s="26" t="s">
        <v>25</v>
      </c>
      <c r="E191" s="26" t="s">
        <v>41</v>
      </c>
      <c r="F191" s="27" t="s">
        <v>18</v>
      </c>
      <c r="G191" s="28" t="s">
        <v>10</v>
      </c>
      <c r="H191" s="91">
        <f>ROUNDDOWN(AK191*1.05,0)+INDEX(Sheet2!$B$2:'Sheet2'!$B$5,MATCH(G191,Sheet2!$A$2:'Sheet2'!$A$5,0),0)+34*AT191-ROUNDUP(IF($BC$1=TRUE,AV191,AW191)/10,0)+A191</f>
        <v>413</v>
      </c>
      <c r="I191" s="231">
        <f>ROUNDDOWN(AL191*1.05,0)+INDEX(Sheet2!$B$2:'Sheet2'!$B$5,MATCH(G191,Sheet2!$A$2:'Sheet2'!$A$5,0),0)+34*AT191-ROUNDUP(IF($BC$1=TRUE,AV191,AW191)/10,0)+A191</f>
        <v>550</v>
      </c>
      <c r="J191" s="30">
        <f t="shared" si="63"/>
        <v>963</v>
      </c>
      <c r="K191" s="137">
        <f>AW191-ROUNDDOWN(AR191/2,0)-ROUNDDOWN(MAX(AQ191*1.2,AP191*0.5),0)+INDEX(Sheet2!$C$2:'Sheet2'!$C$5,MATCH(G191,Sheet2!$A$2:'Sheet2'!$A$5,0),0)</f>
        <v>1133</v>
      </c>
      <c r="L191" s="25">
        <f t="shared" si="64"/>
        <v>619</v>
      </c>
      <c r="M191" s="83">
        <f t="shared" si="91"/>
        <v>10</v>
      </c>
      <c r="N191" s="83">
        <f t="shared" si="92"/>
        <v>36</v>
      </c>
      <c r="O191" s="92">
        <f t="shared" si="65"/>
        <v>1789</v>
      </c>
      <c r="P191" s="31">
        <f>AX191+IF($F191="범선",IF($BG$1=TRUE,INDEX(Sheet2!$H$2:'Sheet2'!$H$45,MATCH(AX191,Sheet2!$G$2:'Sheet2'!$G$45,0),0)),IF($BH$1=TRUE,INDEX(Sheet2!$I$2:'Sheet2'!$I$45,MATCH(AX191,Sheet2!$G$2:'Sheet2'!$G$45,0)),IF($BI$1=TRUE,INDEX(Sheet2!$H$2:'Sheet2'!$H$45,MATCH(AX191,Sheet2!$G$2:'Sheet2'!$G$45,0)),0)))+IF($BE$1=TRUE,2,0)</f>
        <v>18.5</v>
      </c>
      <c r="Q191" s="26">
        <f t="shared" si="66"/>
        <v>21.5</v>
      </c>
      <c r="R191" s="26">
        <f t="shared" si="67"/>
        <v>24.5</v>
      </c>
      <c r="S191" s="28">
        <f t="shared" si="68"/>
        <v>27.5</v>
      </c>
      <c r="T191" s="26">
        <f>AY191+IF($F191="범선",IF($BG$1=TRUE,INDEX(Sheet2!$H$2:'Sheet2'!$H$45,MATCH(AY191,Sheet2!$G$2:'Sheet2'!$G$45,0),0)),IF($BH$1=TRUE,INDEX(Sheet2!$I$2:'Sheet2'!$I$45,MATCH(AY191,Sheet2!$G$2:'Sheet2'!$G$45,0)),IF($BI$1=TRUE,INDEX(Sheet2!$H$2:'Sheet2'!$H$45,MATCH(AY191,Sheet2!$G$2:'Sheet2'!$G$45,0)),0)))+IF($BE$1=TRUE,2,0)</f>
        <v>20</v>
      </c>
      <c r="U191" s="26">
        <f t="shared" si="69"/>
        <v>23.5</v>
      </c>
      <c r="V191" s="26">
        <f t="shared" si="70"/>
        <v>26.5</v>
      </c>
      <c r="W191" s="28">
        <f t="shared" si="71"/>
        <v>29.5</v>
      </c>
      <c r="X191" s="26">
        <f>AZ191+IF($F191="범선",IF($BG$1=TRUE,INDEX(Sheet2!$H$2:'Sheet2'!$H$45,MATCH(AZ191,Sheet2!$G$2:'Sheet2'!$G$45,0),0)),IF($BH$1=TRUE,INDEX(Sheet2!$I$2:'Sheet2'!$I$45,MATCH(AZ191,Sheet2!$G$2:'Sheet2'!$G$45,0)),IF($BI$1=TRUE,INDEX(Sheet2!$H$2:'Sheet2'!$H$45,MATCH(AZ191,Sheet2!$G$2:'Sheet2'!$G$45,0)),0)))+IF($BE$1=TRUE,2,0)</f>
        <v>25</v>
      </c>
      <c r="Y191" s="26">
        <f t="shared" si="72"/>
        <v>28.5</v>
      </c>
      <c r="Z191" s="26">
        <f t="shared" si="73"/>
        <v>31.5</v>
      </c>
      <c r="AA191" s="28">
        <f t="shared" si="74"/>
        <v>34.5</v>
      </c>
      <c r="AB191" s="26">
        <f>BA191+IF($F191="범선",IF($BG$1=TRUE,INDEX(Sheet2!$H$2:'Sheet2'!$H$45,MATCH(BA191,Sheet2!$G$2:'Sheet2'!$G$45,0),0)),IF($BH$1=TRUE,INDEX(Sheet2!$I$2:'Sheet2'!$I$45,MATCH(BA191,Sheet2!$G$2:'Sheet2'!$G$45,0)),IF($BI$1=TRUE,INDEX(Sheet2!$H$2:'Sheet2'!$H$45,MATCH(BA191,Sheet2!$G$2:'Sheet2'!$G$45,0)),0)))+IF($BE$1=TRUE,2,0)</f>
        <v>29</v>
      </c>
      <c r="AC191" s="26">
        <f t="shared" si="75"/>
        <v>32.5</v>
      </c>
      <c r="AD191" s="26">
        <f t="shared" si="76"/>
        <v>35.5</v>
      </c>
      <c r="AE191" s="28">
        <f t="shared" si="77"/>
        <v>38.5</v>
      </c>
      <c r="AF191" s="26">
        <f>BB191+IF($F191="범선",IF($BG$1=TRUE,INDEX(Sheet2!$H$2:'Sheet2'!$H$45,MATCH(BB191,Sheet2!$G$2:'Sheet2'!$G$45,0),0)),IF($BH$1=TRUE,INDEX(Sheet2!$I$2:'Sheet2'!$I$45,MATCH(BB191,Sheet2!$G$2:'Sheet2'!$G$45,0)),IF($BI$1=TRUE,INDEX(Sheet2!$H$2:'Sheet2'!$H$45,MATCH(BB191,Sheet2!$G$2:'Sheet2'!$G$45,0)),0)))+IF($BE$1=TRUE,2,0)</f>
        <v>34.5</v>
      </c>
      <c r="AG191" s="26">
        <f t="shared" si="78"/>
        <v>38</v>
      </c>
      <c r="AH191" s="26">
        <f t="shared" si="79"/>
        <v>41</v>
      </c>
      <c r="AI191" s="28">
        <f t="shared" si="80"/>
        <v>44</v>
      </c>
      <c r="AJ191" s="95"/>
      <c r="AK191" s="97">
        <v>230</v>
      </c>
      <c r="AL191" s="97">
        <v>360</v>
      </c>
      <c r="AM191" s="97">
        <v>8</v>
      </c>
      <c r="AN191" s="83">
        <v>10</v>
      </c>
      <c r="AO191" s="83">
        <v>36</v>
      </c>
      <c r="AP191" s="5">
        <v>70</v>
      </c>
      <c r="AQ191" s="5">
        <v>45</v>
      </c>
      <c r="AR191" s="5">
        <v>40</v>
      </c>
      <c r="AS191" s="5">
        <v>815</v>
      </c>
      <c r="AT191" s="5">
        <v>3</v>
      </c>
      <c r="AU191" s="5">
        <f t="shared" si="90"/>
        <v>925</v>
      </c>
      <c r="AV191" s="5">
        <f t="shared" si="81"/>
        <v>693</v>
      </c>
      <c r="AW191" s="5">
        <f t="shared" si="82"/>
        <v>1156</v>
      </c>
      <c r="AX191" s="5">
        <f t="shared" si="83"/>
        <v>7</v>
      </c>
      <c r="AY191" s="5">
        <f t="shared" si="84"/>
        <v>8</v>
      </c>
      <c r="AZ191" s="5">
        <f t="shared" si="85"/>
        <v>12</v>
      </c>
      <c r="BA191" s="5">
        <f t="shared" si="86"/>
        <v>15</v>
      </c>
      <c r="BB191" s="5">
        <f t="shared" si="87"/>
        <v>19</v>
      </c>
    </row>
    <row r="192" spans="1:54" hidden="1">
      <c r="A192" s="363"/>
      <c r="B192" s="211" t="s">
        <v>122</v>
      </c>
      <c r="C192" s="144" t="s">
        <v>120</v>
      </c>
      <c r="D192" s="55" t="s">
        <v>1</v>
      </c>
      <c r="E192" s="55" t="s">
        <v>41</v>
      </c>
      <c r="F192" s="56" t="s">
        <v>118</v>
      </c>
      <c r="G192" s="57" t="s">
        <v>12</v>
      </c>
      <c r="H192" s="307">
        <f>ROUNDDOWN(AK192*1.05,0)+INDEX(Sheet2!$B$2:'Sheet2'!$B$5,MATCH(G192,Sheet2!$A$2:'Sheet2'!$A$5,0),0)+34*AT192-ROUNDUP(IF($BC$1=TRUE,AV192,AW192)/10,0)+A192</f>
        <v>432</v>
      </c>
      <c r="I192" s="310">
        <f>ROUNDDOWN(AL192*1.05,0)+INDEX(Sheet2!$B$2:'Sheet2'!$B$5,MATCH(G192,Sheet2!$A$2:'Sheet2'!$A$5,0),0)+34*AT192-ROUNDUP(IF($BC$1=TRUE,AV192,AW192)/10,0)+A192</f>
        <v>558</v>
      </c>
      <c r="J192" s="58">
        <f t="shared" si="63"/>
        <v>990</v>
      </c>
      <c r="K192" s="238">
        <f>AW192-ROUNDDOWN(AR192/2,0)-ROUNDDOWN(MAX(AQ192*1.2,AP192*0.5),0)+INDEX(Sheet2!$C$2:'Sheet2'!$C$5,MATCH(G192,Sheet2!$A$2:'Sheet2'!$A$5,0),0)</f>
        <v>777</v>
      </c>
      <c r="L192" s="54">
        <f t="shared" si="64"/>
        <v>371</v>
      </c>
      <c r="M192" s="146">
        <f t="shared" si="91"/>
        <v>13</v>
      </c>
      <c r="N192" s="146">
        <f t="shared" si="92"/>
        <v>52</v>
      </c>
      <c r="O192" s="255">
        <f t="shared" si="65"/>
        <v>1854</v>
      </c>
      <c r="P192" s="31">
        <f>AX192+IF($F192="범선",IF($BG$1=TRUE,INDEX(Sheet2!$H$2:'Sheet2'!$H$45,MATCH(AX192,Sheet2!$G$2:'Sheet2'!$G$45,0),0)),IF($BH$1=TRUE,INDEX(Sheet2!$I$2:'Sheet2'!$I$45,MATCH(AX192,Sheet2!$G$2:'Sheet2'!$G$45,0)),IF($BI$1=TRUE,INDEX(Sheet2!$H$2:'Sheet2'!$H$45,MATCH(AX192,Sheet2!$G$2:'Sheet2'!$G$45,0)),0)))+IF($BE$1=TRUE,2,0)</f>
        <v>45</v>
      </c>
      <c r="Q192" s="26">
        <f t="shared" si="66"/>
        <v>48</v>
      </c>
      <c r="R192" s="26">
        <f t="shared" si="67"/>
        <v>51</v>
      </c>
      <c r="S192" s="28">
        <f t="shared" si="68"/>
        <v>54</v>
      </c>
      <c r="T192" s="26">
        <f>AY192+IF($F192="범선",IF($BG$1=TRUE,INDEX(Sheet2!$H$2:'Sheet2'!$H$45,MATCH(AY192,Sheet2!$G$2:'Sheet2'!$G$45,0),0)),IF($BH$1=TRUE,INDEX(Sheet2!$I$2:'Sheet2'!$I$45,MATCH(AY192,Sheet2!$G$2:'Sheet2'!$G$45,0)),IF($BI$1=TRUE,INDEX(Sheet2!$H$2:'Sheet2'!$H$45,MATCH(AY192,Sheet2!$G$2:'Sheet2'!$G$45,0)),0)))+IF($BE$1=TRUE,2,0)</f>
        <v>47</v>
      </c>
      <c r="U192" s="26">
        <f t="shared" si="69"/>
        <v>50.5</v>
      </c>
      <c r="V192" s="26">
        <f t="shared" si="70"/>
        <v>53.5</v>
      </c>
      <c r="W192" s="28">
        <f t="shared" si="71"/>
        <v>56.5</v>
      </c>
      <c r="X192" s="26">
        <f>AZ192+IF($F192="범선",IF($BG$1=TRUE,INDEX(Sheet2!$H$2:'Sheet2'!$H$45,MATCH(AZ192,Sheet2!$G$2:'Sheet2'!$G$45,0),0)),IF($BH$1=TRUE,INDEX(Sheet2!$I$2:'Sheet2'!$I$45,MATCH(AZ192,Sheet2!$G$2:'Sheet2'!$G$45,0)),IF($BI$1=TRUE,INDEX(Sheet2!$H$2:'Sheet2'!$H$45,MATCH(AZ192,Sheet2!$G$2:'Sheet2'!$G$45,0)),0)))+IF($BE$1=TRUE,2,0)</f>
        <v>55</v>
      </c>
      <c r="Y192" s="26">
        <f t="shared" si="72"/>
        <v>58.5</v>
      </c>
      <c r="Z192" s="26">
        <f t="shared" si="73"/>
        <v>61.5</v>
      </c>
      <c r="AA192" s="28">
        <f t="shared" si="74"/>
        <v>64.5</v>
      </c>
      <c r="AB192" s="26">
        <f>BA192+IF($F192="범선",IF($BG$1=TRUE,INDEX(Sheet2!$H$2:'Sheet2'!$H$45,MATCH(BA192,Sheet2!$G$2:'Sheet2'!$G$45,0),0)),IF($BH$1=TRUE,INDEX(Sheet2!$I$2:'Sheet2'!$I$45,MATCH(BA192,Sheet2!$G$2:'Sheet2'!$G$45,0)),IF($BI$1=TRUE,INDEX(Sheet2!$H$2:'Sheet2'!$H$45,MATCH(BA192,Sheet2!$G$2:'Sheet2'!$G$45,0)),0)))+IF($BE$1=TRUE,2,0)</f>
        <v>61</v>
      </c>
      <c r="AC192" s="26">
        <f t="shared" si="75"/>
        <v>64.5</v>
      </c>
      <c r="AD192" s="26">
        <f t="shared" si="76"/>
        <v>67.5</v>
      </c>
      <c r="AE192" s="28">
        <f t="shared" si="77"/>
        <v>70.5</v>
      </c>
      <c r="AF192" s="26">
        <f>BB192+IF($F192="범선",IF($BG$1=TRUE,INDEX(Sheet2!$H$2:'Sheet2'!$H$45,MATCH(BB192,Sheet2!$G$2:'Sheet2'!$G$45,0),0)),IF($BH$1=TRUE,INDEX(Sheet2!$I$2:'Sheet2'!$I$45,MATCH(BB192,Sheet2!$G$2:'Sheet2'!$G$45,0)),IF($BI$1=TRUE,INDEX(Sheet2!$H$2:'Sheet2'!$H$45,MATCH(BB192,Sheet2!$G$2:'Sheet2'!$G$45,0)),0)))+IF($BE$1=TRUE,2,0)</f>
        <v>69</v>
      </c>
      <c r="AG192" s="26">
        <f t="shared" si="78"/>
        <v>72.5</v>
      </c>
      <c r="AH192" s="26">
        <f t="shared" si="79"/>
        <v>75.5</v>
      </c>
      <c r="AI192" s="28">
        <f t="shared" si="80"/>
        <v>78.5</v>
      </c>
      <c r="AJ192" s="95"/>
      <c r="AK192" s="97">
        <v>200</v>
      </c>
      <c r="AL192" s="97">
        <v>320</v>
      </c>
      <c r="AM192" s="97">
        <v>12</v>
      </c>
      <c r="AN192" s="146">
        <v>13</v>
      </c>
      <c r="AO192" s="146">
        <v>52</v>
      </c>
      <c r="AP192" s="5">
        <v>235</v>
      </c>
      <c r="AQ192" s="5">
        <v>100</v>
      </c>
      <c r="AR192" s="5">
        <v>90</v>
      </c>
      <c r="AS192" s="5">
        <v>390</v>
      </c>
      <c r="AT192" s="5">
        <v>4</v>
      </c>
      <c r="AU192" s="5">
        <f t="shared" si="90"/>
        <v>715</v>
      </c>
      <c r="AV192" s="5">
        <f t="shared" si="81"/>
        <v>536</v>
      </c>
      <c r="AW192" s="5">
        <f t="shared" si="82"/>
        <v>893</v>
      </c>
      <c r="AX192" s="5">
        <f t="shared" si="83"/>
        <v>11</v>
      </c>
      <c r="AY192" s="5">
        <f t="shared" si="84"/>
        <v>12</v>
      </c>
      <c r="AZ192" s="5">
        <f t="shared" si="85"/>
        <v>16</v>
      </c>
      <c r="BA192" s="5">
        <f t="shared" si="86"/>
        <v>19</v>
      </c>
      <c r="BB192" s="5">
        <f t="shared" si="87"/>
        <v>23</v>
      </c>
    </row>
    <row r="193" spans="1:54" hidden="1">
      <c r="A193" s="334"/>
      <c r="B193" s="89" t="s">
        <v>45</v>
      </c>
      <c r="C193" s="119" t="s">
        <v>92</v>
      </c>
      <c r="D193" s="26" t="s">
        <v>1</v>
      </c>
      <c r="E193" s="26" t="s">
        <v>0</v>
      </c>
      <c r="F193" s="27" t="s">
        <v>18</v>
      </c>
      <c r="G193" s="28" t="s">
        <v>10</v>
      </c>
      <c r="H193" s="91">
        <f>ROUNDDOWN(AK193*1.05,0)+INDEX(Sheet2!$B$2:'Sheet2'!$B$5,MATCH(G193,Sheet2!$A$2:'Sheet2'!$A$5,0),0)+34*AT193-ROUNDUP(IF($BC$1=TRUE,AV193,AW193)/10,0)+A193</f>
        <v>413</v>
      </c>
      <c r="I193" s="231">
        <f>ROUNDDOWN(AL193*1.05,0)+INDEX(Sheet2!$B$2:'Sheet2'!$B$5,MATCH(G193,Sheet2!$A$2:'Sheet2'!$A$5,0),0)+34*AT193-ROUNDUP(IF($BC$1=TRUE,AV193,AW193)/10,0)+A193</f>
        <v>550</v>
      </c>
      <c r="J193" s="30">
        <f t="shared" si="63"/>
        <v>963</v>
      </c>
      <c r="K193" s="137">
        <f>AW193-ROUNDDOWN(AR193/2,0)-ROUNDDOWN(MAX(AQ193*1.2,AP193*0.5),0)+INDEX(Sheet2!$C$2:'Sheet2'!$C$5,MATCH(G193,Sheet2!$A$2:'Sheet2'!$A$5,0),0)</f>
        <v>1103</v>
      </c>
      <c r="L193" s="25">
        <f t="shared" si="64"/>
        <v>589</v>
      </c>
      <c r="M193" s="83">
        <f t="shared" si="91"/>
        <v>10</v>
      </c>
      <c r="N193" s="83">
        <f t="shared" si="92"/>
        <v>36</v>
      </c>
      <c r="O193" s="92">
        <f t="shared" si="65"/>
        <v>1789</v>
      </c>
      <c r="P193" s="31">
        <f>AX193+IF($F193="범선",IF($BG$1=TRUE,INDEX(Sheet2!$H$2:'Sheet2'!$H$45,MATCH(AX193,Sheet2!$G$2:'Sheet2'!$G$45,0),0)),IF($BH$1=TRUE,INDEX(Sheet2!$I$2:'Sheet2'!$I$45,MATCH(AX193,Sheet2!$G$2:'Sheet2'!$G$45,0)),IF($BI$1=TRUE,INDEX(Sheet2!$H$2:'Sheet2'!$H$45,MATCH(AX193,Sheet2!$G$2:'Sheet2'!$G$45,0)),0)))+IF($BE$1=TRUE,2,0)</f>
        <v>18.5</v>
      </c>
      <c r="Q193" s="26">
        <f t="shared" si="66"/>
        <v>21.5</v>
      </c>
      <c r="R193" s="26">
        <f t="shared" si="67"/>
        <v>24.5</v>
      </c>
      <c r="S193" s="28">
        <f t="shared" si="68"/>
        <v>27.5</v>
      </c>
      <c r="T193" s="26">
        <f>AY193+IF($F193="범선",IF($BG$1=TRUE,INDEX(Sheet2!$H$2:'Sheet2'!$H$45,MATCH(AY193,Sheet2!$G$2:'Sheet2'!$G$45,0),0)),IF($BH$1=TRUE,INDEX(Sheet2!$I$2:'Sheet2'!$I$45,MATCH(AY193,Sheet2!$G$2:'Sheet2'!$G$45,0)),IF($BI$1=TRUE,INDEX(Sheet2!$H$2:'Sheet2'!$H$45,MATCH(AY193,Sheet2!$G$2:'Sheet2'!$G$45,0)),0)))+IF($BE$1=TRUE,2,0)</f>
        <v>20</v>
      </c>
      <c r="U193" s="26">
        <f t="shared" si="69"/>
        <v>23.5</v>
      </c>
      <c r="V193" s="26">
        <f t="shared" si="70"/>
        <v>26.5</v>
      </c>
      <c r="W193" s="28">
        <f t="shared" si="71"/>
        <v>29.5</v>
      </c>
      <c r="X193" s="26">
        <f>AZ193+IF($F193="범선",IF($BG$1=TRUE,INDEX(Sheet2!$H$2:'Sheet2'!$H$45,MATCH(AZ193,Sheet2!$G$2:'Sheet2'!$G$45,0),0)),IF($BH$1=TRUE,INDEX(Sheet2!$I$2:'Sheet2'!$I$45,MATCH(AZ193,Sheet2!$G$2:'Sheet2'!$G$45,0)),IF($BI$1=TRUE,INDEX(Sheet2!$H$2:'Sheet2'!$H$45,MATCH(AZ193,Sheet2!$G$2:'Sheet2'!$G$45,0)),0)))+IF($BE$1=TRUE,2,0)</f>
        <v>25</v>
      </c>
      <c r="Y193" s="26">
        <f t="shared" si="72"/>
        <v>28.5</v>
      </c>
      <c r="Z193" s="26">
        <f t="shared" si="73"/>
        <v>31.5</v>
      </c>
      <c r="AA193" s="28">
        <f t="shared" si="74"/>
        <v>34.5</v>
      </c>
      <c r="AB193" s="26">
        <f>BA193+IF($F193="범선",IF($BG$1=TRUE,INDEX(Sheet2!$H$2:'Sheet2'!$H$45,MATCH(BA193,Sheet2!$G$2:'Sheet2'!$G$45,0),0)),IF($BH$1=TRUE,INDEX(Sheet2!$I$2:'Sheet2'!$I$45,MATCH(BA193,Sheet2!$G$2:'Sheet2'!$G$45,0)),IF($BI$1=TRUE,INDEX(Sheet2!$H$2:'Sheet2'!$H$45,MATCH(BA193,Sheet2!$G$2:'Sheet2'!$G$45,0)),0)))+IF($BE$1=TRUE,2,0)</f>
        <v>29</v>
      </c>
      <c r="AC193" s="26">
        <f t="shared" si="75"/>
        <v>32.5</v>
      </c>
      <c r="AD193" s="26">
        <f t="shared" si="76"/>
        <v>35.5</v>
      </c>
      <c r="AE193" s="28">
        <f t="shared" si="77"/>
        <v>38.5</v>
      </c>
      <c r="AF193" s="26">
        <f>BB193+IF($F193="범선",IF($BG$1=TRUE,INDEX(Sheet2!$H$2:'Sheet2'!$H$45,MATCH(BB193,Sheet2!$G$2:'Sheet2'!$G$45,0),0)),IF($BH$1=TRUE,INDEX(Sheet2!$I$2:'Sheet2'!$I$45,MATCH(BB193,Sheet2!$G$2:'Sheet2'!$G$45,0)),IF($BI$1=TRUE,INDEX(Sheet2!$H$2:'Sheet2'!$H$45,MATCH(BB193,Sheet2!$G$2:'Sheet2'!$G$45,0)),0)))+IF($BE$1=TRUE,2,0)</f>
        <v>34.5</v>
      </c>
      <c r="AG193" s="26">
        <f t="shared" si="78"/>
        <v>38</v>
      </c>
      <c r="AH193" s="26">
        <f t="shared" si="79"/>
        <v>41</v>
      </c>
      <c r="AI193" s="28">
        <f t="shared" si="80"/>
        <v>44</v>
      </c>
      <c r="AJ193" s="95"/>
      <c r="AK193" s="97">
        <v>230</v>
      </c>
      <c r="AL193" s="97">
        <v>360</v>
      </c>
      <c r="AM193" s="97">
        <v>8</v>
      </c>
      <c r="AN193" s="83">
        <v>10</v>
      </c>
      <c r="AO193" s="83">
        <v>36</v>
      </c>
      <c r="AP193" s="5">
        <v>70</v>
      </c>
      <c r="AQ193" s="5">
        <v>70</v>
      </c>
      <c r="AR193" s="5">
        <v>40</v>
      </c>
      <c r="AS193" s="5">
        <v>815</v>
      </c>
      <c r="AT193" s="5">
        <v>3</v>
      </c>
      <c r="AU193" s="5">
        <f t="shared" si="90"/>
        <v>925</v>
      </c>
      <c r="AV193" s="5">
        <f t="shared" si="81"/>
        <v>693</v>
      </c>
      <c r="AW193" s="5">
        <f t="shared" si="82"/>
        <v>1156</v>
      </c>
      <c r="AX193" s="5">
        <f t="shared" si="83"/>
        <v>7</v>
      </c>
      <c r="AY193" s="5">
        <f t="shared" si="84"/>
        <v>8</v>
      </c>
      <c r="AZ193" s="5">
        <f t="shared" si="85"/>
        <v>12</v>
      </c>
      <c r="BA193" s="5">
        <f t="shared" si="86"/>
        <v>15</v>
      </c>
      <c r="BB193" s="5">
        <f t="shared" si="87"/>
        <v>19</v>
      </c>
    </row>
    <row r="194" spans="1:54" hidden="1">
      <c r="A194" s="334"/>
      <c r="B194" s="89"/>
      <c r="C194" s="119" t="s">
        <v>93</v>
      </c>
      <c r="D194" s="26" t="s">
        <v>25</v>
      </c>
      <c r="E194" s="26" t="s">
        <v>0</v>
      </c>
      <c r="F194" s="27" t="s">
        <v>18</v>
      </c>
      <c r="G194" s="28" t="s">
        <v>10</v>
      </c>
      <c r="H194" s="91">
        <f>ROUNDDOWN(AK194*1.05,0)+INDEX(Sheet2!$B$2:'Sheet2'!$B$5,MATCH(G194,Sheet2!$A$2:'Sheet2'!$A$5,0),0)+34*AT194-ROUNDUP(IF($BC$1=TRUE,AV194,AW194)/10,0)+A194</f>
        <v>421</v>
      </c>
      <c r="I194" s="231">
        <f>ROUNDDOWN(AL194*1.05,0)+INDEX(Sheet2!$B$2:'Sheet2'!$B$5,MATCH(G194,Sheet2!$A$2:'Sheet2'!$A$5,0),0)+34*AT194-ROUNDUP(IF($BC$1=TRUE,AV194,AW194)/10,0)+A194</f>
        <v>521</v>
      </c>
      <c r="J194" s="30">
        <f t="shared" si="63"/>
        <v>942</v>
      </c>
      <c r="K194" s="137">
        <f>AW194-ROUNDDOWN(AR194/2,0)-ROUNDDOWN(MAX(AQ194*1.2,AP194*0.5),0)+INDEX(Sheet2!$C$2:'Sheet2'!$C$5,MATCH(G194,Sheet2!$A$2:'Sheet2'!$A$5,0),0)</f>
        <v>1138</v>
      </c>
      <c r="L194" s="25">
        <f t="shared" si="64"/>
        <v>622</v>
      </c>
      <c r="M194" s="83">
        <f t="shared" si="91"/>
        <v>11</v>
      </c>
      <c r="N194" s="83">
        <f t="shared" si="92"/>
        <v>35</v>
      </c>
      <c r="O194" s="92">
        <f t="shared" si="65"/>
        <v>1784</v>
      </c>
      <c r="P194" s="31">
        <f>AX194+IF($F194="범선",IF($BG$1=TRUE,INDEX(Sheet2!$H$2:'Sheet2'!$H$45,MATCH(AX194,Sheet2!$G$2:'Sheet2'!$G$45,0),0)),IF($BH$1=TRUE,INDEX(Sheet2!$I$2:'Sheet2'!$I$45,MATCH(AX194,Sheet2!$G$2:'Sheet2'!$G$45,0)),IF($BI$1=TRUE,INDEX(Sheet2!$H$2:'Sheet2'!$H$45,MATCH(AX194,Sheet2!$G$2:'Sheet2'!$G$45,0)),0)))+IF($BE$1=TRUE,2,0)</f>
        <v>18.5</v>
      </c>
      <c r="Q194" s="26">
        <f t="shared" si="66"/>
        <v>21.5</v>
      </c>
      <c r="R194" s="26">
        <f t="shared" si="67"/>
        <v>24.5</v>
      </c>
      <c r="S194" s="28">
        <f t="shared" si="68"/>
        <v>27.5</v>
      </c>
      <c r="T194" s="26">
        <f>AY194+IF($F194="범선",IF($BG$1=TRUE,INDEX(Sheet2!$H$2:'Sheet2'!$H$45,MATCH(AY194,Sheet2!$G$2:'Sheet2'!$G$45,0),0)),IF($BH$1=TRUE,INDEX(Sheet2!$I$2:'Sheet2'!$I$45,MATCH(AY194,Sheet2!$G$2:'Sheet2'!$G$45,0)),IF($BI$1=TRUE,INDEX(Sheet2!$H$2:'Sheet2'!$H$45,MATCH(AY194,Sheet2!$G$2:'Sheet2'!$G$45,0)),0)))+IF($BE$1=TRUE,2,0)</f>
        <v>20</v>
      </c>
      <c r="U194" s="26">
        <f t="shared" si="69"/>
        <v>23.5</v>
      </c>
      <c r="V194" s="26">
        <f t="shared" si="70"/>
        <v>26.5</v>
      </c>
      <c r="W194" s="28">
        <f t="shared" si="71"/>
        <v>29.5</v>
      </c>
      <c r="X194" s="26">
        <f>AZ194+IF($F194="범선",IF($BG$1=TRUE,INDEX(Sheet2!$H$2:'Sheet2'!$H$45,MATCH(AZ194,Sheet2!$G$2:'Sheet2'!$G$45,0),0)),IF($BH$1=TRUE,INDEX(Sheet2!$I$2:'Sheet2'!$I$45,MATCH(AZ194,Sheet2!$G$2:'Sheet2'!$G$45,0)),IF($BI$1=TRUE,INDEX(Sheet2!$H$2:'Sheet2'!$H$45,MATCH(AZ194,Sheet2!$G$2:'Sheet2'!$G$45,0)),0)))+IF($BE$1=TRUE,2,0)</f>
        <v>24</v>
      </c>
      <c r="Y194" s="26">
        <f t="shared" si="72"/>
        <v>27.5</v>
      </c>
      <c r="Z194" s="26">
        <f t="shared" si="73"/>
        <v>30.5</v>
      </c>
      <c r="AA194" s="28">
        <f t="shared" si="74"/>
        <v>33.5</v>
      </c>
      <c r="AB194" s="26">
        <f>BA194+IF($F194="범선",IF($BG$1=TRUE,INDEX(Sheet2!$H$2:'Sheet2'!$H$45,MATCH(BA194,Sheet2!$G$2:'Sheet2'!$G$45,0),0)),IF($BH$1=TRUE,INDEX(Sheet2!$I$2:'Sheet2'!$I$45,MATCH(BA194,Sheet2!$G$2:'Sheet2'!$G$45,0)),IF($BI$1=TRUE,INDEX(Sheet2!$H$2:'Sheet2'!$H$45,MATCH(BA194,Sheet2!$G$2:'Sheet2'!$G$45,0)),0)))+IF($BE$1=TRUE,2,0)</f>
        <v>29</v>
      </c>
      <c r="AC194" s="26">
        <f t="shared" si="75"/>
        <v>32.5</v>
      </c>
      <c r="AD194" s="26">
        <f t="shared" si="76"/>
        <v>35.5</v>
      </c>
      <c r="AE194" s="28">
        <f t="shared" si="77"/>
        <v>38.5</v>
      </c>
      <c r="AF194" s="26">
        <f>BB194+IF($F194="범선",IF($BG$1=TRUE,INDEX(Sheet2!$H$2:'Sheet2'!$H$45,MATCH(BB194,Sheet2!$G$2:'Sheet2'!$G$45,0),0)),IF($BH$1=TRUE,INDEX(Sheet2!$I$2:'Sheet2'!$I$45,MATCH(BB194,Sheet2!$G$2:'Sheet2'!$G$45,0)),IF($BI$1=TRUE,INDEX(Sheet2!$H$2:'Sheet2'!$H$45,MATCH(BB194,Sheet2!$G$2:'Sheet2'!$G$45,0)),0)))+IF($BE$1=TRUE,2,0)</f>
        <v>34.5</v>
      </c>
      <c r="AG194" s="26">
        <f t="shared" si="78"/>
        <v>38</v>
      </c>
      <c r="AH194" s="26">
        <f t="shared" si="79"/>
        <v>41</v>
      </c>
      <c r="AI194" s="28">
        <f t="shared" si="80"/>
        <v>44</v>
      </c>
      <c r="AJ194" s="95"/>
      <c r="AK194" s="97">
        <v>205</v>
      </c>
      <c r="AL194" s="97">
        <v>300</v>
      </c>
      <c r="AM194" s="97">
        <v>9</v>
      </c>
      <c r="AN194" s="83">
        <v>11</v>
      </c>
      <c r="AO194" s="83">
        <v>35</v>
      </c>
      <c r="AP194" s="5">
        <v>65</v>
      </c>
      <c r="AQ194" s="5">
        <v>36</v>
      </c>
      <c r="AR194" s="5">
        <v>65</v>
      </c>
      <c r="AS194" s="5">
        <v>800</v>
      </c>
      <c r="AT194" s="5">
        <v>4</v>
      </c>
      <c r="AU194" s="5">
        <f t="shared" si="90"/>
        <v>930</v>
      </c>
      <c r="AV194" s="5">
        <f t="shared" si="81"/>
        <v>697</v>
      </c>
      <c r="AW194" s="5">
        <f t="shared" si="82"/>
        <v>1162</v>
      </c>
      <c r="AX194" s="5">
        <f t="shared" si="83"/>
        <v>7</v>
      </c>
      <c r="AY194" s="5">
        <f t="shared" si="84"/>
        <v>8</v>
      </c>
      <c r="AZ194" s="5">
        <f t="shared" si="85"/>
        <v>11</v>
      </c>
      <c r="BA194" s="5">
        <f t="shared" si="86"/>
        <v>15</v>
      </c>
      <c r="BB194" s="5">
        <f t="shared" si="87"/>
        <v>19</v>
      </c>
    </row>
    <row r="195" spans="1:54">
      <c r="A195" s="334"/>
      <c r="B195" s="89" t="s">
        <v>43</v>
      </c>
      <c r="C195" s="119" t="s">
        <v>197</v>
      </c>
      <c r="D195" s="26" t="s">
        <v>1</v>
      </c>
      <c r="E195" s="26" t="s">
        <v>41</v>
      </c>
      <c r="F195" s="26" t="s">
        <v>18</v>
      </c>
      <c r="G195" s="28" t="s">
        <v>12</v>
      </c>
      <c r="H195" s="91">
        <f>ROUNDDOWN(AK195*1.05,0)+INDEX(Sheet2!$B$2:'Sheet2'!$B$5,MATCH(G195,Sheet2!$A$2:'Sheet2'!$A$5,0),0)+34*AT195-ROUNDUP(IF($BC$1=TRUE,AV195,AW195)/10,0)+A195</f>
        <v>477</v>
      </c>
      <c r="I195" s="231">
        <f>ROUNDDOWN(AL195*1.05,0)+INDEX(Sheet2!$B$2:'Sheet2'!$B$5,MATCH(G195,Sheet2!$A$2:'Sheet2'!$A$5,0),0)+34*AT195-ROUNDUP(IF($BC$1=TRUE,AV195,AW195)/10,0)+A195</f>
        <v>445</v>
      </c>
      <c r="J195" s="30">
        <f t="shared" si="63"/>
        <v>922</v>
      </c>
      <c r="K195" s="88">
        <f>AW195-ROUNDDOWN(AR195/2,0)-ROUNDDOWN(MAX(AQ195*1.2,AP195*0.5),0)+INDEX(Sheet2!$C$2:'Sheet2'!$C$5,MATCH(G195,Sheet2!$A$2:'Sheet2'!$A$5,0),0)</f>
        <v>560</v>
      </c>
      <c r="L195" s="25">
        <f t="shared" si="64"/>
        <v>261</v>
      </c>
      <c r="M195" s="83">
        <f t="shared" si="91"/>
        <v>12</v>
      </c>
      <c r="N195" s="83">
        <f t="shared" si="92"/>
        <v>48</v>
      </c>
      <c r="O195" s="92">
        <f t="shared" si="65"/>
        <v>1876</v>
      </c>
      <c r="P195" s="31">
        <f>AX195+IF($F195="범선",IF($BG$1=TRUE,INDEX(Sheet2!$H$2:'Sheet2'!$H$45,MATCH(AX195,Sheet2!$G$2:'Sheet2'!$G$45,0),0)),IF($BH$1=TRUE,INDEX(Sheet2!$I$2:'Sheet2'!$I$45,MATCH(AX195,Sheet2!$G$2:'Sheet2'!$G$45,0)),IF($BI$1=TRUE,INDEX(Sheet2!$H$2:'Sheet2'!$H$45,MATCH(AX195,Sheet2!$G$2:'Sheet2'!$G$45,0)),0)))+IF($BE$1=TRUE,2,0)</f>
        <v>25</v>
      </c>
      <c r="Q195" s="26">
        <f t="shared" si="66"/>
        <v>28</v>
      </c>
      <c r="R195" s="26">
        <f t="shared" si="67"/>
        <v>31</v>
      </c>
      <c r="S195" s="28">
        <f t="shared" si="68"/>
        <v>34</v>
      </c>
      <c r="T195" s="26">
        <f>AY195+IF($F195="범선",IF($BG$1=TRUE,INDEX(Sheet2!$H$2:'Sheet2'!$H$45,MATCH(AY195,Sheet2!$G$2:'Sheet2'!$G$45,0),0)),IF($BH$1=TRUE,INDEX(Sheet2!$I$2:'Sheet2'!$I$45,MATCH(AY195,Sheet2!$G$2:'Sheet2'!$G$45,0)),IF($BI$1=TRUE,INDEX(Sheet2!$H$2:'Sheet2'!$H$45,MATCH(AY195,Sheet2!$G$2:'Sheet2'!$G$45,0)),0)))+IF($BE$1=TRUE,2,0)</f>
        <v>26.5</v>
      </c>
      <c r="U195" s="26">
        <f t="shared" si="69"/>
        <v>30</v>
      </c>
      <c r="V195" s="26">
        <f t="shared" si="70"/>
        <v>33</v>
      </c>
      <c r="W195" s="28">
        <f t="shared" si="71"/>
        <v>36</v>
      </c>
      <c r="X195" s="26">
        <f>AZ195+IF($F195="범선",IF($BG$1=TRUE,INDEX(Sheet2!$H$2:'Sheet2'!$H$45,MATCH(AZ195,Sheet2!$G$2:'Sheet2'!$G$45,0),0)),IF($BH$1=TRUE,INDEX(Sheet2!$I$2:'Sheet2'!$I$45,MATCH(AZ195,Sheet2!$G$2:'Sheet2'!$G$45,0)),IF($BI$1=TRUE,INDEX(Sheet2!$H$2:'Sheet2'!$H$45,MATCH(AZ195,Sheet2!$G$2:'Sheet2'!$G$45,0)),0)))+IF($BE$1=TRUE,2,0)</f>
        <v>32</v>
      </c>
      <c r="Y195" s="26">
        <f t="shared" si="72"/>
        <v>35.5</v>
      </c>
      <c r="Z195" s="26">
        <f t="shared" si="73"/>
        <v>38.5</v>
      </c>
      <c r="AA195" s="28">
        <f t="shared" si="74"/>
        <v>41.5</v>
      </c>
      <c r="AB195" s="26">
        <f>BA195+IF($F195="범선",IF($BG$1=TRUE,INDEX(Sheet2!$H$2:'Sheet2'!$H$45,MATCH(BA195,Sheet2!$G$2:'Sheet2'!$G$45,0),0)),IF($BH$1=TRUE,INDEX(Sheet2!$I$2:'Sheet2'!$I$45,MATCH(BA195,Sheet2!$G$2:'Sheet2'!$G$45,0)),IF($BI$1=TRUE,INDEX(Sheet2!$H$2:'Sheet2'!$H$45,MATCH(BA195,Sheet2!$G$2:'Sheet2'!$G$45,0)),0)))+IF($BE$1=TRUE,2,0)</f>
        <v>37</v>
      </c>
      <c r="AC195" s="26">
        <f t="shared" si="75"/>
        <v>40.5</v>
      </c>
      <c r="AD195" s="26">
        <f t="shared" si="76"/>
        <v>43.5</v>
      </c>
      <c r="AE195" s="28">
        <f t="shared" si="77"/>
        <v>46.5</v>
      </c>
      <c r="AF195" s="26">
        <f>BB195+IF($F195="범선",IF($BG$1=TRUE,INDEX(Sheet2!$H$2:'Sheet2'!$H$45,MATCH(BB195,Sheet2!$G$2:'Sheet2'!$G$45,0),0)),IF($BH$1=TRUE,INDEX(Sheet2!$I$2:'Sheet2'!$I$45,MATCH(BB195,Sheet2!$G$2:'Sheet2'!$G$45,0)),IF($BI$1=TRUE,INDEX(Sheet2!$H$2:'Sheet2'!$H$45,MATCH(BB195,Sheet2!$G$2:'Sheet2'!$G$45,0)),0)))+IF($BE$1=TRUE,2,0)</f>
        <v>41</v>
      </c>
      <c r="AG195" s="26">
        <f t="shared" si="78"/>
        <v>44.5</v>
      </c>
      <c r="AH195" s="26">
        <f t="shared" si="79"/>
        <v>47.5</v>
      </c>
      <c r="AI195" s="28">
        <f t="shared" si="80"/>
        <v>50.5</v>
      </c>
      <c r="AJ195" s="95"/>
      <c r="AK195" s="96">
        <v>260</v>
      </c>
      <c r="AL195" s="96">
        <v>230</v>
      </c>
      <c r="AM195" s="96">
        <v>10</v>
      </c>
      <c r="AN195" s="83">
        <v>12</v>
      </c>
      <c r="AO195" s="83">
        <v>48</v>
      </c>
      <c r="AP195" s="13">
        <v>116</v>
      </c>
      <c r="AQ195" s="13">
        <v>60</v>
      </c>
      <c r="AR195" s="13">
        <v>85</v>
      </c>
      <c r="AS195" s="13">
        <v>299</v>
      </c>
      <c r="AT195" s="13">
        <v>3</v>
      </c>
      <c r="AU195" s="5">
        <f t="shared" si="90"/>
        <v>500</v>
      </c>
      <c r="AV195" s="5">
        <f t="shared" si="81"/>
        <v>375</v>
      </c>
      <c r="AW195" s="5">
        <f t="shared" si="82"/>
        <v>625</v>
      </c>
      <c r="AX195" s="5">
        <f t="shared" si="83"/>
        <v>12</v>
      </c>
      <c r="AY195" s="5">
        <f t="shared" si="84"/>
        <v>13</v>
      </c>
      <c r="AZ195" s="5">
        <f t="shared" si="85"/>
        <v>17</v>
      </c>
      <c r="BA195" s="5">
        <f t="shared" si="86"/>
        <v>21</v>
      </c>
      <c r="BB195" s="5">
        <f t="shared" si="87"/>
        <v>24</v>
      </c>
    </row>
    <row r="196" spans="1:54" hidden="1">
      <c r="A196" s="505">
        <v>20</v>
      </c>
      <c r="B196" s="508" t="s">
        <v>28</v>
      </c>
      <c r="C196" s="685" t="s">
        <v>219</v>
      </c>
      <c r="D196" s="66" t="s">
        <v>1</v>
      </c>
      <c r="E196" s="66" t="s">
        <v>0</v>
      </c>
      <c r="F196" s="66" t="s">
        <v>18</v>
      </c>
      <c r="G196" s="67" t="s">
        <v>10</v>
      </c>
      <c r="H196" s="227">
        <f>ROUNDDOWN(AK196*1.05,0)+INDEX(Sheet2!$B$2:'Sheet2'!$B$5,MATCH(G196,Sheet2!$A$2:'Sheet2'!$A$5,0),0)+34*AT196-ROUNDUP(IF($BC$1=TRUE,AV196,AW196)/10,0)+A196</f>
        <v>440</v>
      </c>
      <c r="I196" s="230">
        <f>ROUNDDOWN(AL196*1.05,0)+INDEX(Sheet2!$B$2:'Sheet2'!$B$5,MATCH(G196,Sheet2!$A$2:'Sheet2'!$A$5,0),0)+34*AT196-ROUNDUP(IF($BC$1=TRUE,AV196,AW196)/10,0)+A196</f>
        <v>461</v>
      </c>
      <c r="J196" s="68">
        <f t="shared" si="63"/>
        <v>901</v>
      </c>
      <c r="K196" s="691">
        <f>AW196-ROUNDDOWN(AR196/2,0)-ROUNDDOWN(MAX(AQ196*1.2,AP196*0.5),0)+INDEX(Sheet2!$C$2:'Sheet2'!$C$5,MATCH(G196,Sheet2!$A$2:'Sheet2'!$A$5,0),0)</f>
        <v>1475</v>
      </c>
      <c r="L196" s="65">
        <f t="shared" si="64"/>
        <v>824</v>
      </c>
      <c r="M196" s="80">
        <f t="shared" si="91"/>
        <v>13</v>
      </c>
      <c r="N196" s="80">
        <f t="shared" si="92"/>
        <v>45</v>
      </c>
      <c r="O196" s="696">
        <f t="shared" si="65"/>
        <v>1781</v>
      </c>
      <c r="P196" s="31">
        <f>AX196+IF($F196="범선",IF($BG$1=TRUE,INDEX(Sheet2!$H$2:'Sheet2'!$H$45,MATCH(AX196,Sheet2!$G$2:'Sheet2'!$G$45,0),0)),IF($BH$1=TRUE,INDEX(Sheet2!$I$2:'Sheet2'!$I$45,MATCH(AX196,Sheet2!$G$2:'Sheet2'!$G$45,0)),IF($BI$1=TRUE,INDEX(Sheet2!$H$2:'Sheet2'!$H$45,MATCH(AX196,Sheet2!$G$2:'Sheet2'!$G$45,0)),0)))+IF($BE$1=TRUE,2,0)</f>
        <v>17</v>
      </c>
      <c r="Q196" s="26">
        <f t="shared" si="66"/>
        <v>20</v>
      </c>
      <c r="R196" s="26">
        <f t="shared" si="67"/>
        <v>23</v>
      </c>
      <c r="S196" s="28">
        <f t="shared" si="68"/>
        <v>26</v>
      </c>
      <c r="T196" s="26">
        <f>AY196+IF($F196="범선",IF($BG$1=TRUE,INDEX(Sheet2!$H$2:'Sheet2'!$H$45,MATCH(AY196,Sheet2!$G$2:'Sheet2'!$G$45,0),0)),IF($BH$1=TRUE,INDEX(Sheet2!$I$2:'Sheet2'!$I$45,MATCH(AY196,Sheet2!$G$2:'Sheet2'!$G$45,0)),IF($BI$1=TRUE,INDEX(Sheet2!$H$2:'Sheet2'!$H$45,MATCH(AY196,Sheet2!$G$2:'Sheet2'!$G$45,0)),0)))+IF($BE$1=TRUE,2,0)</f>
        <v>18.5</v>
      </c>
      <c r="U196" s="26">
        <f t="shared" si="69"/>
        <v>22</v>
      </c>
      <c r="V196" s="26">
        <f t="shared" si="70"/>
        <v>25</v>
      </c>
      <c r="W196" s="28">
        <f t="shared" si="71"/>
        <v>28</v>
      </c>
      <c r="X196" s="26">
        <f>AZ196+IF($F196="범선",IF($BG$1=TRUE,INDEX(Sheet2!$H$2:'Sheet2'!$H$45,MATCH(AZ196,Sheet2!$G$2:'Sheet2'!$G$45,0),0)),IF($BH$1=TRUE,INDEX(Sheet2!$I$2:'Sheet2'!$I$45,MATCH(AZ196,Sheet2!$G$2:'Sheet2'!$G$45,0)),IF($BI$1=TRUE,INDEX(Sheet2!$H$2:'Sheet2'!$H$45,MATCH(AZ196,Sheet2!$G$2:'Sheet2'!$G$45,0)),0)))+IF($BE$1=TRUE,2,0)</f>
        <v>22.5</v>
      </c>
      <c r="Y196" s="26">
        <f t="shared" si="72"/>
        <v>26</v>
      </c>
      <c r="Z196" s="26">
        <f t="shared" si="73"/>
        <v>29</v>
      </c>
      <c r="AA196" s="28">
        <f t="shared" si="74"/>
        <v>32</v>
      </c>
      <c r="AB196" s="26">
        <f>BA196+IF($F196="범선",IF($BG$1=TRUE,INDEX(Sheet2!$H$2:'Sheet2'!$H$45,MATCH(BA196,Sheet2!$G$2:'Sheet2'!$G$45,0),0)),IF($BH$1=TRUE,INDEX(Sheet2!$I$2:'Sheet2'!$I$45,MATCH(BA196,Sheet2!$G$2:'Sheet2'!$G$45,0)),IF($BI$1=TRUE,INDEX(Sheet2!$H$2:'Sheet2'!$H$45,MATCH(BA196,Sheet2!$G$2:'Sheet2'!$G$45,0)),0)))+IF($BE$1=TRUE,2,0)</f>
        <v>28</v>
      </c>
      <c r="AC196" s="26">
        <f t="shared" si="75"/>
        <v>31.5</v>
      </c>
      <c r="AD196" s="26">
        <f t="shared" si="76"/>
        <v>34.5</v>
      </c>
      <c r="AE196" s="28">
        <f t="shared" si="77"/>
        <v>37.5</v>
      </c>
      <c r="AF196" s="26">
        <f>BB196+IF($F196="범선",IF($BG$1=TRUE,INDEX(Sheet2!$H$2:'Sheet2'!$H$45,MATCH(BB196,Sheet2!$G$2:'Sheet2'!$G$45,0),0)),IF($BH$1=TRUE,INDEX(Sheet2!$I$2:'Sheet2'!$I$45,MATCH(BB196,Sheet2!$G$2:'Sheet2'!$G$45,0)),IF($BI$1=TRUE,INDEX(Sheet2!$H$2:'Sheet2'!$H$45,MATCH(BB196,Sheet2!$G$2:'Sheet2'!$G$45,0)),0)))+IF($BE$1=TRUE,2,0)</f>
        <v>33</v>
      </c>
      <c r="AG196" s="26">
        <f t="shared" si="78"/>
        <v>36.5</v>
      </c>
      <c r="AH196" s="26">
        <f t="shared" si="79"/>
        <v>39.5</v>
      </c>
      <c r="AI196" s="28">
        <f t="shared" si="80"/>
        <v>42.5</v>
      </c>
      <c r="AJ196" s="95"/>
      <c r="AK196" s="96">
        <v>256</v>
      </c>
      <c r="AL196" s="96">
        <v>276</v>
      </c>
      <c r="AM196" s="96">
        <v>11</v>
      </c>
      <c r="AN196" s="80">
        <v>13</v>
      </c>
      <c r="AO196" s="80">
        <v>45</v>
      </c>
      <c r="AP196" s="13">
        <v>80</v>
      </c>
      <c r="AQ196" s="13">
        <v>30</v>
      </c>
      <c r="AR196" s="13">
        <v>72</v>
      </c>
      <c r="AS196" s="13">
        <v>1048</v>
      </c>
      <c r="AT196" s="13">
        <v>3</v>
      </c>
      <c r="AU196" s="5">
        <f t="shared" si="90"/>
        <v>1200</v>
      </c>
      <c r="AV196" s="5">
        <f t="shared" si="81"/>
        <v>900</v>
      </c>
      <c r="AW196" s="5">
        <f t="shared" si="82"/>
        <v>1500</v>
      </c>
      <c r="AX196" s="5">
        <f t="shared" si="83"/>
        <v>6</v>
      </c>
      <c r="AY196" s="5">
        <f t="shared" si="84"/>
        <v>7</v>
      </c>
      <c r="AZ196" s="5">
        <f t="shared" si="85"/>
        <v>10</v>
      </c>
      <c r="BA196" s="5">
        <f t="shared" si="86"/>
        <v>14</v>
      </c>
      <c r="BB196" s="5">
        <f t="shared" si="87"/>
        <v>18</v>
      </c>
    </row>
    <row r="197" spans="1:54">
      <c r="A197" s="457"/>
      <c r="B197" s="536"/>
      <c r="C197" s="540" t="s">
        <v>519</v>
      </c>
      <c r="D197" s="74" t="s">
        <v>262</v>
      </c>
      <c r="E197" s="74" t="s">
        <v>0</v>
      </c>
      <c r="F197" s="77" t="s">
        <v>18</v>
      </c>
      <c r="G197" s="75" t="s">
        <v>12</v>
      </c>
      <c r="H197" s="285">
        <f>ROUNDDOWN(AK197*1.05,0)+INDEX(Sheet2!$B$2:'Sheet2'!$B$5,MATCH(G197,Sheet2!$A$2:'Sheet2'!$A$5,0),0)+34*AT197-ROUNDUP(IF($BC$1=TRUE,AV197,AW197)/10,0)+A197</f>
        <v>480</v>
      </c>
      <c r="I197" s="295">
        <f>ROUNDDOWN(AL197*1.05,0)+INDEX(Sheet2!$B$2:'Sheet2'!$B$5,MATCH(G197,Sheet2!$A$2:'Sheet2'!$A$5,0),0)+34*AT197-ROUNDUP(IF($BC$1=TRUE,AV197,AW197)/10,0)+A197</f>
        <v>431</v>
      </c>
      <c r="J197" s="76">
        <f t="shared" si="63"/>
        <v>911</v>
      </c>
      <c r="K197" s="1128">
        <f>AW197-ROUNDDOWN(AR197/2,0)-ROUNDDOWN(MAX(AQ197*1.2,AP197*0.5),0)+INDEX(Sheet2!$C$2:'Sheet2'!$C$5,MATCH(G197,Sheet2!$A$2:'Sheet2'!$A$5,0),0)</f>
        <v>1036</v>
      </c>
      <c r="L197" s="73">
        <f t="shared" si="64"/>
        <v>522</v>
      </c>
      <c r="M197" s="81">
        <f t="shared" si="91"/>
        <v>15</v>
      </c>
      <c r="N197" s="81">
        <f t="shared" si="92"/>
        <v>58</v>
      </c>
      <c r="O197" s="624">
        <f t="shared" si="65"/>
        <v>1871</v>
      </c>
      <c r="P197" s="31">
        <f>AX197+IF($F197="범선",IF($BG$1=TRUE,INDEX(Sheet2!$H$2:'Sheet2'!$H$45,MATCH(AX197,Sheet2!$G$2:'Sheet2'!$G$45,0),0)),IF($BH$1=TRUE,INDEX(Sheet2!$I$2:'Sheet2'!$I$45,MATCH(AX197,Sheet2!$G$2:'Sheet2'!$G$45,0)),IF($BI$1=TRUE,INDEX(Sheet2!$H$2:'Sheet2'!$H$45,MATCH(AX197,Sheet2!$G$2:'Sheet2'!$G$45,0)),0)))+IF($BE$1=TRUE,2,0)</f>
        <v>24</v>
      </c>
      <c r="Q197" s="26">
        <f t="shared" si="66"/>
        <v>27</v>
      </c>
      <c r="R197" s="26">
        <f t="shared" si="67"/>
        <v>30</v>
      </c>
      <c r="S197" s="28">
        <f t="shared" si="68"/>
        <v>33</v>
      </c>
      <c r="T197" s="26">
        <f>AY197+IF($F197="범선",IF($BG$1=TRUE,INDEX(Sheet2!$H$2:'Sheet2'!$H$45,MATCH(AY197,Sheet2!$G$2:'Sheet2'!$G$45,0),0)),IF($BH$1=TRUE,INDEX(Sheet2!$I$2:'Sheet2'!$I$45,MATCH(AY197,Sheet2!$G$2:'Sheet2'!$G$45,0)),IF($BI$1=TRUE,INDEX(Sheet2!$H$2:'Sheet2'!$H$45,MATCH(AY197,Sheet2!$G$2:'Sheet2'!$G$45,0)),0)))+IF($BE$1=TRUE,2,0)</f>
        <v>25</v>
      </c>
      <c r="U197" s="26">
        <f t="shared" si="69"/>
        <v>28.5</v>
      </c>
      <c r="V197" s="26">
        <f t="shared" si="70"/>
        <v>31.5</v>
      </c>
      <c r="W197" s="28">
        <f t="shared" si="71"/>
        <v>34.5</v>
      </c>
      <c r="X197" s="26">
        <f>AZ197+IF($F197="범선",IF($BG$1=TRUE,INDEX(Sheet2!$H$2:'Sheet2'!$H$45,MATCH(AZ197,Sheet2!$G$2:'Sheet2'!$G$45,0),0)),IF($BH$1=TRUE,INDEX(Sheet2!$I$2:'Sheet2'!$I$45,MATCH(AZ197,Sheet2!$G$2:'Sheet2'!$G$45,0)),IF($BI$1=TRUE,INDEX(Sheet2!$H$2:'Sheet2'!$H$45,MATCH(AZ197,Sheet2!$G$2:'Sheet2'!$G$45,0)),0)))+IF($BE$1=TRUE,2,0)</f>
        <v>30.5</v>
      </c>
      <c r="Y197" s="26">
        <f t="shared" si="72"/>
        <v>34</v>
      </c>
      <c r="Z197" s="26">
        <f t="shared" si="73"/>
        <v>37</v>
      </c>
      <c r="AA197" s="28">
        <f t="shared" si="74"/>
        <v>40</v>
      </c>
      <c r="AB197" s="26">
        <f>BA197+IF($F197="범선",IF($BG$1=TRUE,INDEX(Sheet2!$H$2:'Sheet2'!$H$45,MATCH(BA197,Sheet2!$G$2:'Sheet2'!$G$45,0),0)),IF($BH$1=TRUE,INDEX(Sheet2!$I$2:'Sheet2'!$I$45,MATCH(BA197,Sheet2!$G$2:'Sheet2'!$G$45,0)),IF($BI$1=TRUE,INDEX(Sheet2!$H$2:'Sheet2'!$H$45,MATCH(BA197,Sheet2!$G$2:'Sheet2'!$G$45,0)),0)))+IF($BE$1=TRUE,2,0)</f>
        <v>36</v>
      </c>
      <c r="AC197" s="26">
        <f t="shared" si="75"/>
        <v>39.5</v>
      </c>
      <c r="AD197" s="26">
        <f t="shared" si="76"/>
        <v>42.5</v>
      </c>
      <c r="AE197" s="28">
        <f t="shared" si="77"/>
        <v>45.5</v>
      </c>
      <c r="AF197" s="26">
        <f>BB197+IF($F197="범선",IF($BG$1=TRUE,INDEX(Sheet2!$H$2:'Sheet2'!$H$45,MATCH(BB197,Sheet2!$G$2:'Sheet2'!$G$45,0),0)),IF($BH$1=TRUE,INDEX(Sheet2!$I$2:'Sheet2'!$I$45,MATCH(BB197,Sheet2!$G$2:'Sheet2'!$G$45,0)),IF($BI$1=TRUE,INDEX(Sheet2!$H$2:'Sheet2'!$H$45,MATCH(BB197,Sheet2!$G$2:'Sheet2'!$G$45,0)),0)))+IF($BE$1=TRUE,2,0)</f>
        <v>40</v>
      </c>
      <c r="AG197" s="26">
        <f t="shared" si="78"/>
        <v>43.5</v>
      </c>
      <c r="AH197" s="26">
        <f t="shared" si="79"/>
        <v>46.5</v>
      </c>
      <c r="AI197" s="28">
        <f t="shared" si="80"/>
        <v>49.5</v>
      </c>
      <c r="AJ197" s="95"/>
      <c r="AK197" s="97">
        <v>294</v>
      </c>
      <c r="AL197" s="97">
        <v>247</v>
      </c>
      <c r="AM197" s="97">
        <v>15</v>
      </c>
      <c r="AN197" s="83">
        <v>15</v>
      </c>
      <c r="AO197" s="83">
        <v>58</v>
      </c>
      <c r="AP197" s="13">
        <v>210</v>
      </c>
      <c r="AQ197" s="13">
        <v>100</v>
      </c>
      <c r="AR197" s="13">
        <v>110</v>
      </c>
      <c r="AS197" s="13">
        <v>610</v>
      </c>
      <c r="AT197" s="13">
        <v>3</v>
      </c>
      <c r="AU197" s="5">
        <f t="shared" si="90"/>
        <v>930</v>
      </c>
      <c r="AV197" s="5">
        <f t="shared" si="81"/>
        <v>697</v>
      </c>
      <c r="AW197" s="5">
        <f t="shared" si="82"/>
        <v>1162</v>
      </c>
      <c r="AX197" s="5">
        <f t="shared" si="83"/>
        <v>11</v>
      </c>
      <c r="AY197" s="5">
        <f t="shared" si="84"/>
        <v>12</v>
      </c>
      <c r="AZ197" s="5">
        <f t="shared" si="85"/>
        <v>16</v>
      </c>
      <c r="BA197" s="5">
        <f t="shared" si="86"/>
        <v>20</v>
      </c>
      <c r="BB197" s="5">
        <f t="shared" si="87"/>
        <v>23</v>
      </c>
    </row>
    <row r="198" spans="1:54">
      <c r="A198" s="334"/>
      <c r="B198" s="89" t="s">
        <v>43</v>
      </c>
      <c r="C198" s="119" t="s">
        <v>116</v>
      </c>
      <c r="D198" s="26" t="s">
        <v>1</v>
      </c>
      <c r="E198" s="26" t="s">
        <v>41</v>
      </c>
      <c r="F198" s="27" t="s">
        <v>18</v>
      </c>
      <c r="G198" s="28" t="s">
        <v>12</v>
      </c>
      <c r="H198" s="91">
        <f>ROUNDDOWN(AK198*1.05,0)+INDEX(Sheet2!$B$2:'Sheet2'!$B$5,MATCH(G198,Sheet2!$A$2:'Sheet2'!$A$5,0),0)+34*AT198-ROUNDUP(IF($BC$1=TRUE,AV198,AW198)/10,0)+A198</f>
        <v>477</v>
      </c>
      <c r="I198" s="231">
        <f>ROUNDDOWN(AL198*1.05,0)+INDEX(Sheet2!$B$2:'Sheet2'!$B$5,MATCH(G198,Sheet2!$A$2:'Sheet2'!$A$5,0),0)+34*AT198-ROUNDUP(IF($BC$1=TRUE,AV198,AW198)/10,0)+A198</f>
        <v>435</v>
      </c>
      <c r="J198" s="30">
        <f t="shared" si="63"/>
        <v>912</v>
      </c>
      <c r="K198" s="88">
        <f>AW198-ROUNDDOWN(AR198/2,0)-ROUNDDOWN(MAX(AQ198*1.2,AP198*0.5),0)+INDEX(Sheet2!$C$2:'Sheet2'!$C$5,MATCH(G198,Sheet2!$A$2:'Sheet2'!$A$5,0),0)</f>
        <v>798</v>
      </c>
      <c r="L198" s="25">
        <f t="shared" si="64"/>
        <v>399</v>
      </c>
      <c r="M198" s="83">
        <f t="shared" si="91"/>
        <v>13</v>
      </c>
      <c r="N198" s="83">
        <f t="shared" si="92"/>
        <v>50</v>
      </c>
      <c r="O198" s="92">
        <f t="shared" si="65"/>
        <v>1866</v>
      </c>
      <c r="P198" s="31">
        <f>AX198+IF($F198="범선",IF($BG$1=TRUE,INDEX(Sheet2!$H$2:'Sheet2'!$H$45,MATCH(AX198,Sheet2!$G$2:'Sheet2'!$G$45,0),0)),IF($BH$1=TRUE,INDEX(Sheet2!$I$2:'Sheet2'!$I$45,MATCH(AX198,Sheet2!$G$2:'Sheet2'!$G$45,0)),IF($BI$1=TRUE,INDEX(Sheet2!$H$2:'Sheet2'!$H$45,MATCH(AX198,Sheet2!$G$2:'Sheet2'!$G$45,0)),0)))+IF($BE$1=TRUE,2,0)</f>
        <v>24</v>
      </c>
      <c r="Q198" s="26">
        <f t="shared" si="66"/>
        <v>27</v>
      </c>
      <c r="R198" s="26">
        <f t="shared" si="67"/>
        <v>30</v>
      </c>
      <c r="S198" s="28">
        <f t="shared" si="68"/>
        <v>33</v>
      </c>
      <c r="T198" s="26">
        <f>AY198+IF($F198="범선",IF($BG$1=TRUE,INDEX(Sheet2!$H$2:'Sheet2'!$H$45,MATCH(AY198,Sheet2!$G$2:'Sheet2'!$G$45,0),0)),IF($BH$1=TRUE,INDEX(Sheet2!$I$2:'Sheet2'!$I$45,MATCH(AY198,Sheet2!$G$2:'Sheet2'!$G$45,0)),IF($BI$1=TRUE,INDEX(Sheet2!$H$2:'Sheet2'!$H$45,MATCH(AY198,Sheet2!$G$2:'Sheet2'!$G$45,0)),0)))+IF($BE$1=TRUE,2,0)</f>
        <v>25</v>
      </c>
      <c r="U198" s="26">
        <f t="shared" si="69"/>
        <v>28.5</v>
      </c>
      <c r="V198" s="26">
        <f t="shared" si="70"/>
        <v>31.5</v>
      </c>
      <c r="W198" s="28">
        <f t="shared" si="71"/>
        <v>34.5</v>
      </c>
      <c r="X198" s="26">
        <f>AZ198+IF($F198="범선",IF($BG$1=TRUE,INDEX(Sheet2!$H$2:'Sheet2'!$H$45,MATCH(AZ198,Sheet2!$G$2:'Sheet2'!$G$45,0),0)),IF($BH$1=TRUE,INDEX(Sheet2!$I$2:'Sheet2'!$I$45,MATCH(AZ198,Sheet2!$G$2:'Sheet2'!$G$45,0)),IF($BI$1=TRUE,INDEX(Sheet2!$H$2:'Sheet2'!$H$45,MATCH(AZ198,Sheet2!$G$2:'Sheet2'!$G$45,0)),0)))+IF($BE$1=TRUE,2,0)</f>
        <v>29</v>
      </c>
      <c r="Y198" s="26">
        <f t="shared" si="72"/>
        <v>32.5</v>
      </c>
      <c r="Z198" s="26">
        <f t="shared" si="73"/>
        <v>35.5</v>
      </c>
      <c r="AA198" s="28">
        <f t="shared" si="74"/>
        <v>38.5</v>
      </c>
      <c r="AB198" s="26">
        <f>BA198+IF($F198="범선",IF($BG$1=TRUE,INDEX(Sheet2!$H$2:'Sheet2'!$H$45,MATCH(BA198,Sheet2!$G$2:'Sheet2'!$G$45,0),0)),IF($BH$1=TRUE,INDEX(Sheet2!$I$2:'Sheet2'!$I$45,MATCH(BA198,Sheet2!$G$2:'Sheet2'!$G$45,0)),IF($BI$1=TRUE,INDEX(Sheet2!$H$2:'Sheet2'!$H$45,MATCH(BA198,Sheet2!$G$2:'Sheet2'!$G$45,0)),0)))+IF($BE$1=TRUE,2,0)</f>
        <v>34.5</v>
      </c>
      <c r="AC198" s="26">
        <f t="shared" si="75"/>
        <v>38</v>
      </c>
      <c r="AD198" s="26">
        <f t="shared" si="76"/>
        <v>41</v>
      </c>
      <c r="AE198" s="28">
        <f t="shared" si="77"/>
        <v>44</v>
      </c>
      <c r="AF198" s="26">
        <f>BB198+IF($F198="범선",IF($BG$1=TRUE,INDEX(Sheet2!$H$2:'Sheet2'!$H$45,MATCH(BB198,Sheet2!$G$2:'Sheet2'!$G$45,0),0)),IF($BH$1=TRUE,INDEX(Sheet2!$I$2:'Sheet2'!$I$45,MATCH(BB198,Sheet2!$G$2:'Sheet2'!$G$45,0)),IF($BI$1=TRUE,INDEX(Sheet2!$H$2:'Sheet2'!$H$45,MATCH(BB198,Sheet2!$G$2:'Sheet2'!$G$45,0)),0)))+IF($BE$1=TRUE,2,0)</f>
        <v>40</v>
      </c>
      <c r="AG198" s="26">
        <f t="shared" si="78"/>
        <v>43.5</v>
      </c>
      <c r="AH198" s="26">
        <f t="shared" si="79"/>
        <v>46.5</v>
      </c>
      <c r="AI198" s="28">
        <f t="shared" si="80"/>
        <v>49.5</v>
      </c>
      <c r="AJ198" s="95"/>
      <c r="AK198" s="97">
        <v>275</v>
      </c>
      <c r="AL198" s="97">
        <v>235</v>
      </c>
      <c r="AM198" s="97">
        <v>14</v>
      </c>
      <c r="AN198" s="83">
        <v>13</v>
      </c>
      <c r="AO198" s="83">
        <v>50</v>
      </c>
      <c r="AP198" s="5">
        <v>145</v>
      </c>
      <c r="AQ198" s="5">
        <v>50</v>
      </c>
      <c r="AR198" s="5">
        <v>108</v>
      </c>
      <c r="AS198" s="5">
        <v>447</v>
      </c>
      <c r="AT198" s="5">
        <v>3</v>
      </c>
      <c r="AU198" s="5">
        <f t="shared" si="90"/>
        <v>700</v>
      </c>
      <c r="AV198" s="5">
        <f t="shared" si="81"/>
        <v>525</v>
      </c>
      <c r="AW198" s="5">
        <f t="shared" si="82"/>
        <v>875</v>
      </c>
      <c r="AX198" s="5">
        <f t="shared" si="83"/>
        <v>11</v>
      </c>
      <c r="AY198" s="5">
        <f t="shared" si="84"/>
        <v>12</v>
      </c>
      <c r="AZ198" s="5">
        <f t="shared" si="85"/>
        <v>15</v>
      </c>
      <c r="BA198" s="5">
        <f t="shared" si="86"/>
        <v>19</v>
      </c>
      <c r="BB198" s="5">
        <f t="shared" si="87"/>
        <v>23</v>
      </c>
    </row>
    <row r="199" spans="1:54">
      <c r="A199" s="334"/>
      <c r="B199" s="89" t="s">
        <v>28</v>
      </c>
      <c r="C199" s="119" t="s">
        <v>179</v>
      </c>
      <c r="D199" s="26" t="s">
        <v>1</v>
      </c>
      <c r="E199" s="26" t="s">
        <v>41</v>
      </c>
      <c r="F199" s="26" t="s">
        <v>18</v>
      </c>
      <c r="G199" s="28" t="s">
        <v>12</v>
      </c>
      <c r="H199" s="91">
        <f>ROUNDDOWN(AK199*1.05,0)+INDEX(Sheet2!$B$2:'Sheet2'!$B$5,MATCH(G199,Sheet2!$A$2:'Sheet2'!$A$5,0),0)+34*AT199-ROUNDUP(IF($BC$1=TRUE,AV199,AW199)/10,0)+A199</f>
        <v>442</v>
      </c>
      <c r="I199" s="231">
        <f>ROUNDDOWN(AL199*1.05,0)+INDEX(Sheet2!$B$2:'Sheet2'!$B$5,MATCH(G199,Sheet2!$A$2:'Sheet2'!$A$5,0),0)+34*AT199-ROUNDUP(IF($BC$1=TRUE,AV199,AW199)/10,0)+A199</f>
        <v>531</v>
      </c>
      <c r="J199" s="30">
        <f t="shared" ref="J199:J262" si="93">H199+I199</f>
        <v>973</v>
      </c>
      <c r="K199" s="133">
        <f>AW199-ROUNDDOWN(AR199/2,0)-ROUNDDOWN(MAX(AQ199*1.2,AP199*0.5),0)+INDEX(Sheet2!$C$2:'Sheet2'!$C$5,MATCH(G199,Sheet2!$A$2:'Sheet2'!$A$5,0),0)</f>
        <v>824</v>
      </c>
      <c r="L199" s="25">
        <f t="shared" ref="L199:L262" si="94">AV199-ROUNDDOWN(AR199/2,0)-ROUNDDOWN(MAX(AQ199*1.2,AP199*0.5),0)</f>
        <v>395</v>
      </c>
      <c r="M199" s="83">
        <f t="shared" si="91"/>
        <v>14</v>
      </c>
      <c r="N199" s="83">
        <f t="shared" si="92"/>
        <v>57</v>
      </c>
      <c r="O199" s="92">
        <f t="shared" ref="O199:O262" si="95">H199*3+I199</f>
        <v>1857</v>
      </c>
      <c r="P199" s="31">
        <f>AX199+IF($F199="범선",IF($BG$1=TRUE,INDEX(Sheet2!$H$2:'Sheet2'!$H$45,MATCH(AX199,Sheet2!$G$2:'Sheet2'!$G$45,0),0)),IF($BH$1=TRUE,INDEX(Sheet2!$I$2:'Sheet2'!$I$45,MATCH(AX199,Sheet2!$G$2:'Sheet2'!$G$45,0)),IF($BI$1=TRUE,INDEX(Sheet2!$H$2:'Sheet2'!$H$45,MATCH(AX199,Sheet2!$G$2:'Sheet2'!$G$45,0)),0)))+IF($BE$1=TRUE,2,0)</f>
        <v>25</v>
      </c>
      <c r="Q199" s="26">
        <f t="shared" ref="Q199:Q262" si="96">P199+3</f>
        <v>28</v>
      </c>
      <c r="R199" s="26">
        <f t="shared" ref="R199:R262" si="97">P199+6</f>
        <v>31</v>
      </c>
      <c r="S199" s="28">
        <f t="shared" ref="S199:S262" si="98">P199+9</f>
        <v>34</v>
      </c>
      <c r="T199" s="26">
        <f>AY199+IF($F199="범선",IF($BG$1=TRUE,INDEX(Sheet2!$H$2:'Sheet2'!$H$45,MATCH(AY199,Sheet2!$G$2:'Sheet2'!$G$45,0),0)),IF($BH$1=TRUE,INDEX(Sheet2!$I$2:'Sheet2'!$I$45,MATCH(AY199,Sheet2!$G$2:'Sheet2'!$G$45,0)),IF($BI$1=TRUE,INDEX(Sheet2!$H$2:'Sheet2'!$H$45,MATCH(AY199,Sheet2!$G$2:'Sheet2'!$G$45,0)),0)))+IF($BE$1=TRUE,2,0)</f>
        <v>26.5</v>
      </c>
      <c r="U199" s="26">
        <f t="shared" ref="U199:U262" si="99">T199+3.5</f>
        <v>30</v>
      </c>
      <c r="V199" s="26">
        <f t="shared" ref="V199:V262" si="100">T199+6.5</f>
        <v>33</v>
      </c>
      <c r="W199" s="28">
        <f t="shared" ref="W199:W262" si="101">T199+9.5</f>
        <v>36</v>
      </c>
      <c r="X199" s="26">
        <f>AZ199+IF($F199="범선",IF($BG$1=TRUE,INDEX(Sheet2!$H$2:'Sheet2'!$H$45,MATCH(AZ199,Sheet2!$G$2:'Sheet2'!$G$45,0),0)),IF($BH$1=TRUE,INDEX(Sheet2!$I$2:'Sheet2'!$I$45,MATCH(AZ199,Sheet2!$G$2:'Sheet2'!$G$45,0)),IF($BI$1=TRUE,INDEX(Sheet2!$H$2:'Sheet2'!$H$45,MATCH(AZ199,Sheet2!$G$2:'Sheet2'!$G$45,0)),0)))+IF($BE$1=TRUE,2,0)</f>
        <v>32</v>
      </c>
      <c r="Y199" s="26">
        <f t="shared" ref="Y199:Y262" si="102">X199+3.5</f>
        <v>35.5</v>
      </c>
      <c r="Z199" s="26">
        <f t="shared" ref="Z199:Z262" si="103">X199+6.5</f>
        <v>38.5</v>
      </c>
      <c r="AA199" s="28">
        <f t="shared" ref="AA199:AA262" si="104">X199+9.5</f>
        <v>41.5</v>
      </c>
      <c r="AB199" s="26">
        <f>BA199+IF($F199="범선",IF($BG$1=TRUE,INDEX(Sheet2!$H$2:'Sheet2'!$H$45,MATCH(BA199,Sheet2!$G$2:'Sheet2'!$G$45,0),0)),IF($BH$1=TRUE,INDEX(Sheet2!$I$2:'Sheet2'!$I$45,MATCH(BA199,Sheet2!$G$2:'Sheet2'!$G$45,0)),IF($BI$1=TRUE,INDEX(Sheet2!$H$2:'Sheet2'!$H$45,MATCH(BA199,Sheet2!$G$2:'Sheet2'!$G$45,0)),0)))+IF($BE$1=TRUE,2,0)</f>
        <v>36</v>
      </c>
      <c r="AC199" s="26">
        <f t="shared" ref="AC199:AC262" si="105">AB199+3.5</f>
        <v>39.5</v>
      </c>
      <c r="AD199" s="26">
        <f t="shared" ref="AD199:AD262" si="106">AB199+6.5</f>
        <v>42.5</v>
      </c>
      <c r="AE199" s="28">
        <f t="shared" ref="AE199:AE262" si="107">AB199+9.5</f>
        <v>45.5</v>
      </c>
      <c r="AF199" s="26">
        <f>BB199+IF($F199="범선",IF($BG$1=TRUE,INDEX(Sheet2!$H$2:'Sheet2'!$H$45,MATCH(BB199,Sheet2!$G$2:'Sheet2'!$G$45,0),0)),IF($BH$1=TRUE,INDEX(Sheet2!$I$2:'Sheet2'!$I$45,MATCH(BB199,Sheet2!$G$2:'Sheet2'!$G$45,0)),IF($BI$1=TRUE,INDEX(Sheet2!$H$2:'Sheet2'!$H$45,MATCH(BB199,Sheet2!$G$2:'Sheet2'!$G$45,0)),0)))+IF($BE$1=TRUE,2,0)</f>
        <v>41</v>
      </c>
      <c r="AG199" s="26">
        <f t="shared" ref="AG199:AG262" si="108">AF199+3.5</f>
        <v>44.5</v>
      </c>
      <c r="AH199" s="26">
        <f t="shared" ref="AH199:AH262" si="109">AF199+6.5</f>
        <v>47.5</v>
      </c>
      <c r="AI199" s="28">
        <f t="shared" ref="AI199:AI262" si="110">AF199+9.5</f>
        <v>50.5</v>
      </c>
      <c r="AJ199" s="95"/>
      <c r="AK199" s="96">
        <v>245</v>
      </c>
      <c r="AL199" s="96">
        <v>330</v>
      </c>
      <c r="AM199" s="96">
        <v>13</v>
      </c>
      <c r="AN199" s="83">
        <v>14</v>
      </c>
      <c r="AO199" s="83">
        <v>57</v>
      </c>
      <c r="AP199" s="13">
        <v>230</v>
      </c>
      <c r="AQ199" s="13">
        <v>100</v>
      </c>
      <c r="AR199" s="13">
        <v>110</v>
      </c>
      <c r="AS199" s="13">
        <v>420</v>
      </c>
      <c r="AT199" s="13">
        <v>3</v>
      </c>
      <c r="AU199" s="5">
        <f t="shared" si="90"/>
        <v>760</v>
      </c>
      <c r="AV199" s="5">
        <f t="shared" ref="AV199:AV262" si="111">ROUNDDOWN(AU199*0.75,0)</f>
        <v>570</v>
      </c>
      <c r="AW199" s="5">
        <f t="shared" ref="AW199:AW262" si="112">ROUNDDOWN(AU199*1.25,0)</f>
        <v>950</v>
      </c>
      <c r="AX199" s="5">
        <f t="shared" ref="AX199:AX262" si="113">ROUNDDOWN(($AO199-5)/5,0)-ROUNDDOWN(IF($BC$1=TRUE,$AV199,$AW199)/100,0)+IF($BD$1=TRUE,1,0)+IF($BF$1=TRUE,6,0)</f>
        <v>12</v>
      </c>
      <c r="AY199" s="5">
        <f t="shared" ref="AY199:AY262" si="114">ROUNDDOWN(($AO199-5+3*$BC$7)/5,0)-ROUNDDOWN(IF($BC$1=TRUE,$AV199,$AW199)/100,0)+IF($BD$1=TRUE,1,0)+IF($BF$1=TRUE,6,0)</f>
        <v>13</v>
      </c>
      <c r="AZ199" s="5">
        <f t="shared" ref="AZ199:AZ262" si="115">ROUNDDOWN(($AO199-5+20*1+2*$BC$7)/5,0)-ROUNDDOWN(IF($BC$1=TRUE,$AV199,$AW199)/100,0)+IF($BD$1=TRUE,1,0)+IF($BF$1=TRUE,6,0)</f>
        <v>17</v>
      </c>
      <c r="BA199" s="5">
        <f t="shared" ref="BA199:BA262" si="116">ROUNDDOWN(($AO199-5+20*2+1*$BC$7)/5,0)-ROUNDDOWN(IF($BC$1=TRUE,$AV199,$AW199)/100,0)+IF($BD$1=TRUE,1,0)+IF($BF$1=TRUE,6,0)</f>
        <v>20</v>
      </c>
      <c r="BB199" s="5">
        <f t="shared" ref="BB199:BB262" si="117">ROUNDDOWN(($AO199-5+60)/5,0)-ROUNDDOWN(IF($BC$1=TRUE,$AV199,$AW199)/100,0)+IF($BD$1=TRUE,1,0)+IF($BF$1=TRUE,6,0)</f>
        <v>24</v>
      </c>
    </row>
    <row r="200" spans="1:54" hidden="1">
      <c r="A200" s="363">
        <v>20</v>
      </c>
      <c r="B200" s="211" t="s">
        <v>45</v>
      </c>
      <c r="C200" s="144" t="s">
        <v>206</v>
      </c>
      <c r="D200" s="55" t="s">
        <v>208</v>
      </c>
      <c r="E200" s="55" t="s">
        <v>0</v>
      </c>
      <c r="F200" s="55" t="s">
        <v>118</v>
      </c>
      <c r="G200" s="57" t="s">
        <v>12</v>
      </c>
      <c r="H200" s="307">
        <f>ROUNDDOWN(AK200*1.05,0)+INDEX(Sheet2!$B$2:'Sheet2'!$B$5,MATCH(G200,Sheet2!$A$2:'Sheet2'!$A$5,0),0)+34*AT200-ROUNDUP(IF($BC$1=TRUE,AV200,AW200)/10,0)+A200</f>
        <v>471</v>
      </c>
      <c r="I200" s="310">
        <f>ROUNDDOWN(AL200*1.05,0)+INDEX(Sheet2!$B$2:'Sheet2'!$B$5,MATCH(G200,Sheet2!$A$2:'Sheet2'!$A$5,0),0)+34*AT200-ROUNDUP(IF($BC$1=TRUE,AV200,AW200)/10,0)+A200</f>
        <v>429</v>
      </c>
      <c r="J200" s="58">
        <f t="shared" si="93"/>
        <v>900</v>
      </c>
      <c r="K200" s="238">
        <f>AW200-ROUNDDOWN(AR200/2,0)-ROUNDDOWN(MAX(AQ200*1.2,AP200*0.5),0)+INDEX(Sheet2!$C$2:'Sheet2'!$C$5,MATCH(G200,Sheet2!$A$2:'Sheet2'!$A$5,0),0)</f>
        <v>759</v>
      </c>
      <c r="L200" s="54">
        <f t="shared" si="94"/>
        <v>360</v>
      </c>
      <c r="M200" s="146">
        <f t="shared" si="91"/>
        <v>11</v>
      </c>
      <c r="N200" s="146">
        <f t="shared" si="92"/>
        <v>55</v>
      </c>
      <c r="O200" s="255">
        <f t="shared" si="95"/>
        <v>1842</v>
      </c>
      <c r="P200" s="31">
        <f>AX200+IF($F200="범선",IF($BG$1=TRUE,INDEX(Sheet2!$H$2:'Sheet2'!$H$45,MATCH(AX200,Sheet2!$G$2:'Sheet2'!$G$45,0),0)),IF($BH$1=TRUE,INDEX(Sheet2!$I$2:'Sheet2'!$I$45,MATCH(AX200,Sheet2!$G$2:'Sheet2'!$G$45,0)),IF($BI$1=TRUE,INDEX(Sheet2!$H$2:'Sheet2'!$H$45,MATCH(AX200,Sheet2!$G$2:'Sheet2'!$G$45,0)),0)))+IF($BE$1=TRUE,2,0)</f>
        <v>47</v>
      </c>
      <c r="Q200" s="26">
        <f t="shared" si="96"/>
        <v>50</v>
      </c>
      <c r="R200" s="26">
        <f t="shared" si="97"/>
        <v>53</v>
      </c>
      <c r="S200" s="28">
        <f t="shared" si="98"/>
        <v>56</v>
      </c>
      <c r="T200" s="26">
        <f>AY200+IF($F200="범선",IF($BG$1=TRUE,INDEX(Sheet2!$H$2:'Sheet2'!$H$45,MATCH(AY200,Sheet2!$G$2:'Sheet2'!$G$45,0),0)),IF($BH$1=TRUE,INDEX(Sheet2!$I$2:'Sheet2'!$I$45,MATCH(AY200,Sheet2!$G$2:'Sheet2'!$G$45,0)),IF($BI$1=TRUE,INDEX(Sheet2!$H$2:'Sheet2'!$H$45,MATCH(AY200,Sheet2!$G$2:'Sheet2'!$G$45,0)),0)))+IF($BE$1=TRUE,2,0)</f>
        <v>49</v>
      </c>
      <c r="U200" s="26">
        <f t="shared" si="99"/>
        <v>52.5</v>
      </c>
      <c r="V200" s="26">
        <f t="shared" si="100"/>
        <v>55.5</v>
      </c>
      <c r="W200" s="28">
        <f t="shared" si="101"/>
        <v>58.5</v>
      </c>
      <c r="X200" s="26">
        <f>AZ200+IF($F200="범선",IF($BG$1=TRUE,INDEX(Sheet2!$H$2:'Sheet2'!$H$45,MATCH(AZ200,Sheet2!$G$2:'Sheet2'!$G$45,0),0)),IF($BH$1=TRUE,INDEX(Sheet2!$I$2:'Sheet2'!$I$45,MATCH(AZ200,Sheet2!$G$2:'Sheet2'!$G$45,0)),IF($BI$1=TRUE,INDEX(Sheet2!$H$2:'Sheet2'!$H$45,MATCH(AZ200,Sheet2!$G$2:'Sheet2'!$G$45,0)),0)))+IF($BE$1=TRUE,2,0)</f>
        <v>55</v>
      </c>
      <c r="Y200" s="26">
        <f t="shared" si="102"/>
        <v>58.5</v>
      </c>
      <c r="Z200" s="26">
        <f t="shared" si="103"/>
        <v>61.5</v>
      </c>
      <c r="AA200" s="28">
        <f t="shared" si="104"/>
        <v>64.5</v>
      </c>
      <c r="AB200" s="26">
        <f>BA200+IF($F200="범선",IF($BG$1=TRUE,INDEX(Sheet2!$H$2:'Sheet2'!$H$45,MATCH(BA200,Sheet2!$G$2:'Sheet2'!$G$45,0),0)),IF($BH$1=TRUE,INDEX(Sheet2!$I$2:'Sheet2'!$I$45,MATCH(BA200,Sheet2!$G$2:'Sheet2'!$G$45,0)),IF($BI$1=TRUE,INDEX(Sheet2!$H$2:'Sheet2'!$H$45,MATCH(BA200,Sheet2!$G$2:'Sheet2'!$G$45,0)),0)))+IF($BE$1=TRUE,2,0)</f>
        <v>63</v>
      </c>
      <c r="AC200" s="26">
        <f t="shared" si="105"/>
        <v>66.5</v>
      </c>
      <c r="AD200" s="26">
        <f t="shared" si="106"/>
        <v>69.5</v>
      </c>
      <c r="AE200" s="28">
        <f t="shared" si="107"/>
        <v>72.5</v>
      </c>
      <c r="AF200" s="26">
        <f>BB200+IF($F200="범선",IF($BG$1=TRUE,INDEX(Sheet2!$H$2:'Sheet2'!$H$45,MATCH(BB200,Sheet2!$G$2:'Sheet2'!$G$45,0),0)),IF($BH$1=TRUE,INDEX(Sheet2!$I$2:'Sheet2'!$I$45,MATCH(BB200,Sheet2!$G$2:'Sheet2'!$G$45,0)),IF($BI$1=TRUE,INDEX(Sheet2!$H$2:'Sheet2'!$H$45,MATCH(BB200,Sheet2!$G$2:'Sheet2'!$G$45,0)),0)))+IF($BE$1=TRUE,2,0)</f>
        <v>71</v>
      </c>
      <c r="AG200" s="26">
        <f t="shared" si="108"/>
        <v>74.5</v>
      </c>
      <c r="AH200" s="26">
        <f t="shared" si="109"/>
        <v>77.5</v>
      </c>
      <c r="AI200" s="28">
        <f t="shared" si="110"/>
        <v>80.5</v>
      </c>
      <c r="AJ200" s="95"/>
      <c r="AK200" s="96">
        <v>250</v>
      </c>
      <c r="AL200" s="96">
        <v>210</v>
      </c>
      <c r="AM200" s="96">
        <v>11</v>
      </c>
      <c r="AN200" s="146">
        <v>11</v>
      </c>
      <c r="AO200" s="146">
        <v>55</v>
      </c>
      <c r="AP200" s="13">
        <v>220</v>
      </c>
      <c r="AQ200" s="13">
        <v>60</v>
      </c>
      <c r="AR200" s="13">
        <v>110</v>
      </c>
      <c r="AS200" s="13">
        <v>370</v>
      </c>
      <c r="AT200" s="13">
        <v>3</v>
      </c>
      <c r="AU200" s="13">
        <f t="shared" si="90"/>
        <v>700</v>
      </c>
      <c r="AV200" s="13">
        <f t="shared" si="111"/>
        <v>525</v>
      </c>
      <c r="AW200" s="13">
        <f t="shared" si="112"/>
        <v>875</v>
      </c>
      <c r="AX200" s="5">
        <f t="shared" si="113"/>
        <v>12</v>
      </c>
      <c r="AY200" s="5">
        <f t="shared" si="114"/>
        <v>13</v>
      </c>
      <c r="AZ200" s="5">
        <f t="shared" si="115"/>
        <v>16</v>
      </c>
      <c r="BA200" s="5">
        <f t="shared" si="116"/>
        <v>20</v>
      </c>
      <c r="BB200" s="5">
        <f t="shared" si="117"/>
        <v>24</v>
      </c>
    </row>
    <row r="201" spans="1:54" hidden="1">
      <c r="A201" s="334"/>
      <c r="B201" s="89" t="s">
        <v>28</v>
      </c>
      <c r="C201" s="119" t="s">
        <v>91</v>
      </c>
      <c r="D201" s="26" t="s">
        <v>1</v>
      </c>
      <c r="E201" s="26" t="s">
        <v>41</v>
      </c>
      <c r="F201" s="27" t="s">
        <v>18</v>
      </c>
      <c r="G201" s="28" t="s">
        <v>10</v>
      </c>
      <c r="H201" s="91">
        <f>ROUNDDOWN(AK201*1.05,0)+INDEX(Sheet2!$B$2:'Sheet2'!$B$5,MATCH(G201,Sheet2!$A$2:'Sheet2'!$A$5,0),0)+34*AT201-ROUNDUP(IF($BC$1=TRUE,AV201,AW201)/10,0)+A201</f>
        <v>408</v>
      </c>
      <c r="I201" s="231">
        <f>ROUNDDOWN(AL201*1.05,0)+INDEX(Sheet2!$B$2:'Sheet2'!$B$5,MATCH(G201,Sheet2!$A$2:'Sheet2'!$A$5,0),0)+34*AT201-ROUNDUP(IF($BC$1=TRUE,AV201,AW201)/10,0)+A201</f>
        <v>550</v>
      </c>
      <c r="J201" s="30">
        <f t="shared" si="93"/>
        <v>958</v>
      </c>
      <c r="K201" s="135">
        <f>AW201-ROUNDDOWN(AR201/2,0)-ROUNDDOWN(MAX(AQ201*1.2,AP201*0.5),0)+INDEX(Sheet2!$C$2:'Sheet2'!$C$5,MATCH(G201,Sheet2!$A$2:'Sheet2'!$A$5,0),0)</f>
        <v>1251</v>
      </c>
      <c r="L201" s="25">
        <f t="shared" si="94"/>
        <v>700</v>
      </c>
      <c r="M201" s="83">
        <f t="shared" si="91"/>
        <v>10</v>
      </c>
      <c r="N201" s="83">
        <f t="shared" si="92"/>
        <v>21</v>
      </c>
      <c r="O201" s="92">
        <f t="shared" si="95"/>
        <v>1774</v>
      </c>
      <c r="P201" s="31">
        <f>AX201+IF($F201="범선",IF($BG$1=TRUE,INDEX(Sheet2!$H$2:'Sheet2'!$H$45,MATCH(AX201,Sheet2!$G$2:'Sheet2'!$G$45,0),0)),IF($BH$1=TRUE,INDEX(Sheet2!$I$2:'Sheet2'!$I$45,MATCH(AX201,Sheet2!$G$2:'Sheet2'!$G$45,0)),IF($BI$1=TRUE,INDEX(Sheet2!$H$2:'Sheet2'!$H$45,MATCH(AX201,Sheet2!$G$2:'Sheet2'!$G$45,0)),0)))+IF($BE$1=TRUE,2,0)</f>
        <v>13</v>
      </c>
      <c r="Q201" s="26">
        <f t="shared" si="96"/>
        <v>16</v>
      </c>
      <c r="R201" s="26">
        <f t="shared" si="97"/>
        <v>19</v>
      </c>
      <c r="S201" s="28">
        <f t="shared" si="98"/>
        <v>22</v>
      </c>
      <c r="T201" s="26">
        <f>AY201+IF($F201="범선",IF($BG$1=TRUE,INDEX(Sheet2!$H$2:'Sheet2'!$H$45,MATCH(AY201,Sheet2!$G$2:'Sheet2'!$G$45,0),0)),IF($BH$1=TRUE,INDEX(Sheet2!$I$2:'Sheet2'!$I$45,MATCH(AY201,Sheet2!$G$2:'Sheet2'!$G$45,0)),IF($BI$1=TRUE,INDEX(Sheet2!$H$2:'Sheet2'!$H$45,MATCH(AY201,Sheet2!$G$2:'Sheet2'!$G$45,0)),0)))+IF($BE$1=TRUE,2,0)</f>
        <v>14.5</v>
      </c>
      <c r="U201" s="26">
        <f t="shared" si="99"/>
        <v>18</v>
      </c>
      <c r="V201" s="26">
        <f t="shared" si="100"/>
        <v>21</v>
      </c>
      <c r="W201" s="28">
        <f t="shared" si="101"/>
        <v>24</v>
      </c>
      <c r="X201" s="26">
        <f>AZ201+IF($F201="범선",IF($BG$1=TRUE,INDEX(Sheet2!$H$2:'Sheet2'!$H$45,MATCH(AZ201,Sheet2!$G$2:'Sheet2'!$G$45,0),0)),IF($BH$1=TRUE,INDEX(Sheet2!$I$2:'Sheet2'!$I$45,MATCH(AZ201,Sheet2!$G$2:'Sheet2'!$G$45,0)),IF($BI$1=TRUE,INDEX(Sheet2!$H$2:'Sheet2'!$H$45,MATCH(AZ201,Sheet2!$G$2:'Sheet2'!$G$45,0)),0)))+IF($BE$1=TRUE,2,0)</f>
        <v>20</v>
      </c>
      <c r="Y201" s="26">
        <f t="shared" si="102"/>
        <v>23.5</v>
      </c>
      <c r="Z201" s="26">
        <f t="shared" si="103"/>
        <v>26.5</v>
      </c>
      <c r="AA201" s="28">
        <f t="shared" si="104"/>
        <v>29.5</v>
      </c>
      <c r="AB201" s="26">
        <f>BA201+IF($F201="범선",IF($BG$1=TRUE,INDEX(Sheet2!$H$2:'Sheet2'!$H$45,MATCH(BA201,Sheet2!$G$2:'Sheet2'!$G$45,0),0)),IF($BH$1=TRUE,INDEX(Sheet2!$I$2:'Sheet2'!$I$45,MATCH(BA201,Sheet2!$G$2:'Sheet2'!$G$45,0)),IF($BI$1=TRUE,INDEX(Sheet2!$H$2:'Sheet2'!$H$45,MATCH(BA201,Sheet2!$G$2:'Sheet2'!$G$45,0)),0)))+IF($BE$1=TRUE,2,0)</f>
        <v>24</v>
      </c>
      <c r="AC201" s="26">
        <f t="shared" si="105"/>
        <v>27.5</v>
      </c>
      <c r="AD201" s="26">
        <f t="shared" si="106"/>
        <v>30.5</v>
      </c>
      <c r="AE201" s="28">
        <f t="shared" si="107"/>
        <v>33.5</v>
      </c>
      <c r="AF201" s="26">
        <f>BB201+IF($F201="범선",IF($BG$1=TRUE,INDEX(Sheet2!$H$2:'Sheet2'!$H$45,MATCH(BB201,Sheet2!$G$2:'Sheet2'!$G$45,0),0)),IF($BH$1=TRUE,INDEX(Sheet2!$I$2:'Sheet2'!$I$45,MATCH(BB201,Sheet2!$G$2:'Sheet2'!$G$45,0)),IF($BI$1=TRUE,INDEX(Sheet2!$H$2:'Sheet2'!$H$45,MATCH(BB201,Sheet2!$G$2:'Sheet2'!$G$45,0)),0)))+IF($BE$1=TRUE,2,0)</f>
        <v>29</v>
      </c>
      <c r="AG201" s="26">
        <f t="shared" si="108"/>
        <v>32.5</v>
      </c>
      <c r="AH201" s="26">
        <f t="shared" si="109"/>
        <v>35.5</v>
      </c>
      <c r="AI201" s="28">
        <f t="shared" si="110"/>
        <v>38.5</v>
      </c>
      <c r="AJ201" s="95"/>
      <c r="AK201" s="97">
        <v>230</v>
      </c>
      <c r="AL201" s="97">
        <v>365</v>
      </c>
      <c r="AM201" s="97">
        <v>8</v>
      </c>
      <c r="AN201" s="83">
        <v>10</v>
      </c>
      <c r="AO201" s="83">
        <v>21</v>
      </c>
      <c r="AP201" s="5">
        <v>65</v>
      </c>
      <c r="AQ201" s="5">
        <v>32</v>
      </c>
      <c r="AR201" s="5">
        <v>24</v>
      </c>
      <c r="AS201" s="5">
        <v>911</v>
      </c>
      <c r="AT201" s="5">
        <v>3</v>
      </c>
      <c r="AU201" s="5">
        <f t="shared" si="90"/>
        <v>1000</v>
      </c>
      <c r="AV201" s="5">
        <f t="shared" si="111"/>
        <v>750</v>
      </c>
      <c r="AW201" s="5">
        <f t="shared" si="112"/>
        <v>1250</v>
      </c>
      <c r="AX201" s="5">
        <f t="shared" si="113"/>
        <v>3</v>
      </c>
      <c r="AY201" s="5">
        <f t="shared" si="114"/>
        <v>4</v>
      </c>
      <c r="AZ201" s="5">
        <f t="shared" si="115"/>
        <v>8</v>
      </c>
      <c r="BA201" s="5">
        <f t="shared" si="116"/>
        <v>11</v>
      </c>
      <c r="BB201" s="5">
        <f t="shared" si="117"/>
        <v>15</v>
      </c>
    </row>
    <row r="202" spans="1:54" hidden="1">
      <c r="A202" s="334"/>
      <c r="B202" s="89" t="s">
        <v>28</v>
      </c>
      <c r="C202" s="119" t="s">
        <v>92</v>
      </c>
      <c r="D202" s="26" t="s">
        <v>1</v>
      </c>
      <c r="E202" s="26" t="s">
        <v>41</v>
      </c>
      <c r="F202" s="26" t="s">
        <v>18</v>
      </c>
      <c r="G202" s="28" t="s">
        <v>10</v>
      </c>
      <c r="H202" s="91">
        <f>ROUNDDOWN(AK202*1.05,0)+INDEX(Sheet2!$B$2:'Sheet2'!$B$5,MATCH(G202,Sheet2!$A$2:'Sheet2'!$A$5,0),0)+34*AT202-ROUNDUP(IF($BC$1=TRUE,AV202,AW202)/10,0)+A202</f>
        <v>409</v>
      </c>
      <c r="I202" s="231">
        <f>ROUNDDOWN(AL202*1.05,0)+INDEX(Sheet2!$B$2:'Sheet2'!$B$5,MATCH(G202,Sheet2!$A$2:'Sheet2'!$A$5,0),0)+34*AT202-ROUNDUP(IF($BC$1=TRUE,AV202,AW202)/10,0)+A202</f>
        <v>546</v>
      </c>
      <c r="J202" s="30">
        <f t="shared" si="93"/>
        <v>955</v>
      </c>
      <c r="K202" s="135">
        <f>AW202-ROUNDDOWN(AR202/2,0)-ROUNDDOWN(MAX(AQ202*1.2,AP202*0.5),0)+INDEX(Sheet2!$C$2:'Sheet2'!$C$5,MATCH(G202,Sheet2!$A$2:'Sheet2'!$A$5,0),0)</f>
        <v>1202</v>
      </c>
      <c r="L202" s="25">
        <f t="shared" si="94"/>
        <v>661</v>
      </c>
      <c r="M202" s="83">
        <f t="shared" si="91"/>
        <v>10</v>
      </c>
      <c r="N202" s="83">
        <f t="shared" si="92"/>
        <v>36</v>
      </c>
      <c r="O202" s="92">
        <f t="shared" si="95"/>
        <v>1773</v>
      </c>
      <c r="P202" s="31">
        <f>AX202+IF($F202="범선",IF($BG$1=TRUE,INDEX(Sheet2!$H$2:'Sheet2'!$H$45,MATCH(AX202,Sheet2!$G$2:'Sheet2'!$G$45,0),0)),IF($BH$1=TRUE,INDEX(Sheet2!$I$2:'Sheet2'!$I$45,MATCH(AX202,Sheet2!$G$2:'Sheet2'!$G$45,0)),IF($BI$1=TRUE,INDEX(Sheet2!$H$2:'Sheet2'!$H$45,MATCH(AX202,Sheet2!$G$2:'Sheet2'!$G$45,0)),0)))+IF($BE$1=TRUE,2,0)</f>
        <v>17</v>
      </c>
      <c r="Q202" s="26">
        <f t="shared" si="96"/>
        <v>20</v>
      </c>
      <c r="R202" s="26">
        <f t="shared" si="97"/>
        <v>23</v>
      </c>
      <c r="S202" s="28">
        <f t="shared" si="98"/>
        <v>26</v>
      </c>
      <c r="T202" s="26">
        <f>AY202+IF($F202="범선",IF($BG$1=TRUE,INDEX(Sheet2!$H$2:'Sheet2'!$H$45,MATCH(AY202,Sheet2!$G$2:'Sheet2'!$G$45,0),0)),IF($BH$1=TRUE,INDEX(Sheet2!$I$2:'Sheet2'!$I$45,MATCH(AY202,Sheet2!$G$2:'Sheet2'!$G$45,0)),IF($BI$1=TRUE,INDEX(Sheet2!$H$2:'Sheet2'!$H$45,MATCH(AY202,Sheet2!$G$2:'Sheet2'!$G$45,0)),0)))+IF($BE$1=TRUE,2,0)</f>
        <v>18.5</v>
      </c>
      <c r="U202" s="26">
        <f t="shared" si="99"/>
        <v>22</v>
      </c>
      <c r="V202" s="26">
        <f t="shared" si="100"/>
        <v>25</v>
      </c>
      <c r="W202" s="28">
        <f t="shared" si="101"/>
        <v>28</v>
      </c>
      <c r="X202" s="26">
        <f>AZ202+IF($F202="범선",IF($BG$1=TRUE,INDEX(Sheet2!$H$2:'Sheet2'!$H$45,MATCH(AZ202,Sheet2!$G$2:'Sheet2'!$G$45,0),0)),IF($BH$1=TRUE,INDEX(Sheet2!$I$2:'Sheet2'!$I$45,MATCH(AZ202,Sheet2!$G$2:'Sheet2'!$G$45,0)),IF($BI$1=TRUE,INDEX(Sheet2!$H$2:'Sheet2'!$H$45,MATCH(AZ202,Sheet2!$G$2:'Sheet2'!$G$45,0)),0)))+IF($BE$1=TRUE,2,0)</f>
        <v>24</v>
      </c>
      <c r="Y202" s="26">
        <f t="shared" si="102"/>
        <v>27.5</v>
      </c>
      <c r="Z202" s="26">
        <f t="shared" si="103"/>
        <v>30.5</v>
      </c>
      <c r="AA202" s="28">
        <f t="shared" si="104"/>
        <v>33.5</v>
      </c>
      <c r="AB202" s="26">
        <f>BA202+IF($F202="범선",IF($BG$1=TRUE,INDEX(Sheet2!$H$2:'Sheet2'!$H$45,MATCH(BA202,Sheet2!$G$2:'Sheet2'!$G$45,0),0)),IF($BH$1=TRUE,INDEX(Sheet2!$I$2:'Sheet2'!$I$45,MATCH(BA202,Sheet2!$G$2:'Sheet2'!$G$45,0)),IF($BI$1=TRUE,INDEX(Sheet2!$H$2:'Sheet2'!$H$45,MATCH(BA202,Sheet2!$G$2:'Sheet2'!$G$45,0)),0)))+IF($BE$1=TRUE,2,0)</f>
        <v>28</v>
      </c>
      <c r="AC202" s="26">
        <f t="shared" si="105"/>
        <v>31.5</v>
      </c>
      <c r="AD202" s="26">
        <f t="shared" si="106"/>
        <v>34.5</v>
      </c>
      <c r="AE202" s="28">
        <f t="shared" si="107"/>
        <v>37.5</v>
      </c>
      <c r="AF202" s="26">
        <f>BB202+IF($F202="범선",IF($BG$1=TRUE,INDEX(Sheet2!$H$2:'Sheet2'!$H$45,MATCH(BB202,Sheet2!$G$2:'Sheet2'!$G$45,0),0)),IF($BH$1=TRUE,INDEX(Sheet2!$I$2:'Sheet2'!$I$45,MATCH(BB202,Sheet2!$G$2:'Sheet2'!$G$45,0)),IF($BI$1=TRUE,INDEX(Sheet2!$H$2:'Sheet2'!$H$45,MATCH(BB202,Sheet2!$G$2:'Sheet2'!$G$45,0)),0)))+IF($BE$1=TRUE,2,0)</f>
        <v>33</v>
      </c>
      <c r="AG202" s="26">
        <f t="shared" si="108"/>
        <v>36.5</v>
      </c>
      <c r="AH202" s="26">
        <f t="shared" si="109"/>
        <v>39.5</v>
      </c>
      <c r="AI202" s="28">
        <f t="shared" si="110"/>
        <v>42.5</v>
      </c>
      <c r="AJ202" s="95"/>
      <c r="AK202" s="97">
        <v>230</v>
      </c>
      <c r="AL202" s="97">
        <v>360</v>
      </c>
      <c r="AM202" s="97">
        <v>8</v>
      </c>
      <c r="AN202" s="83">
        <v>10</v>
      </c>
      <c r="AO202" s="83">
        <v>36</v>
      </c>
      <c r="AP202" s="5">
        <v>70</v>
      </c>
      <c r="AQ202" s="5">
        <v>45</v>
      </c>
      <c r="AR202" s="5">
        <v>40</v>
      </c>
      <c r="AS202" s="5">
        <v>870</v>
      </c>
      <c r="AT202" s="5">
        <v>3</v>
      </c>
      <c r="AU202" s="5">
        <f t="shared" si="90"/>
        <v>980</v>
      </c>
      <c r="AV202" s="5">
        <f t="shared" si="111"/>
        <v>735</v>
      </c>
      <c r="AW202" s="5">
        <f t="shared" si="112"/>
        <v>1225</v>
      </c>
      <c r="AX202" s="5">
        <f t="shared" si="113"/>
        <v>6</v>
      </c>
      <c r="AY202" s="5">
        <f t="shared" si="114"/>
        <v>7</v>
      </c>
      <c r="AZ202" s="5">
        <f t="shared" si="115"/>
        <v>11</v>
      </c>
      <c r="BA202" s="5">
        <f t="shared" si="116"/>
        <v>14</v>
      </c>
      <c r="BB202" s="5">
        <f t="shared" si="117"/>
        <v>18</v>
      </c>
    </row>
    <row r="203" spans="1:54">
      <c r="A203" s="381"/>
      <c r="B203" s="377"/>
      <c r="C203" s="203" t="s">
        <v>83</v>
      </c>
      <c r="D203" s="49" t="s">
        <v>25</v>
      </c>
      <c r="E203" s="49" t="s">
        <v>0</v>
      </c>
      <c r="F203" s="50" t="s">
        <v>18</v>
      </c>
      <c r="G203" s="51" t="s">
        <v>8</v>
      </c>
      <c r="H203" s="284">
        <f>ROUNDDOWN(AK203*1.05,0)+INDEX(Sheet2!$B$2:'Sheet2'!$B$5,MATCH(G203,Sheet2!$A$2:'Sheet2'!$A$5,0),0)+34*AT203-ROUNDUP(IF($BC$1=TRUE,AV203,AW203)/10,0)+A203</f>
        <v>447</v>
      </c>
      <c r="I203" s="294">
        <f>ROUNDDOWN(AL203*1.05,0)+INDEX(Sheet2!$B$2:'Sheet2'!$B$5,MATCH(G203,Sheet2!$A$2:'Sheet2'!$A$5,0),0)+34*AT203-ROUNDUP(IF($BC$1=TRUE,AV203,AW203)/10,0)+A203</f>
        <v>515</v>
      </c>
      <c r="J203" s="52">
        <f t="shared" si="93"/>
        <v>962</v>
      </c>
      <c r="K203" s="399">
        <f>AW203-ROUNDDOWN(AR203/2,0)-ROUNDDOWN(MAX(AQ203*1.2,AP203*0.5),0)+INDEX(Sheet2!$C$2:'Sheet2'!$C$5,MATCH(G203,Sheet2!$A$2:'Sheet2'!$A$5,0),0)</f>
        <v>819</v>
      </c>
      <c r="L203" s="48">
        <f t="shared" si="94"/>
        <v>435</v>
      </c>
      <c r="M203" s="201">
        <f t="shared" si="91"/>
        <v>13</v>
      </c>
      <c r="N203" s="201">
        <f t="shared" si="92"/>
        <v>28</v>
      </c>
      <c r="O203" s="202">
        <f t="shared" si="95"/>
        <v>1856</v>
      </c>
      <c r="P203" s="53">
        <f>AX203+IF($F203="범선",IF($BG$1=TRUE,INDEX(Sheet2!$H$2:'Sheet2'!$H$45,MATCH(AX203,Sheet2!$G$2:'Sheet2'!$G$45,0),0)),IF($BH$1=TRUE,INDEX(Sheet2!$I$2:'Sheet2'!$I$45,MATCH(AX203,Sheet2!$G$2:'Sheet2'!$G$45,0)),IF($BI$1=TRUE,INDEX(Sheet2!$H$2:'Sheet2'!$H$45,MATCH(AX203,Sheet2!$G$2:'Sheet2'!$G$45,0)),0)))+IF($BE$1=TRUE,2,0)</f>
        <v>17</v>
      </c>
      <c r="Q203" s="49">
        <f t="shared" si="96"/>
        <v>20</v>
      </c>
      <c r="R203" s="49">
        <f t="shared" si="97"/>
        <v>23</v>
      </c>
      <c r="S203" s="51">
        <f t="shared" si="98"/>
        <v>26</v>
      </c>
      <c r="T203" s="49">
        <f>AY203+IF($F203="범선",IF($BG$1=TRUE,INDEX(Sheet2!$H$2:'Sheet2'!$H$45,MATCH(AY203,Sheet2!$G$2:'Sheet2'!$G$45,0),0)),IF($BH$1=TRUE,INDEX(Sheet2!$I$2:'Sheet2'!$I$45,MATCH(AY203,Sheet2!$G$2:'Sheet2'!$G$45,0)),IF($BI$1=TRUE,INDEX(Sheet2!$H$2:'Sheet2'!$H$45,MATCH(AY203,Sheet2!$G$2:'Sheet2'!$G$45,0)),0)))+IF($BE$1=TRUE,2,0)</f>
        <v>18.5</v>
      </c>
      <c r="U203" s="49">
        <f t="shared" si="99"/>
        <v>22</v>
      </c>
      <c r="V203" s="49">
        <f t="shared" si="100"/>
        <v>25</v>
      </c>
      <c r="W203" s="51">
        <f t="shared" si="101"/>
        <v>28</v>
      </c>
      <c r="X203" s="49">
        <f>AZ203+IF($F203="범선",IF($BG$1=TRUE,INDEX(Sheet2!$H$2:'Sheet2'!$H$45,MATCH(AZ203,Sheet2!$G$2:'Sheet2'!$G$45,0),0)),IF($BH$1=TRUE,INDEX(Sheet2!$I$2:'Sheet2'!$I$45,MATCH(AZ203,Sheet2!$G$2:'Sheet2'!$G$45,0)),IF($BI$1=TRUE,INDEX(Sheet2!$H$2:'Sheet2'!$H$45,MATCH(AZ203,Sheet2!$G$2:'Sheet2'!$G$45,0)),0)))+IF($BE$1=TRUE,2,0)</f>
        <v>24</v>
      </c>
      <c r="Y203" s="49">
        <f t="shared" si="102"/>
        <v>27.5</v>
      </c>
      <c r="Z203" s="49">
        <f t="shared" si="103"/>
        <v>30.5</v>
      </c>
      <c r="AA203" s="51">
        <f t="shared" si="104"/>
        <v>33.5</v>
      </c>
      <c r="AB203" s="49">
        <f>BA203+IF($F203="범선",IF($BG$1=TRUE,INDEX(Sheet2!$H$2:'Sheet2'!$H$45,MATCH(BA203,Sheet2!$G$2:'Sheet2'!$G$45,0),0)),IF($BH$1=TRUE,INDEX(Sheet2!$I$2:'Sheet2'!$I$45,MATCH(BA203,Sheet2!$G$2:'Sheet2'!$G$45,0)),IF($BI$1=TRUE,INDEX(Sheet2!$H$2:'Sheet2'!$H$45,MATCH(BA203,Sheet2!$G$2:'Sheet2'!$G$45,0)),0)))+IF($BE$1=TRUE,2,0)</f>
        <v>29</v>
      </c>
      <c r="AC203" s="49">
        <f t="shared" si="105"/>
        <v>32.5</v>
      </c>
      <c r="AD203" s="49">
        <f t="shared" si="106"/>
        <v>35.5</v>
      </c>
      <c r="AE203" s="51">
        <f t="shared" si="107"/>
        <v>38.5</v>
      </c>
      <c r="AF203" s="49">
        <f>BB203+IF($F203="범선",IF($BG$1=TRUE,INDEX(Sheet2!$H$2:'Sheet2'!$H$45,MATCH(BB203,Sheet2!$G$2:'Sheet2'!$G$45,0),0)),IF($BH$1=TRUE,INDEX(Sheet2!$I$2:'Sheet2'!$I$45,MATCH(BB203,Sheet2!$G$2:'Sheet2'!$G$45,0)),IF($BI$1=TRUE,INDEX(Sheet2!$H$2:'Sheet2'!$H$45,MATCH(BB203,Sheet2!$G$2:'Sheet2'!$G$45,0)),0)))+IF($BE$1=TRUE,2,0)</f>
        <v>33</v>
      </c>
      <c r="AG203" s="49">
        <f t="shared" si="108"/>
        <v>36.5</v>
      </c>
      <c r="AH203" s="49">
        <f t="shared" si="109"/>
        <v>39.5</v>
      </c>
      <c r="AI203" s="51">
        <f t="shared" si="110"/>
        <v>42.5</v>
      </c>
      <c r="AJ203" s="95"/>
      <c r="AK203" s="97">
        <v>225</v>
      </c>
      <c r="AL203" s="97">
        <v>290</v>
      </c>
      <c r="AM203" s="97">
        <v>11</v>
      </c>
      <c r="AN203" s="83">
        <v>13</v>
      </c>
      <c r="AO203" s="83">
        <v>28</v>
      </c>
      <c r="AP203" s="5">
        <v>98</v>
      </c>
      <c r="AQ203" s="5">
        <v>34</v>
      </c>
      <c r="AR203" s="5">
        <v>36</v>
      </c>
      <c r="AS203" s="5">
        <v>536</v>
      </c>
      <c r="AT203" s="5">
        <v>3</v>
      </c>
      <c r="AU203" s="5">
        <f t="shared" si="90"/>
        <v>670</v>
      </c>
      <c r="AV203" s="5">
        <f t="shared" si="111"/>
        <v>502</v>
      </c>
      <c r="AW203" s="5">
        <f t="shared" si="112"/>
        <v>837</v>
      </c>
      <c r="AX203" s="5">
        <f t="shared" si="113"/>
        <v>6</v>
      </c>
      <c r="AY203" s="5">
        <f t="shared" si="114"/>
        <v>7</v>
      </c>
      <c r="AZ203" s="5">
        <f t="shared" si="115"/>
        <v>11</v>
      </c>
      <c r="BA203" s="5">
        <f t="shared" si="116"/>
        <v>15</v>
      </c>
      <c r="BB203" s="5">
        <f t="shared" si="117"/>
        <v>18</v>
      </c>
    </row>
    <row r="204" spans="1:54">
      <c r="A204" s="879"/>
      <c r="B204" s="90" t="s">
        <v>28</v>
      </c>
      <c r="C204" s="122" t="s">
        <v>181</v>
      </c>
      <c r="D204" s="20" t="s">
        <v>1</v>
      </c>
      <c r="E204" s="20" t="s">
        <v>41</v>
      </c>
      <c r="F204" s="20" t="s">
        <v>18</v>
      </c>
      <c r="G204" s="22" t="s">
        <v>12</v>
      </c>
      <c r="H204" s="318">
        <f>ROUNDDOWN(AK204*1.05,0)+INDEX(Sheet2!$B$2:'Sheet2'!$B$5,MATCH(G204,Sheet2!$A$2:'Sheet2'!$A$5,0),0)+34*AT204-ROUNDUP(IF($BC$1=TRUE,AV204,AW204)/10,0)+A204</f>
        <v>476</v>
      </c>
      <c r="I204" s="319">
        <f>ROUNDDOWN(AL204*1.05,0)+INDEX(Sheet2!$B$2:'Sheet2'!$B$5,MATCH(G204,Sheet2!$A$2:'Sheet2'!$A$5,0),0)+34*AT204-ROUNDUP(IF($BC$1=TRUE,AV204,AW204)/10,0)+A204</f>
        <v>424</v>
      </c>
      <c r="J204" s="23">
        <f t="shared" si="93"/>
        <v>900</v>
      </c>
      <c r="K204" s="1198">
        <f>AW204-ROUNDDOWN(AR204/2,0)-ROUNDDOWN(MAX(AQ204*1.2,AP204*0.5),0)+INDEX(Sheet2!$C$2:'Sheet2'!$C$5,MATCH(G204,Sheet2!$A$2:'Sheet2'!$A$5,0),0)</f>
        <v>723</v>
      </c>
      <c r="L204" s="19">
        <f t="shared" si="94"/>
        <v>349</v>
      </c>
      <c r="M204" s="99">
        <f t="shared" si="91"/>
        <v>13</v>
      </c>
      <c r="N204" s="99">
        <f t="shared" si="92"/>
        <v>52</v>
      </c>
      <c r="O204" s="187">
        <f t="shared" si="95"/>
        <v>1852</v>
      </c>
      <c r="P204" s="24">
        <f>AX204+IF($F204="범선",IF($BG$1=TRUE,INDEX(Sheet2!$H$2:'Sheet2'!$H$45,MATCH(AX204,Sheet2!$G$2:'Sheet2'!$G$45,0),0)),IF($BH$1=TRUE,INDEX(Sheet2!$I$2:'Sheet2'!$I$45,MATCH(AX204,Sheet2!$G$2:'Sheet2'!$G$45,0)),IF($BI$1=TRUE,INDEX(Sheet2!$H$2:'Sheet2'!$H$45,MATCH(AX204,Sheet2!$G$2:'Sheet2'!$G$45,0)),0)))+IF($BE$1=TRUE,2,0)</f>
        <v>25</v>
      </c>
      <c r="Q204" s="20">
        <f t="shared" si="96"/>
        <v>28</v>
      </c>
      <c r="R204" s="20">
        <f t="shared" si="97"/>
        <v>31</v>
      </c>
      <c r="S204" s="22">
        <f t="shared" si="98"/>
        <v>34</v>
      </c>
      <c r="T204" s="20">
        <f>AY204+IF($F204="범선",IF($BG$1=TRUE,INDEX(Sheet2!$H$2:'Sheet2'!$H$45,MATCH(AY204,Sheet2!$G$2:'Sheet2'!$G$45,0),0)),IF($BH$1=TRUE,INDEX(Sheet2!$I$2:'Sheet2'!$I$45,MATCH(AY204,Sheet2!$G$2:'Sheet2'!$G$45,0)),IF($BI$1=TRUE,INDEX(Sheet2!$H$2:'Sheet2'!$H$45,MATCH(AY204,Sheet2!$G$2:'Sheet2'!$G$45,0)),0)))+IF($BE$1=TRUE,2,0)</f>
        <v>26.5</v>
      </c>
      <c r="U204" s="20">
        <f t="shared" si="99"/>
        <v>30</v>
      </c>
      <c r="V204" s="20">
        <f t="shared" si="100"/>
        <v>33</v>
      </c>
      <c r="W204" s="22">
        <f t="shared" si="101"/>
        <v>36</v>
      </c>
      <c r="X204" s="20">
        <f>AZ204+IF($F204="범선",IF($BG$1=TRUE,INDEX(Sheet2!$H$2:'Sheet2'!$H$45,MATCH(AZ204,Sheet2!$G$2:'Sheet2'!$G$45,0),0)),IF($BH$1=TRUE,INDEX(Sheet2!$I$2:'Sheet2'!$I$45,MATCH(AZ204,Sheet2!$G$2:'Sheet2'!$G$45,0)),IF($BI$1=TRUE,INDEX(Sheet2!$H$2:'Sheet2'!$H$45,MATCH(AZ204,Sheet2!$G$2:'Sheet2'!$G$45,0)),0)))+IF($BE$1=TRUE,2,0)</f>
        <v>32</v>
      </c>
      <c r="Y204" s="20">
        <f t="shared" si="102"/>
        <v>35.5</v>
      </c>
      <c r="Z204" s="20">
        <f t="shared" si="103"/>
        <v>38.5</v>
      </c>
      <c r="AA204" s="22">
        <f t="shared" si="104"/>
        <v>41.5</v>
      </c>
      <c r="AB204" s="20">
        <f>BA204+IF($F204="범선",IF($BG$1=TRUE,INDEX(Sheet2!$H$2:'Sheet2'!$H$45,MATCH(BA204,Sheet2!$G$2:'Sheet2'!$G$45,0),0)),IF($BH$1=TRUE,INDEX(Sheet2!$I$2:'Sheet2'!$I$45,MATCH(BA204,Sheet2!$G$2:'Sheet2'!$G$45,0)),IF($BI$1=TRUE,INDEX(Sheet2!$H$2:'Sheet2'!$H$45,MATCH(BA204,Sheet2!$G$2:'Sheet2'!$G$45,0)),0)))+IF($BE$1=TRUE,2,0)</f>
        <v>36</v>
      </c>
      <c r="AC204" s="20">
        <f t="shared" si="105"/>
        <v>39.5</v>
      </c>
      <c r="AD204" s="20">
        <f t="shared" si="106"/>
        <v>42.5</v>
      </c>
      <c r="AE204" s="22">
        <f t="shared" si="107"/>
        <v>45.5</v>
      </c>
      <c r="AF204" s="20">
        <f>BB204+IF($F204="범선",IF($BG$1=TRUE,INDEX(Sheet2!$H$2:'Sheet2'!$H$45,MATCH(BB204,Sheet2!$G$2:'Sheet2'!$G$45,0),0)),IF($BH$1=TRUE,INDEX(Sheet2!$I$2:'Sheet2'!$I$45,MATCH(BB204,Sheet2!$G$2:'Sheet2'!$G$45,0)),IF($BI$1=TRUE,INDEX(Sheet2!$H$2:'Sheet2'!$H$45,MATCH(BB204,Sheet2!$G$2:'Sheet2'!$G$45,0)),0)))+IF($BE$1=TRUE,2,0)</f>
        <v>41</v>
      </c>
      <c r="AG204" s="20">
        <f t="shared" si="108"/>
        <v>44.5</v>
      </c>
      <c r="AH204" s="20">
        <f t="shared" si="109"/>
        <v>47.5</v>
      </c>
      <c r="AI204" s="22">
        <f t="shared" si="110"/>
        <v>50.5</v>
      </c>
      <c r="AJ204" s="95"/>
      <c r="AK204" s="96">
        <v>270</v>
      </c>
      <c r="AL204" s="96">
        <v>220</v>
      </c>
      <c r="AM204" s="96">
        <v>14</v>
      </c>
      <c r="AN204" s="83">
        <v>13</v>
      </c>
      <c r="AO204" s="83">
        <v>52</v>
      </c>
      <c r="AP204" s="13">
        <v>155</v>
      </c>
      <c r="AQ204" s="13">
        <v>70</v>
      </c>
      <c r="AR204" s="13">
        <v>108</v>
      </c>
      <c r="AS204" s="13">
        <v>387</v>
      </c>
      <c r="AT204" s="13">
        <v>3</v>
      </c>
      <c r="AU204" s="5">
        <f t="shared" si="90"/>
        <v>650</v>
      </c>
      <c r="AV204" s="5">
        <f t="shared" si="111"/>
        <v>487</v>
      </c>
      <c r="AW204" s="5">
        <f t="shared" si="112"/>
        <v>812</v>
      </c>
      <c r="AX204" s="5">
        <f t="shared" si="113"/>
        <v>12</v>
      </c>
      <c r="AY204" s="5">
        <f t="shared" si="114"/>
        <v>13</v>
      </c>
      <c r="AZ204" s="5">
        <f t="shared" si="115"/>
        <v>17</v>
      </c>
      <c r="BA204" s="5">
        <f t="shared" si="116"/>
        <v>20</v>
      </c>
      <c r="BB204" s="5">
        <f t="shared" si="117"/>
        <v>24</v>
      </c>
    </row>
    <row r="205" spans="1:54">
      <c r="A205" s="880"/>
      <c r="B205" s="406" t="s">
        <v>43</v>
      </c>
      <c r="C205" s="415" t="s">
        <v>200</v>
      </c>
      <c r="D205" s="38" t="s">
        <v>1</v>
      </c>
      <c r="E205" s="38" t="s">
        <v>41</v>
      </c>
      <c r="F205" s="38" t="s">
        <v>18</v>
      </c>
      <c r="G205" s="39" t="s">
        <v>12</v>
      </c>
      <c r="H205" s="286">
        <f>ROUNDDOWN(AK205*1.05,0)+INDEX(Sheet2!$B$2:'Sheet2'!$B$5,MATCH(G205,Sheet2!$A$2:'Sheet2'!$A$5,0),0)+34*AT205-ROUNDUP(IF($BC$1=TRUE,AV205,AW205)/10,0)+A205</f>
        <v>455</v>
      </c>
      <c r="I205" s="296">
        <f>ROUNDDOWN(AL205*1.05,0)+INDEX(Sheet2!$B$2:'Sheet2'!$B$5,MATCH(G205,Sheet2!$A$2:'Sheet2'!$A$5,0),0)+34*AT205-ROUNDUP(IF($BC$1=TRUE,AV205,AW205)/10,0)+A205</f>
        <v>485</v>
      </c>
      <c r="J205" s="40">
        <f t="shared" si="93"/>
        <v>940</v>
      </c>
      <c r="K205" s="242">
        <f>AW205-ROUNDDOWN(AR205/2,0)-ROUNDDOWN(MAX(AQ205*1.2,AP205*0.5),0)+INDEX(Sheet2!$C$2:'Sheet2'!$C$5,MATCH(G205,Sheet2!$A$2:'Sheet2'!$A$5,0),0)</f>
        <v>639</v>
      </c>
      <c r="L205" s="37">
        <f t="shared" si="94"/>
        <v>290</v>
      </c>
      <c r="M205" s="427">
        <f t="shared" si="91"/>
        <v>15</v>
      </c>
      <c r="N205" s="427">
        <f t="shared" si="92"/>
        <v>41</v>
      </c>
      <c r="O205" s="93">
        <f t="shared" si="95"/>
        <v>1850</v>
      </c>
      <c r="P205" s="41">
        <f>AX205+IF($F205="범선",IF($BG$1=TRUE,INDEX(Sheet2!$H$2:'Sheet2'!$H$45,MATCH(AX205,Sheet2!$G$2:'Sheet2'!$G$45,0),0)),IF($BH$1=TRUE,INDEX(Sheet2!$I$2:'Sheet2'!$I$45,MATCH(AX205,Sheet2!$G$2:'Sheet2'!$G$45,0)),IF($BI$1=TRUE,INDEX(Sheet2!$H$2:'Sheet2'!$H$45,MATCH(AX205,Sheet2!$G$2:'Sheet2'!$G$45,0)),0)))+IF($BE$1=TRUE,2,0)</f>
        <v>22.5</v>
      </c>
      <c r="Q205" s="38">
        <f t="shared" si="96"/>
        <v>25.5</v>
      </c>
      <c r="R205" s="38">
        <f t="shared" si="97"/>
        <v>28.5</v>
      </c>
      <c r="S205" s="39">
        <f t="shared" si="98"/>
        <v>31.5</v>
      </c>
      <c r="T205" s="38">
        <f>AY205+IF($F205="범선",IF($BG$1=TRUE,INDEX(Sheet2!$H$2:'Sheet2'!$H$45,MATCH(AY205,Sheet2!$G$2:'Sheet2'!$G$45,0),0)),IF($BH$1=TRUE,INDEX(Sheet2!$I$2:'Sheet2'!$I$45,MATCH(AY205,Sheet2!$G$2:'Sheet2'!$G$45,0)),IF($BI$1=TRUE,INDEX(Sheet2!$H$2:'Sheet2'!$H$45,MATCH(AY205,Sheet2!$G$2:'Sheet2'!$G$45,0)),0)))+IF($BE$1=TRUE,2,0)</f>
        <v>24</v>
      </c>
      <c r="U205" s="38">
        <f t="shared" si="99"/>
        <v>27.5</v>
      </c>
      <c r="V205" s="38">
        <f t="shared" si="100"/>
        <v>30.5</v>
      </c>
      <c r="W205" s="39">
        <f t="shared" si="101"/>
        <v>33.5</v>
      </c>
      <c r="X205" s="38">
        <f>AZ205+IF($F205="범선",IF($BG$1=TRUE,INDEX(Sheet2!$H$2:'Sheet2'!$H$45,MATCH(AZ205,Sheet2!$G$2:'Sheet2'!$G$45,0),0)),IF($BH$1=TRUE,INDEX(Sheet2!$I$2:'Sheet2'!$I$45,MATCH(AZ205,Sheet2!$G$2:'Sheet2'!$G$45,0)),IF($BI$1=TRUE,INDEX(Sheet2!$H$2:'Sheet2'!$H$45,MATCH(AZ205,Sheet2!$G$2:'Sheet2'!$G$45,0)),0)))+IF($BE$1=TRUE,2,0)</f>
        <v>29</v>
      </c>
      <c r="Y205" s="38">
        <f t="shared" si="102"/>
        <v>32.5</v>
      </c>
      <c r="Z205" s="38">
        <f t="shared" si="103"/>
        <v>35.5</v>
      </c>
      <c r="AA205" s="39">
        <f t="shared" si="104"/>
        <v>38.5</v>
      </c>
      <c r="AB205" s="38">
        <f>BA205+IF($F205="범선",IF($BG$1=TRUE,INDEX(Sheet2!$H$2:'Sheet2'!$H$45,MATCH(BA205,Sheet2!$G$2:'Sheet2'!$G$45,0),0)),IF($BH$1=TRUE,INDEX(Sheet2!$I$2:'Sheet2'!$I$45,MATCH(BA205,Sheet2!$G$2:'Sheet2'!$G$45,0)),IF($BI$1=TRUE,INDEX(Sheet2!$H$2:'Sheet2'!$H$45,MATCH(BA205,Sheet2!$G$2:'Sheet2'!$G$45,0)),0)))+IF($BE$1=TRUE,2,0)</f>
        <v>33</v>
      </c>
      <c r="AC205" s="38">
        <f t="shared" si="105"/>
        <v>36.5</v>
      </c>
      <c r="AD205" s="38">
        <f t="shared" si="106"/>
        <v>39.5</v>
      </c>
      <c r="AE205" s="39">
        <f t="shared" si="107"/>
        <v>42.5</v>
      </c>
      <c r="AF205" s="38">
        <f>BB205+IF($F205="범선",IF($BG$1=TRUE,INDEX(Sheet2!$H$2:'Sheet2'!$H$45,MATCH(BB205,Sheet2!$G$2:'Sheet2'!$G$45,0),0)),IF($BH$1=TRUE,INDEX(Sheet2!$I$2:'Sheet2'!$I$45,MATCH(BB205,Sheet2!$G$2:'Sheet2'!$G$45,0)),IF($BI$1=TRUE,INDEX(Sheet2!$H$2:'Sheet2'!$H$45,MATCH(BB205,Sheet2!$G$2:'Sheet2'!$G$45,0)),0)))+IF($BE$1=TRUE,2,0)</f>
        <v>38.5</v>
      </c>
      <c r="AG205" s="38">
        <f t="shared" si="108"/>
        <v>42</v>
      </c>
      <c r="AH205" s="38">
        <f t="shared" si="109"/>
        <v>45</v>
      </c>
      <c r="AI205" s="39">
        <f t="shared" si="110"/>
        <v>48</v>
      </c>
      <c r="AJ205" s="95"/>
      <c r="AK205" s="97">
        <v>246</v>
      </c>
      <c r="AL205" s="97">
        <v>275</v>
      </c>
      <c r="AM205" s="97">
        <v>13</v>
      </c>
      <c r="AN205" s="83">
        <v>15</v>
      </c>
      <c r="AO205" s="83">
        <v>41</v>
      </c>
      <c r="AP205" s="5">
        <v>130</v>
      </c>
      <c r="AQ205" s="5">
        <v>90</v>
      </c>
      <c r="AR205" s="5">
        <v>104</v>
      </c>
      <c r="AS205">
        <v>366</v>
      </c>
      <c r="AT205">
        <v>3</v>
      </c>
      <c r="AU205" s="5">
        <f t="shared" si="90"/>
        <v>600</v>
      </c>
      <c r="AV205" s="5">
        <f t="shared" si="111"/>
        <v>450</v>
      </c>
      <c r="AW205" s="5">
        <f t="shared" si="112"/>
        <v>750</v>
      </c>
      <c r="AX205" s="5">
        <f t="shared" si="113"/>
        <v>10</v>
      </c>
      <c r="AY205" s="5">
        <f t="shared" si="114"/>
        <v>11</v>
      </c>
      <c r="AZ205" s="5">
        <f t="shared" si="115"/>
        <v>15</v>
      </c>
      <c r="BA205" s="5">
        <f t="shared" si="116"/>
        <v>18</v>
      </c>
      <c r="BB205" s="5">
        <f t="shared" si="117"/>
        <v>22</v>
      </c>
    </row>
    <row r="206" spans="1:54">
      <c r="A206" s="881"/>
      <c r="B206" s="437" t="s">
        <v>43</v>
      </c>
      <c r="C206" s="485" t="s">
        <v>115</v>
      </c>
      <c r="D206" s="2" t="s">
        <v>1</v>
      </c>
      <c r="E206" s="2" t="s">
        <v>41</v>
      </c>
      <c r="F206" s="1356" t="s">
        <v>18</v>
      </c>
      <c r="G206" s="9" t="s">
        <v>12</v>
      </c>
      <c r="H206" s="282">
        <f>ROUNDDOWN(AK206*1.05,0)+INDEX(Sheet2!$B$2:'Sheet2'!$B$5,MATCH(G206,Sheet2!$A$2:'Sheet2'!$A$5,0),0)+34*AT206-ROUNDUP(IF($BC$1=TRUE,AV206,AW206)/10,0)+A206</f>
        <v>475</v>
      </c>
      <c r="I206" s="292">
        <f>ROUNDDOWN(AL206*1.05,0)+INDEX(Sheet2!$B$2:'Sheet2'!$B$5,MATCH(G206,Sheet2!$A$2:'Sheet2'!$A$5,0),0)+34*AT206-ROUNDUP(IF($BC$1=TRUE,AV206,AW206)/10,0)+A206</f>
        <v>422</v>
      </c>
      <c r="J206" s="15">
        <f t="shared" si="93"/>
        <v>897</v>
      </c>
      <c r="K206" s="1365">
        <f>AW206-ROUNDDOWN(AR206/2,0)-ROUNDDOWN(MAX(AQ206*1.2,AP206*0.5),0)+INDEX(Sheet2!$C$2:'Sheet2'!$C$5,MATCH(G206,Sheet2!$A$2:'Sheet2'!$A$5,0),0)</f>
        <v>673</v>
      </c>
      <c r="L206" s="8">
        <f t="shared" si="94"/>
        <v>324</v>
      </c>
      <c r="M206" s="452">
        <f t="shared" ref="M206:M237" si="118">AN206</f>
        <v>12</v>
      </c>
      <c r="N206" s="452">
        <f t="shared" ref="N206:N237" si="119">AO206</f>
        <v>51</v>
      </c>
      <c r="O206" s="486">
        <f t="shared" si="95"/>
        <v>1847</v>
      </c>
      <c r="P206" s="10">
        <f>AX206+IF($F206="범선",IF($BG$1=TRUE,INDEX(Sheet2!$H$2:'Sheet2'!$H$45,MATCH(AX206,Sheet2!$G$2:'Sheet2'!$G$45,0),0)),IF($BH$1=TRUE,INDEX(Sheet2!$I$2:'Sheet2'!$I$45,MATCH(AX206,Sheet2!$G$2:'Sheet2'!$G$45,0)),IF($BI$1=TRUE,INDEX(Sheet2!$H$2:'Sheet2'!$H$45,MATCH(AX206,Sheet2!$G$2:'Sheet2'!$G$45,0)),0)))+IF($BE$1=TRUE,2,0)</f>
        <v>25</v>
      </c>
      <c r="Q206" s="6">
        <f t="shared" si="96"/>
        <v>28</v>
      </c>
      <c r="R206" s="6">
        <f t="shared" si="97"/>
        <v>31</v>
      </c>
      <c r="S206" s="9">
        <f t="shared" si="98"/>
        <v>34</v>
      </c>
      <c r="T206" s="6">
        <f>AY206+IF($F206="범선",IF($BG$1=TRUE,INDEX(Sheet2!$H$2:'Sheet2'!$H$45,MATCH(AY206,Sheet2!$G$2:'Sheet2'!$G$45,0),0)),IF($BH$1=TRUE,INDEX(Sheet2!$I$2:'Sheet2'!$I$45,MATCH(AY206,Sheet2!$G$2:'Sheet2'!$G$45,0)),IF($BI$1=TRUE,INDEX(Sheet2!$H$2:'Sheet2'!$H$45,MATCH(AY206,Sheet2!$G$2:'Sheet2'!$G$45,0)),0)))+IF($BE$1=TRUE,2,0)</f>
        <v>26.5</v>
      </c>
      <c r="U206" s="6">
        <f t="shared" si="99"/>
        <v>30</v>
      </c>
      <c r="V206" s="6">
        <f t="shared" si="100"/>
        <v>33</v>
      </c>
      <c r="W206" s="9">
        <f t="shared" si="101"/>
        <v>36</v>
      </c>
      <c r="X206" s="6">
        <f>AZ206+IF($F206="범선",IF($BG$1=TRUE,INDEX(Sheet2!$H$2:'Sheet2'!$H$45,MATCH(AZ206,Sheet2!$G$2:'Sheet2'!$G$45,0),0)),IF($BH$1=TRUE,INDEX(Sheet2!$I$2:'Sheet2'!$I$45,MATCH(AZ206,Sheet2!$G$2:'Sheet2'!$G$45,0)),IF($BI$1=TRUE,INDEX(Sheet2!$H$2:'Sheet2'!$H$45,MATCH(AZ206,Sheet2!$G$2:'Sheet2'!$G$45,0)),0)))+IF($BE$1=TRUE,2,0)</f>
        <v>32</v>
      </c>
      <c r="Y206" s="6">
        <f t="shared" si="102"/>
        <v>35.5</v>
      </c>
      <c r="Z206" s="6">
        <f t="shared" si="103"/>
        <v>38.5</v>
      </c>
      <c r="AA206" s="9">
        <f t="shared" si="104"/>
        <v>41.5</v>
      </c>
      <c r="AB206" s="6">
        <f>BA206+IF($F206="범선",IF($BG$1=TRUE,INDEX(Sheet2!$H$2:'Sheet2'!$H$45,MATCH(BA206,Sheet2!$G$2:'Sheet2'!$G$45,0),0)),IF($BH$1=TRUE,INDEX(Sheet2!$I$2:'Sheet2'!$I$45,MATCH(BA206,Sheet2!$G$2:'Sheet2'!$G$45,0)),IF($BI$1=TRUE,INDEX(Sheet2!$H$2:'Sheet2'!$H$45,MATCH(BA206,Sheet2!$G$2:'Sheet2'!$G$45,0)),0)))+IF($BE$1=TRUE,2,0)</f>
        <v>36</v>
      </c>
      <c r="AC206" s="6">
        <f t="shared" si="105"/>
        <v>39.5</v>
      </c>
      <c r="AD206" s="6">
        <f t="shared" si="106"/>
        <v>42.5</v>
      </c>
      <c r="AE206" s="9">
        <f t="shared" si="107"/>
        <v>45.5</v>
      </c>
      <c r="AF206" s="6">
        <f>BB206+IF($F206="범선",IF($BG$1=TRUE,INDEX(Sheet2!$H$2:'Sheet2'!$H$45,MATCH(BB206,Sheet2!$G$2:'Sheet2'!$G$45,0),0)),IF($BH$1=TRUE,INDEX(Sheet2!$I$2:'Sheet2'!$I$45,MATCH(BB206,Sheet2!$G$2:'Sheet2'!$G$45,0)),IF($BI$1=TRUE,INDEX(Sheet2!$H$2:'Sheet2'!$H$45,MATCH(BB206,Sheet2!$G$2:'Sheet2'!$G$45,0)),0)))+IF($BE$1=TRUE,2,0)</f>
        <v>41</v>
      </c>
      <c r="AG206" s="6">
        <f t="shared" si="108"/>
        <v>44.5</v>
      </c>
      <c r="AH206" s="6">
        <f t="shared" si="109"/>
        <v>47.5</v>
      </c>
      <c r="AI206" s="9">
        <f t="shared" si="110"/>
        <v>50.5</v>
      </c>
      <c r="AJ206" s="95"/>
      <c r="AK206" s="97">
        <v>265</v>
      </c>
      <c r="AL206" s="97">
        <v>215</v>
      </c>
      <c r="AM206" s="97">
        <v>11</v>
      </c>
      <c r="AN206" s="83">
        <v>12</v>
      </c>
      <c r="AO206" s="83">
        <v>51</v>
      </c>
      <c r="AP206" s="5">
        <v>135</v>
      </c>
      <c r="AQ206" s="5">
        <v>60</v>
      </c>
      <c r="AR206" s="5">
        <v>108</v>
      </c>
      <c r="AS206" s="5">
        <v>357</v>
      </c>
      <c r="AT206" s="5">
        <v>3</v>
      </c>
      <c r="AU206" s="5">
        <f t="shared" si="90"/>
        <v>600</v>
      </c>
      <c r="AV206" s="5">
        <f t="shared" si="111"/>
        <v>450</v>
      </c>
      <c r="AW206" s="5">
        <f t="shared" si="112"/>
        <v>750</v>
      </c>
      <c r="AX206" s="5">
        <f t="shared" si="113"/>
        <v>12</v>
      </c>
      <c r="AY206" s="5">
        <f t="shared" si="114"/>
        <v>13</v>
      </c>
      <c r="AZ206" s="5">
        <f t="shared" si="115"/>
        <v>17</v>
      </c>
      <c r="BA206" s="5">
        <f t="shared" si="116"/>
        <v>20</v>
      </c>
      <c r="BB206" s="5">
        <f t="shared" si="117"/>
        <v>24</v>
      </c>
    </row>
    <row r="207" spans="1:54" ht="15.75" hidden="1" customHeight="1">
      <c r="A207" s="439"/>
      <c r="B207" s="440" t="s">
        <v>73</v>
      </c>
      <c r="C207" s="212" t="s">
        <v>91</v>
      </c>
      <c r="D207" s="214" t="s">
        <v>1</v>
      </c>
      <c r="E207" s="214" t="s">
        <v>41</v>
      </c>
      <c r="F207" s="214" t="s">
        <v>18</v>
      </c>
      <c r="G207" s="223" t="s">
        <v>10</v>
      </c>
      <c r="H207" s="322">
        <f>ROUNDDOWN(AK207*1.05,0)+INDEX(Sheet2!$B$2:'Sheet2'!$B$5,MATCH(G207,Sheet2!$A$2:'Sheet2'!$A$5,0),0)+34*AT207-ROUNDUP(IF($BC$1=TRUE,AV207,AW207)/10,0)+A207</f>
        <v>404</v>
      </c>
      <c r="I207" s="323">
        <f>ROUNDDOWN(AL207*1.05,0)+INDEX(Sheet2!$B$2:'Sheet2'!$B$5,MATCH(G207,Sheet2!$A$2:'Sheet2'!$A$5,0),0)+34*AT207-ROUNDUP(IF($BC$1=TRUE,AV207,AW207)/10,0)+A207</f>
        <v>546</v>
      </c>
      <c r="J207" s="232">
        <f t="shared" si="93"/>
        <v>950</v>
      </c>
      <c r="K207" s="235">
        <f>AW207-ROUNDDOWN(AR207/2,0)-ROUNDDOWN(MAX(AQ207*1.2,AP207*0.5),0)+INDEX(Sheet2!$C$2:'Sheet2'!$C$5,MATCH(G207,Sheet2!$A$2:'Sheet2'!$A$5,0),0)</f>
        <v>1317</v>
      </c>
      <c r="L207" s="247">
        <f t="shared" si="94"/>
        <v>741</v>
      </c>
      <c r="M207" s="249">
        <f t="shared" si="118"/>
        <v>10</v>
      </c>
      <c r="N207" s="249">
        <f t="shared" si="119"/>
        <v>24</v>
      </c>
      <c r="O207" s="252">
        <f t="shared" si="95"/>
        <v>1758</v>
      </c>
      <c r="P207" s="259">
        <f>AX207+IF($F207="범선",IF($BG$1=TRUE,INDEX(Sheet2!$H$2:'Sheet2'!$H$45,MATCH(AX207,Sheet2!$G$2:'Sheet2'!$G$45,0),0)),IF($BH$1=TRUE,INDEX(Sheet2!$I$2:'Sheet2'!$I$45,MATCH(AX207,Sheet2!$G$2:'Sheet2'!$G$45,0)),IF($BI$1=TRUE,INDEX(Sheet2!$H$2:'Sheet2'!$H$45,MATCH(AX207,Sheet2!$G$2:'Sheet2'!$G$45,0)),0)))+IF($BE$1=TRUE,2,0)</f>
        <v>13</v>
      </c>
      <c r="Q207" s="214">
        <f t="shared" si="96"/>
        <v>16</v>
      </c>
      <c r="R207" s="214">
        <f t="shared" si="97"/>
        <v>19</v>
      </c>
      <c r="S207" s="223">
        <f t="shared" si="98"/>
        <v>22</v>
      </c>
      <c r="T207" s="214">
        <f>AY207+IF($F207="범선",IF($BG$1=TRUE,INDEX(Sheet2!$H$2:'Sheet2'!$H$45,MATCH(AY207,Sheet2!$G$2:'Sheet2'!$G$45,0),0)),IF($BH$1=TRUE,INDEX(Sheet2!$I$2:'Sheet2'!$I$45,MATCH(AY207,Sheet2!$G$2:'Sheet2'!$G$45,0)),IF($BI$1=TRUE,INDEX(Sheet2!$H$2:'Sheet2'!$H$45,MATCH(AY207,Sheet2!$G$2:'Sheet2'!$G$45,0)),0)))+IF($BE$1=TRUE,2,0)</f>
        <v>16</v>
      </c>
      <c r="U207" s="214">
        <f t="shared" si="99"/>
        <v>19.5</v>
      </c>
      <c r="V207" s="214">
        <f t="shared" si="100"/>
        <v>22.5</v>
      </c>
      <c r="W207" s="223">
        <f t="shared" si="101"/>
        <v>25.5</v>
      </c>
      <c r="X207" s="214">
        <f>AZ207+IF($F207="범선",IF($BG$1=TRUE,INDEX(Sheet2!$H$2:'Sheet2'!$H$45,MATCH(AZ207,Sheet2!$G$2:'Sheet2'!$G$45,0),0)),IF($BH$1=TRUE,INDEX(Sheet2!$I$2:'Sheet2'!$I$45,MATCH(AZ207,Sheet2!$G$2:'Sheet2'!$G$45,0)),IF($BI$1=TRUE,INDEX(Sheet2!$H$2:'Sheet2'!$H$45,MATCH(AZ207,Sheet2!$G$2:'Sheet2'!$G$45,0)),0)))+IF($BE$1=TRUE,2,0)</f>
        <v>20</v>
      </c>
      <c r="Y207" s="214">
        <f t="shared" si="102"/>
        <v>23.5</v>
      </c>
      <c r="Z207" s="214">
        <f t="shared" si="103"/>
        <v>26.5</v>
      </c>
      <c r="AA207" s="223">
        <f t="shared" si="104"/>
        <v>29.5</v>
      </c>
      <c r="AB207" s="214">
        <f>BA207+IF($F207="범선",IF($BG$1=TRUE,INDEX(Sheet2!$H$2:'Sheet2'!$H$45,MATCH(BA207,Sheet2!$G$2:'Sheet2'!$G$45,0),0)),IF($BH$1=TRUE,INDEX(Sheet2!$I$2:'Sheet2'!$I$45,MATCH(BA207,Sheet2!$G$2:'Sheet2'!$G$45,0)),IF($BI$1=TRUE,INDEX(Sheet2!$H$2:'Sheet2'!$H$45,MATCH(BA207,Sheet2!$G$2:'Sheet2'!$G$45,0)),0)))+IF($BE$1=TRUE,2,0)</f>
        <v>25</v>
      </c>
      <c r="AC207" s="214">
        <f t="shared" si="105"/>
        <v>28.5</v>
      </c>
      <c r="AD207" s="214">
        <f t="shared" si="106"/>
        <v>31.5</v>
      </c>
      <c r="AE207" s="223">
        <f t="shared" si="107"/>
        <v>34.5</v>
      </c>
      <c r="AF207" s="214">
        <f>BB207+IF($F207="범선",IF($BG$1=TRUE,INDEX(Sheet2!$H$2:'Sheet2'!$H$45,MATCH(BB207,Sheet2!$G$2:'Sheet2'!$G$45,0),0)),IF($BH$1=TRUE,INDEX(Sheet2!$I$2:'Sheet2'!$I$45,MATCH(BB207,Sheet2!$G$2:'Sheet2'!$G$45,0)),IF($BI$1=TRUE,INDEX(Sheet2!$H$2:'Sheet2'!$H$45,MATCH(BB207,Sheet2!$G$2:'Sheet2'!$G$45,0)),0)))+IF($BE$1=TRUE,2,0)</f>
        <v>29</v>
      </c>
      <c r="AG207" s="214">
        <f t="shared" si="108"/>
        <v>32.5</v>
      </c>
      <c r="AH207" s="214">
        <f t="shared" si="109"/>
        <v>35.5</v>
      </c>
      <c r="AI207" s="223">
        <f t="shared" si="110"/>
        <v>38.5</v>
      </c>
      <c r="AJ207" s="95"/>
      <c r="AK207" s="97">
        <v>230</v>
      </c>
      <c r="AL207" s="97">
        <v>365</v>
      </c>
      <c r="AM207" s="97">
        <v>8</v>
      </c>
      <c r="AN207" s="83">
        <v>10</v>
      </c>
      <c r="AO207" s="83">
        <v>24</v>
      </c>
      <c r="AP207" s="5">
        <v>65</v>
      </c>
      <c r="AQ207" s="5">
        <v>29</v>
      </c>
      <c r="AR207" s="5">
        <v>24</v>
      </c>
      <c r="AS207" s="5">
        <v>961</v>
      </c>
      <c r="AT207" s="5">
        <v>3</v>
      </c>
      <c r="AU207" s="5">
        <f t="shared" si="90"/>
        <v>1050</v>
      </c>
      <c r="AV207" s="5">
        <f t="shared" si="111"/>
        <v>787</v>
      </c>
      <c r="AW207" s="5">
        <f t="shared" si="112"/>
        <v>1312</v>
      </c>
      <c r="AX207" s="5">
        <f t="shared" si="113"/>
        <v>3</v>
      </c>
      <c r="AY207" s="5">
        <f t="shared" si="114"/>
        <v>5</v>
      </c>
      <c r="AZ207" s="5">
        <f t="shared" si="115"/>
        <v>8</v>
      </c>
      <c r="BA207" s="5">
        <f t="shared" si="116"/>
        <v>12</v>
      </c>
      <c r="BB207" s="5">
        <f t="shared" si="117"/>
        <v>15</v>
      </c>
    </row>
    <row r="208" spans="1:54" hidden="1">
      <c r="A208" s="368"/>
      <c r="B208" s="90"/>
      <c r="C208" s="122" t="s">
        <v>96</v>
      </c>
      <c r="D208" s="20" t="s">
        <v>25</v>
      </c>
      <c r="E208" s="20" t="s">
        <v>41</v>
      </c>
      <c r="F208" s="21" t="s">
        <v>18</v>
      </c>
      <c r="G208" s="22" t="s">
        <v>10</v>
      </c>
      <c r="H208" s="318">
        <f>ROUNDDOWN(AK208*1.05,0)+INDEX(Sheet2!$B$2:'Sheet2'!$B$5,MATCH(G208,Sheet2!$A$2:'Sheet2'!$A$5,0),0)+34*AT208-ROUNDUP(IF($BC$1=TRUE,AV208,AW208)/10,0)+A208</f>
        <v>433</v>
      </c>
      <c r="I208" s="319">
        <f>ROUNDDOWN(AL208*1.05,0)+INDEX(Sheet2!$B$2:'Sheet2'!$B$5,MATCH(G208,Sheet2!$A$2:'Sheet2'!$A$5,0),0)+34*AT208-ROUNDUP(IF($BC$1=TRUE,AV208,AW208)/10,0)+A208</f>
        <v>454</v>
      </c>
      <c r="J208" s="23">
        <f t="shared" si="93"/>
        <v>887</v>
      </c>
      <c r="K208" s="602">
        <f>AW208-ROUNDDOWN(AR208/2,0)-ROUNDDOWN(MAX(AQ208*1.2,AP208*0.5),0)+INDEX(Sheet2!$C$2:'Sheet2'!$C$5,MATCH(G208,Sheet2!$A$2:'Sheet2'!$A$5,0),0)</f>
        <v>1153</v>
      </c>
      <c r="L208" s="19">
        <f t="shared" si="94"/>
        <v>632</v>
      </c>
      <c r="M208" s="99">
        <f t="shared" si="118"/>
        <v>12</v>
      </c>
      <c r="N208" s="99">
        <f t="shared" si="119"/>
        <v>38</v>
      </c>
      <c r="O208" s="187">
        <f t="shared" si="95"/>
        <v>1753</v>
      </c>
      <c r="P208" s="24">
        <f>AX208+IF($F208="범선",IF($BG$1=TRUE,INDEX(Sheet2!$H$2:'Sheet2'!$H$45,MATCH(AX208,Sheet2!$G$2:'Sheet2'!$G$45,0),0)),IF($BH$1=TRUE,INDEX(Sheet2!$I$2:'Sheet2'!$I$45,MATCH(AX208,Sheet2!$G$2:'Sheet2'!$G$45,0)),IF($BI$1=TRUE,INDEX(Sheet2!$H$2:'Sheet2'!$H$45,MATCH(AX208,Sheet2!$G$2:'Sheet2'!$G$45,0)),0)))+IF($BE$1=TRUE,2,0)</f>
        <v>17</v>
      </c>
      <c r="Q208" s="20">
        <f t="shared" si="96"/>
        <v>20</v>
      </c>
      <c r="R208" s="20">
        <f t="shared" si="97"/>
        <v>23</v>
      </c>
      <c r="S208" s="22">
        <f t="shared" si="98"/>
        <v>26</v>
      </c>
      <c r="T208" s="20">
        <f>AY208+IF($F208="범선",IF($BG$1=TRUE,INDEX(Sheet2!$H$2:'Sheet2'!$H$45,MATCH(AY208,Sheet2!$G$2:'Sheet2'!$G$45,0),0)),IF($BH$1=TRUE,INDEX(Sheet2!$I$2:'Sheet2'!$I$45,MATCH(AY208,Sheet2!$G$2:'Sheet2'!$G$45,0)),IF($BI$1=TRUE,INDEX(Sheet2!$H$2:'Sheet2'!$H$45,MATCH(AY208,Sheet2!$G$2:'Sheet2'!$G$45,0)),0)))+IF($BE$1=TRUE,2,0)</f>
        <v>18.5</v>
      </c>
      <c r="U208" s="20">
        <f t="shared" si="99"/>
        <v>22</v>
      </c>
      <c r="V208" s="20">
        <f t="shared" si="100"/>
        <v>25</v>
      </c>
      <c r="W208" s="22">
        <f t="shared" si="101"/>
        <v>28</v>
      </c>
      <c r="X208" s="20">
        <f>AZ208+IF($F208="범선",IF($BG$1=TRUE,INDEX(Sheet2!$H$2:'Sheet2'!$H$45,MATCH(AZ208,Sheet2!$G$2:'Sheet2'!$G$45,0),0)),IF($BH$1=TRUE,INDEX(Sheet2!$I$2:'Sheet2'!$I$45,MATCH(AZ208,Sheet2!$G$2:'Sheet2'!$G$45,0)),IF($BI$1=TRUE,INDEX(Sheet2!$H$2:'Sheet2'!$H$45,MATCH(AZ208,Sheet2!$G$2:'Sheet2'!$G$45,0)),0)))+IF($BE$1=TRUE,2,0)</f>
        <v>24</v>
      </c>
      <c r="Y208" s="20">
        <f t="shared" si="102"/>
        <v>27.5</v>
      </c>
      <c r="Z208" s="20">
        <f t="shared" si="103"/>
        <v>30.5</v>
      </c>
      <c r="AA208" s="22">
        <f t="shared" si="104"/>
        <v>33.5</v>
      </c>
      <c r="AB208" s="20">
        <f>BA208+IF($F208="범선",IF($BG$1=TRUE,INDEX(Sheet2!$H$2:'Sheet2'!$H$45,MATCH(BA208,Sheet2!$G$2:'Sheet2'!$G$45,0),0)),IF($BH$1=TRUE,INDEX(Sheet2!$I$2:'Sheet2'!$I$45,MATCH(BA208,Sheet2!$G$2:'Sheet2'!$G$45,0)),IF($BI$1=TRUE,INDEX(Sheet2!$H$2:'Sheet2'!$H$45,MATCH(BA208,Sheet2!$G$2:'Sheet2'!$G$45,0)),0)))+IF($BE$1=TRUE,2,0)</f>
        <v>29</v>
      </c>
      <c r="AC208" s="20">
        <f t="shared" si="105"/>
        <v>32.5</v>
      </c>
      <c r="AD208" s="20">
        <f t="shared" si="106"/>
        <v>35.5</v>
      </c>
      <c r="AE208" s="22">
        <f t="shared" si="107"/>
        <v>38.5</v>
      </c>
      <c r="AF208" s="20">
        <f>BB208+IF($F208="범선",IF($BG$1=TRUE,INDEX(Sheet2!$H$2:'Sheet2'!$H$45,MATCH(BB208,Sheet2!$G$2:'Sheet2'!$G$45,0),0)),IF($BH$1=TRUE,INDEX(Sheet2!$I$2:'Sheet2'!$I$45,MATCH(BB208,Sheet2!$G$2:'Sheet2'!$G$45,0)),IF($BI$1=TRUE,INDEX(Sheet2!$H$2:'Sheet2'!$H$45,MATCH(BB208,Sheet2!$G$2:'Sheet2'!$G$45,0)),0)))+IF($BE$1=TRUE,2,0)</f>
        <v>33</v>
      </c>
      <c r="AG208" s="20">
        <f t="shared" si="108"/>
        <v>36.5</v>
      </c>
      <c r="AH208" s="20">
        <f t="shared" si="109"/>
        <v>39.5</v>
      </c>
      <c r="AI208" s="22">
        <f t="shared" si="110"/>
        <v>42.5</v>
      </c>
      <c r="AJ208" s="95"/>
      <c r="AK208" s="97">
        <v>250</v>
      </c>
      <c r="AL208" s="97">
        <v>270</v>
      </c>
      <c r="AM208" s="97">
        <v>9</v>
      </c>
      <c r="AN208" s="83">
        <v>12</v>
      </c>
      <c r="AO208" s="83">
        <v>38</v>
      </c>
      <c r="AP208" s="5">
        <v>80</v>
      </c>
      <c r="AQ208" s="5">
        <v>40</v>
      </c>
      <c r="AR208" s="5">
        <v>50</v>
      </c>
      <c r="AS208" s="5">
        <v>810</v>
      </c>
      <c r="AT208" s="5">
        <v>3</v>
      </c>
      <c r="AU208" s="5">
        <f t="shared" si="90"/>
        <v>940</v>
      </c>
      <c r="AV208" s="5">
        <f t="shared" si="111"/>
        <v>705</v>
      </c>
      <c r="AW208" s="5">
        <f t="shared" si="112"/>
        <v>1175</v>
      </c>
      <c r="AX208" s="5">
        <f t="shared" si="113"/>
        <v>6</v>
      </c>
      <c r="AY208" s="5">
        <f t="shared" si="114"/>
        <v>7</v>
      </c>
      <c r="AZ208" s="5">
        <f t="shared" si="115"/>
        <v>11</v>
      </c>
      <c r="BA208" s="5">
        <f t="shared" si="116"/>
        <v>15</v>
      </c>
      <c r="BB208" s="5">
        <f t="shared" si="117"/>
        <v>18</v>
      </c>
    </row>
    <row r="209" spans="1:54">
      <c r="A209" s="882"/>
      <c r="B209" s="89" t="s">
        <v>30</v>
      </c>
      <c r="C209" s="119" t="s">
        <v>83</v>
      </c>
      <c r="D209" s="26" t="s">
        <v>1</v>
      </c>
      <c r="E209" s="26" t="s">
        <v>41</v>
      </c>
      <c r="F209" s="27" t="s">
        <v>18</v>
      </c>
      <c r="G209" s="28" t="s">
        <v>8</v>
      </c>
      <c r="H209" s="91">
        <f>ROUNDDOWN(AK209*1.05,0)+INDEX(Sheet2!$B$2:'Sheet2'!$B$5,MATCH(G209,Sheet2!$A$2:'Sheet2'!$A$5,0),0)+34*AT209-ROUNDUP(IF($BC$1=TRUE,AV209,AW209)/10,0)+A209</f>
        <v>444</v>
      </c>
      <c r="I209" s="231">
        <f>ROUNDDOWN(AL209*1.05,0)+INDEX(Sheet2!$B$2:'Sheet2'!$B$5,MATCH(G209,Sheet2!$A$2:'Sheet2'!$A$5,0),0)+34*AT209-ROUNDUP(IF($BC$1=TRUE,AV209,AW209)/10,0)+A209</f>
        <v>512</v>
      </c>
      <c r="J209" s="30">
        <f t="shared" si="93"/>
        <v>956</v>
      </c>
      <c r="K209" s="143">
        <f>AW209-ROUNDDOWN(AR209/2,0)-ROUNDDOWN(MAX(AQ209*1.2,AP209*0.5),0)+INDEX(Sheet2!$C$2:'Sheet2'!$C$5,MATCH(G209,Sheet2!$A$2:'Sheet2'!$A$5,0),0)</f>
        <v>882</v>
      </c>
      <c r="L209" s="25">
        <f t="shared" si="94"/>
        <v>473</v>
      </c>
      <c r="M209" s="83">
        <f t="shared" si="118"/>
        <v>13</v>
      </c>
      <c r="N209" s="83">
        <f t="shared" si="119"/>
        <v>30</v>
      </c>
      <c r="O209" s="92">
        <f t="shared" si="95"/>
        <v>1844</v>
      </c>
      <c r="P209" s="31">
        <f>AX209+IF($F209="범선",IF($BG$1=TRUE,INDEX(Sheet2!$H$2:'Sheet2'!$H$45,MATCH(AX209,Sheet2!$G$2:'Sheet2'!$G$45,0),0)),IF($BH$1=TRUE,INDEX(Sheet2!$I$2:'Sheet2'!$I$45,MATCH(AX209,Sheet2!$G$2:'Sheet2'!$G$45,0)),IF($BI$1=TRUE,INDEX(Sheet2!$H$2:'Sheet2'!$H$45,MATCH(AX209,Sheet2!$G$2:'Sheet2'!$G$45,0)),0)))+IF($BE$1=TRUE,2,0)</f>
        <v>18.5</v>
      </c>
      <c r="Q209" s="26">
        <f t="shared" si="96"/>
        <v>21.5</v>
      </c>
      <c r="R209" s="26">
        <f t="shared" si="97"/>
        <v>24.5</v>
      </c>
      <c r="S209" s="28">
        <f t="shared" si="98"/>
        <v>27.5</v>
      </c>
      <c r="T209" s="26">
        <f>AY209+IF($F209="범선",IF($BG$1=TRUE,INDEX(Sheet2!$H$2:'Sheet2'!$H$45,MATCH(AY209,Sheet2!$G$2:'Sheet2'!$G$45,0),0)),IF($BH$1=TRUE,INDEX(Sheet2!$I$2:'Sheet2'!$I$45,MATCH(AY209,Sheet2!$G$2:'Sheet2'!$G$45,0)),IF($BI$1=TRUE,INDEX(Sheet2!$H$2:'Sheet2'!$H$45,MATCH(AY209,Sheet2!$G$2:'Sheet2'!$G$45,0)),0)))+IF($BE$1=TRUE,2,0)</f>
        <v>20</v>
      </c>
      <c r="U209" s="26">
        <f t="shared" si="99"/>
        <v>23.5</v>
      </c>
      <c r="V209" s="26">
        <f t="shared" si="100"/>
        <v>26.5</v>
      </c>
      <c r="W209" s="28">
        <f t="shared" si="101"/>
        <v>29.5</v>
      </c>
      <c r="X209" s="26">
        <f>AZ209+IF($F209="범선",IF($BG$1=TRUE,INDEX(Sheet2!$H$2:'Sheet2'!$H$45,MATCH(AZ209,Sheet2!$G$2:'Sheet2'!$G$45,0),0)),IF($BH$1=TRUE,INDEX(Sheet2!$I$2:'Sheet2'!$I$45,MATCH(AZ209,Sheet2!$G$2:'Sheet2'!$G$45,0)),IF($BI$1=TRUE,INDEX(Sheet2!$H$2:'Sheet2'!$H$45,MATCH(AZ209,Sheet2!$G$2:'Sheet2'!$G$45,0)),0)))+IF($BE$1=TRUE,2,0)</f>
        <v>24</v>
      </c>
      <c r="Y209" s="26">
        <f t="shared" si="102"/>
        <v>27.5</v>
      </c>
      <c r="Z209" s="26">
        <f t="shared" si="103"/>
        <v>30.5</v>
      </c>
      <c r="AA209" s="28">
        <f t="shared" si="104"/>
        <v>33.5</v>
      </c>
      <c r="AB209" s="26">
        <f>BA209+IF($F209="범선",IF($BG$1=TRUE,INDEX(Sheet2!$H$2:'Sheet2'!$H$45,MATCH(BA209,Sheet2!$G$2:'Sheet2'!$G$45,0),0)),IF($BH$1=TRUE,INDEX(Sheet2!$I$2:'Sheet2'!$I$45,MATCH(BA209,Sheet2!$G$2:'Sheet2'!$G$45,0)),IF($BI$1=TRUE,INDEX(Sheet2!$H$2:'Sheet2'!$H$45,MATCH(BA209,Sheet2!$G$2:'Sheet2'!$G$45,0)),0)))+IF($BE$1=TRUE,2,0)</f>
        <v>29</v>
      </c>
      <c r="AC209" s="26">
        <f t="shared" si="105"/>
        <v>32.5</v>
      </c>
      <c r="AD209" s="26">
        <f t="shared" si="106"/>
        <v>35.5</v>
      </c>
      <c r="AE209" s="28">
        <f t="shared" si="107"/>
        <v>38.5</v>
      </c>
      <c r="AF209" s="26">
        <f>BB209+IF($F209="범선",IF($BG$1=TRUE,INDEX(Sheet2!$H$2:'Sheet2'!$H$45,MATCH(BB209,Sheet2!$G$2:'Sheet2'!$G$45,0),0)),IF($BH$1=TRUE,INDEX(Sheet2!$I$2:'Sheet2'!$I$45,MATCH(BB209,Sheet2!$G$2:'Sheet2'!$G$45,0)),IF($BI$1=TRUE,INDEX(Sheet2!$H$2:'Sheet2'!$H$45,MATCH(BB209,Sheet2!$G$2:'Sheet2'!$G$45,0)),0)))+IF($BE$1=TRUE,2,0)</f>
        <v>34.5</v>
      </c>
      <c r="AG209" s="26">
        <f t="shared" si="108"/>
        <v>38</v>
      </c>
      <c r="AH209" s="26">
        <f t="shared" si="109"/>
        <v>41</v>
      </c>
      <c r="AI209" s="28">
        <f t="shared" si="110"/>
        <v>44</v>
      </c>
      <c r="AJ209" s="95"/>
      <c r="AK209" s="97">
        <v>225</v>
      </c>
      <c r="AL209" s="97">
        <v>290</v>
      </c>
      <c r="AM209" s="97">
        <v>11</v>
      </c>
      <c r="AN209" s="83">
        <v>13</v>
      </c>
      <c r="AO209" s="83">
        <v>30</v>
      </c>
      <c r="AP209" s="5">
        <v>98</v>
      </c>
      <c r="AQ209" s="5">
        <v>34</v>
      </c>
      <c r="AR209" s="5">
        <v>36</v>
      </c>
      <c r="AS209" s="5">
        <v>586</v>
      </c>
      <c r="AT209" s="5">
        <v>3</v>
      </c>
      <c r="AU209" s="5">
        <f t="shared" si="90"/>
        <v>720</v>
      </c>
      <c r="AV209" s="5">
        <f t="shared" si="111"/>
        <v>540</v>
      </c>
      <c r="AW209" s="5">
        <f t="shared" si="112"/>
        <v>900</v>
      </c>
      <c r="AX209" s="5">
        <f t="shared" si="113"/>
        <v>7</v>
      </c>
      <c r="AY209" s="5">
        <f t="shared" si="114"/>
        <v>8</v>
      </c>
      <c r="AZ209" s="5">
        <f t="shared" si="115"/>
        <v>11</v>
      </c>
      <c r="BA209" s="5">
        <f t="shared" si="116"/>
        <v>15</v>
      </c>
      <c r="BB209" s="5">
        <f t="shared" si="117"/>
        <v>19</v>
      </c>
    </row>
    <row r="210" spans="1:54">
      <c r="A210" s="882"/>
      <c r="B210" s="89" t="s">
        <v>45</v>
      </c>
      <c r="C210" s="119" t="s">
        <v>116</v>
      </c>
      <c r="D210" s="26" t="s">
        <v>1</v>
      </c>
      <c r="E210" s="26" t="s">
        <v>0</v>
      </c>
      <c r="F210" s="27" t="s">
        <v>18</v>
      </c>
      <c r="G210" s="28" t="s">
        <v>12</v>
      </c>
      <c r="H210" s="91">
        <f>ROUNDDOWN(AK210*1.05,0)+INDEX(Sheet2!$B$2:'Sheet2'!$B$5,MATCH(G210,Sheet2!$A$2:'Sheet2'!$A$5,0),0)+34*AT210-ROUNDUP(IF($BC$1=TRUE,AV210,AW210)/10,0)+A210</f>
        <v>467</v>
      </c>
      <c r="I210" s="231">
        <f>ROUNDDOWN(AL210*1.05,0)+INDEX(Sheet2!$B$2:'Sheet2'!$B$5,MATCH(G210,Sheet2!$A$2:'Sheet2'!$A$5,0),0)+34*AT210-ROUNDUP(IF($BC$1=TRUE,AV210,AW210)/10,0)+A210</f>
        <v>430</v>
      </c>
      <c r="J210" s="30">
        <f t="shared" si="93"/>
        <v>897</v>
      </c>
      <c r="K210" s="88">
        <f>AW210-ROUNDDOWN(AR210/2,0)-ROUNDDOWN(MAX(AQ210*1.2,AP210*0.5),0)+INDEX(Sheet2!$C$2:'Sheet2'!$C$5,MATCH(G210,Sheet2!$A$2:'Sheet2'!$A$5,0),0)</f>
        <v>795</v>
      </c>
      <c r="L210" s="25">
        <f t="shared" si="94"/>
        <v>396</v>
      </c>
      <c r="M210" s="83">
        <f t="shared" si="118"/>
        <v>11</v>
      </c>
      <c r="N210" s="83">
        <f t="shared" si="119"/>
        <v>53</v>
      </c>
      <c r="O210" s="92">
        <f t="shared" si="95"/>
        <v>1831</v>
      </c>
      <c r="P210" s="31">
        <f>AX210+IF($F210="범선",IF($BG$1=TRUE,INDEX(Sheet2!$H$2:'Sheet2'!$H$45,MATCH(AX210,Sheet2!$G$2:'Sheet2'!$G$45,0),0)),IF($BH$1=TRUE,INDEX(Sheet2!$I$2:'Sheet2'!$I$45,MATCH(AX210,Sheet2!$G$2:'Sheet2'!$G$45,0)),IF($BI$1=TRUE,INDEX(Sheet2!$H$2:'Sheet2'!$H$45,MATCH(AX210,Sheet2!$G$2:'Sheet2'!$G$45,0)),0)))+IF($BE$1=TRUE,2,0)</f>
        <v>24</v>
      </c>
      <c r="Q210" s="26">
        <f t="shared" si="96"/>
        <v>27</v>
      </c>
      <c r="R210" s="26">
        <f t="shared" si="97"/>
        <v>30</v>
      </c>
      <c r="S210" s="28">
        <f t="shared" si="98"/>
        <v>33</v>
      </c>
      <c r="T210" s="26">
        <f>AY210+IF($F210="범선",IF($BG$1=TRUE,INDEX(Sheet2!$H$2:'Sheet2'!$H$45,MATCH(AY210,Sheet2!$G$2:'Sheet2'!$G$45,0),0)),IF($BH$1=TRUE,INDEX(Sheet2!$I$2:'Sheet2'!$I$45,MATCH(AY210,Sheet2!$G$2:'Sheet2'!$G$45,0)),IF($BI$1=TRUE,INDEX(Sheet2!$H$2:'Sheet2'!$H$45,MATCH(AY210,Sheet2!$G$2:'Sheet2'!$G$45,0)),0)))+IF($BE$1=TRUE,2,0)</f>
        <v>25</v>
      </c>
      <c r="U210" s="26">
        <f t="shared" si="99"/>
        <v>28.5</v>
      </c>
      <c r="V210" s="26">
        <f t="shared" si="100"/>
        <v>31.5</v>
      </c>
      <c r="W210" s="28">
        <f t="shared" si="101"/>
        <v>34.5</v>
      </c>
      <c r="X210" s="26">
        <f>AZ210+IF($F210="범선",IF($BG$1=TRUE,INDEX(Sheet2!$H$2:'Sheet2'!$H$45,MATCH(AZ210,Sheet2!$G$2:'Sheet2'!$G$45,0),0)),IF($BH$1=TRUE,INDEX(Sheet2!$I$2:'Sheet2'!$I$45,MATCH(AZ210,Sheet2!$G$2:'Sheet2'!$G$45,0)),IF($BI$1=TRUE,INDEX(Sheet2!$H$2:'Sheet2'!$H$45,MATCH(AZ210,Sheet2!$G$2:'Sheet2'!$G$45,0)),0)))+IF($BE$1=TRUE,2,0)</f>
        <v>30.5</v>
      </c>
      <c r="Y210" s="26">
        <f t="shared" si="102"/>
        <v>34</v>
      </c>
      <c r="Z210" s="26">
        <f t="shared" si="103"/>
        <v>37</v>
      </c>
      <c r="AA210" s="28">
        <f t="shared" si="104"/>
        <v>40</v>
      </c>
      <c r="AB210" s="26">
        <f>BA210+IF($F210="범선",IF($BG$1=TRUE,INDEX(Sheet2!$H$2:'Sheet2'!$H$45,MATCH(BA210,Sheet2!$G$2:'Sheet2'!$G$45,0),0)),IF($BH$1=TRUE,INDEX(Sheet2!$I$2:'Sheet2'!$I$45,MATCH(BA210,Sheet2!$G$2:'Sheet2'!$G$45,0)),IF($BI$1=TRUE,INDEX(Sheet2!$H$2:'Sheet2'!$H$45,MATCH(BA210,Sheet2!$G$2:'Sheet2'!$G$45,0)),0)))+IF($BE$1=TRUE,2,0)</f>
        <v>36</v>
      </c>
      <c r="AC210" s="26">
        <f t="shared" si="105"/>
        <v>39.5</v>
      </c>
      <c r="AD210" s="26">
        <f t="shared" si="106"/>
        <v>42.5</v>
      </c>
      <c r="AE210" s="28">
        <f t="shared" si="107"/>
        <v>45.5</v>
      </c>
      <c r="AF210" s="26">
        <f>BB210+IF($F210="범선",IF($BG$1=TRUE,INDEX(Sheet2!$H$2:'Sheet2'!$H$45,MATCH(BB210,Sheet2!$G$2:'Sheet2'!$G$45,0),0)),IF($BH$1=TRUE,INDEX(Sheet2!$I$2:'Sheet2'!$I$45,MATCH(BB210,Sheet2!$G$2:'Sheet2'!$G$45,0)),IF($BI$1=TRUE,INDEX(Sheet2!$H$2:'Sheet2'!$H$45,MATCH(BB210,Sheet2!$G$2:'Sheet2'!$G$45,0)),0)))+IF($BE$1=TRUE,2,0)</f>
        <v>40</v>
      </c>
      <c r="AG210" s="26">
        <f t="shared" si="108"/>
        <v>43.5</v>
      </c>
      <c r="AH210" s="26">
        <f t="shared" si="109"/>
        <v>46.5</v>
      </c>
      <c r="AI210" s="28">
        <f t="shared" si="110"/>
        <v>49.5</v>
      </c>
      <c r="AJ210" s="95"/>
      <c r="AK210" s="97">
        <v>265</v>
      </c>
      <c r="AL210" s="97">
        <v>230</v>
      </c>
      <c r="AM210" s="97">
        <v>13</v>
      </c>
      <c r="AN210" s="83">
        <v>11</v>
      </c>
      <c r="AO210" s="83">
        <v>53</v>
      </c>
      <c r="AP210" s="5">
        <v>150</v>
      </c>
      <c r="AQ210" s="5">
        <v>50</v>
      </c>
      <c r="AR210" s="5">
        <v>108</v>
      </c>
      <c r="AS210" s="5">
        <v>442</v>
      </c>
      <c r="AT210" s="5">
        <v>3</v>
      </c>
      <c r="AU210" s="5">
        <f t="shared" si="90"/>
        <v>700</v>
      </c>
      <c r="AV210" s="5">
        <f t="shared" si="111"/>
        <v>525</v>
      </c>
      <c r="AW210" s="5">
        <f t="shared" si="112"/>
        <v>875</v>
      </c>
      <c r="AX210" s="5">
        <f t="shared" si="113"/>
        <v>11</v>
      </c>
      <c r="AY210" s="5">
        <f t="shared" si="114"/>
        <v>12</v>
      </c>
      <c r="AZ210" s="5">
        <f t="shared" si="115"/>
        <v>16</v>
      </c>
      <c r="BA210" s="5">
        <f t="shared" si="116"/>
        <v>20</v>
      </c>
      <c r="BB210" s="5">
        <f t="shared" si="117"/>
        <v>23</v>
      </c>
    </row>
    <row r="211" spans="1:54">
      <c r="A211" s="882"/>
      <c r="B211" s="89" t="s">
        <v>3</v>
      </c>
      <c r="C211" s="119" t="s">
        <v>189</v>
      </c>
      <c r="D211" s="26" t="s">
        <v>1</v>
      </c>
      <c r="E211" s="26" t="s">
        <v>41</v>
      </c>
      <c r="F211" s="26" t="s">
        <v>18</v>
      </c>
      <c r="G211" s="28" t="s">
        <v>12</v>
      </c>
      <c r="H211" s="91">
        <f>ROUNDDOWN(AK211*1.05,0)+INDEX(Sheet2!$B$2:'Sheet2'!$B$5,MATCH(G211,Sheet2!$A$2:'Sheet2'!$A$5,0),0)+34*AT211-ROUNDUP(IF($BC$1=TRUE,AV211,AW211)/10,0)+A211</f>
        <v>435</v>
      </c>
      <c r="I211" s="231">
        <f>ROUNDDOWN(AL211*1.05,0)+INDEX(Sheet2!$B$2:'Sheet2'!$B$5,MATCH(G211,Sheet2!$A$2:'Sheet2'!$A$5,0),0)+34*AT211-ROUNDUP(IF($BC$1=TRUE,AV211,AW211)/10,0)+A211</f>
        <v>525</v>
      </c>
      <c r="J211" s="30">
        <f t="shared" si="93"/>
        <v>960</v>
      </c>
      <c r="K211" s="88">
        <f>AW211-ROUNDDOWN(AR211/2,0)-ROUNDDOWN(MAX(AQ211*1.2,AP211*0.5),0)+INDEX(Sheet2!$C$2:'Sheet2'!$C$5,MATCH(G211,Sheet2!$A$2:'Sheet2'!$A$5,0),0)</f>
        <v>749</v>
      </c>
      <c r="L211" s="25">
        <f t="shared" si="94"/>
        <v>350</v>
      </c>
      <c r="M211" s="83">
        <f t="shared" si="118"/>
        <v>13</v>
      </c>
      <c r="N211" s="83">
        <f t="shared" si="119"/>
        <v>55</v>
      </c>
      <c r="O211" s="92">
        <f t="shared" si="95"/>
        <v>1830</v>
      </c>
      <c r="P211" s="31">
        <f>AX211+IF($F211="범선",IF($BG$1=TRUE,INDEX(Sheet2!$H$2:'Sheet2'!$H$45,MATCH(AX211,Sheet2!$G$2:'Sheet2'!$G$45,0),0)),IF($BH$1=TRUE,INDEX(Sheet2!$I$2:'Sheet2'!$I$45,MATCH(AX211,Sheet2!$G$2:'Sheet2'!$G$45,0)),IF($BI$1=TRUE,INDEX(Sheet2!$H$2:'Sheet2'!$H$45,MATCH(AX211,Sheet2!$G$2:'Sheet2'!$G$45,0)),0)))+IF($BE$1=TRUE,2,0)</f>
        <v>25</v>
      </c>
      <c r="Q211" s="26">
        <f t="shared" si="96"/>
        <v>28</v>
      </c>
      <c r="R211" s="26">
        <f t="shared" si="97"/>
        <v>31</v>
      </c>
      <c r="S211" s="28">
        <f t="shared" si="98"/>
        <v>34</v>
      </c>
      <c r="T211" s="26">
        <f>AY211+IF($F211="범선",IF($BG$1=TRUE,INDEX(Sheet2!$H$2:'Sheet2'!$H$45,MATCH(AY211,Sheet2!$G$2:'Sheet2'!$G$45,0),0)),IF($BH$1=TRUE,INDEX(Sheet2!$I$2:'Sheet2'!$I$45,MATCH(AY211,Sheet2!$G$2:'Sheet2'!$G$45,0)),IF($BI$1=TRUE,INDEX(Sheet2!$H$2:'Sheet2'!$H$45,MATCH(AY211,Sheet2!$G$2:'Sheet2'!$G$45,0)),0)))+IF($BE$1=TRUE,2,0)</f>
        <v>26.5</v>
      </c>
      <c r="U211" s="26">
        <f t="shared" si="99"/>
        <v>30</v>
      </c>
      <c r="V211" s="26">
        <f t="shared" si="100"/>
        <v>33</v>
      </c>
      <c r="W211" s="28">
        <f t="shared" si="101"/>
        <v>36</v>
      </c>
      <c r="X211" s="26">
        <f>AZ211+IF($F211="범선",IF($BG$1=TRUE,INDEX(Sheet2!$H$2:'Sheet2'!$H$45,MATCH(AZ211,Sheet2!$G$2:'Sheet2'!$G$45,0),0)),IF($BH$1=TRUE,INDEX(Sheet2!$I$2:'Sheet2'!$I$45,MATCH(AZ211,Sheet2!$G$2:'Sheet2'!$G$45,0)),IF($BI$1=TRUE,INDEX(Sheet2!$H$2:'Sheet2'!$H$45,MATCH(AZ211,Sheet2!$G$2:'Sheet2'!$G$45,0)),0)))+IF($BE$1=TRUE,2,0)</f>
        <v>30.5</v>
      </c>
      <c r="Y211" s="26">
        <f t="shared" si="102"/>
        <v>34</v>
      </c>
      <c r="Z211" s="26">
        <f t="shared" si="103"/>
        <v>37</v>
      </c>
      <c r="AA211" s="28">
        <f t="shared" si="104"/>
        <v>40</v>
      </c>
      <c r="AB211" s="26">
        <f>BA211+IF($F211="범선",IF($BG$1=TRUE,INDEX(Sheet2!$H$2:'Sheet2'!$H$45,MATCH(BA211,Sheet2!$G$2:'Sheet2'!$G$45,0),0)),IF($BH$1=TRUE,INDEX(Sheet2!$I$2:'Sheet2'!$I$45,MATCH(BA211,Sheet2!$G$2:'Sheet2'!$G$45,0)),IF($BI$1=TRUE,INDEX(Sheet2!$H$2:'Sheet2'!$H$45,MATCH(BA211,Sheet2!$G$2:'Sheet2'!$G$45,0)),0)))+IF($BE$1=TRUE,2,0)</f>
        <v>36</v>
      </c>
      <c r="AC211" s="26">
        <f t="shared" si="105"/>
        <v>39.5</v>
      </c>
      <c r="AD211" s="26">
        <f t="shared" si="106"/>
        <v>42.5</v>
      </c>
      <c r="AE211" s="28">
        <f t="shared" si="107"/>
        <v>45.5</v>
      </c>
      <c r="AF211" s="26">
        <f>BB211+IF($F211="범선",IF($BG$1=TRUE,INDEX(Sheet2!$H$2:'Sheet2'!$H$45,MATCH(BB211,Sheet2!$G$2:'Sheet2'!$G$45,0),0)),IF($BH$1=TRUE,INDEX(Sheet2!$I$2:'Sheet2'!$I$45,MATCH(BB211,Sheet2!$G$2:'Sheet2'!$G$45,0)),IF($BI$1=TRUE,INDEX(Sheet2!$H$2:'Sheet2'!$H$45,MATCH(BB211,Sheet2!$G$2:'Sheet2'!$G$45,0)),0)))+IF($BE$1=TRUE,2,0)</f>
        <v>41</v>
      </c>
      <c r="AG211" s="26">
        <f t="shared" si="108"/>
        <v>44.5</v>
      </c>
      <c r="AH211" s="26">
        <f t="shared" si="109"/>
        <v>47.5</v>
      </c>
      <c r="AI211" s="28">
        <f t="shared" si="110"/>
        <v>50.5</v>
      </c>
      <c r="AJ211" s="95"/>
      <c r="AK211" s="96">
        <v>235</v>
      </c>
      <c r="AL211" s="96">
        <v>320</v>
      </c>
      <c r="AM211" s="96">
        <v>13</v>
      </c>
      <c r="AN211" s="83">
        <v>13</v>
      </c>
      <c r="AO211" s="83">
        <v>55</v>
      </c>
      <c r="AP211" s="13">
        <v>210</v>
      </c>
      <c r="AQ211" s="13">
        <v>100</v>
      </c>
      <c r="AR211" s="13">
        <v>110</v>
      </c>
      <c r="AS211" s="13">
        <v>380</v>
      </c>
      <c r="AT211" s="13">
        <v>3</v>
      </c>
      <c r="AU211" s="5">
        <f t="shared" si="90"/>
        <v>700</v>
      </c>
      <c r="AV211" s="5">
        <f t="shared" si="111"/>
        <v>525</v>
      </c>
      <c r="AW211" s="5">
        <f t="shared" si="112"/>
        <v>875</v>
      </c>
      <c r="AX211" s="5">
        <f t="shared" si="113"/>
        <v>12</v>
      </c>
      <c r="AY211" s="5">
        <f t="shared" si="114"/>
        <v>13</v>
      </c>
      <c r="AZ211" s="5">
        <f t="shared" si="115"/>
        <v>16</v>
      </c>
      <c r="BA211" s="5">
        <f t="shared" si="116"/>
        <v>20</v>
      </c>
      <c r="BB211" s="5">
        <f t="shared" si="117"/>
        <v>24</v>
      </c>
    </row>
    <row r="212" spans="1:54" hidden="1">
      <c r="A212" s="883"/>
      <c r="B212" s="317" t="s">
        <v>280</v>
      </c>
      <c r="C212" s="213" t="s">
        <v>281</v>
      </c>
      <c r="D212" s="62" t="s">
        <v>1</v>
      </c>
      <c r="E212" s="62" t="s">
        <v>50</v>
      </c>
      <c r="F212" s="729" t="s">
        <v>118</v>
      </c>
      <c r="G212" s="63" t="s">
        <v>12</v>
      </c>
      <c r="H212" s="91">
        <f>ROUNDDOWN(AK212*1.05,0)+INDEX(Sheet2!$B$2:'Sheet2'!$B$5,MATCH(G212,Sheet2!$A$2:'Sheet2'!$A$5,0),0)+34*AT212-ROUNDUP(IF($BC$1=TRUE,AV212,AW212)/10,0)+A212</f>
        <v>479</v>
      </c>
      <c r="I212" s="231">
        <f>ROUNDDOWN(AL212*1.05,0)+INDEX(Sheet2!$B$2:'Sheet2'!$B$5,MATCH(G212,Sheet2!$A$2:'Sheet2'!$A$5,0),0)+34*AT212-ROUNDUP(IF($BC$1=TRUE,AV212,AW212)/10,0)+A212</f>
        <v>353</v>
      </c>
      <c r="J212" s="64">
        <f t="shared" si="93"/>
        <v>832</v>
      </c>
      <c r="K212" s="236">
        <f>AW212-ROUNDDOWN(AR212/2,0)-ROUNDDOWN(MAX(AQ212*1.2,AP212*0.5),0)+INDEX(Sheet2!$C$2:'Sheet2'!$C$5,MATCH(G212,Sheet2!$A$2:'Sheet2'!$A$5,0),0)</f>
        <v>779</v>
      </c>
      <c r="L212" s="61">
        <f t="shared" si="94"/>
        <v>370</v>
      </c>
      <c r="M212" s="335">
        <f t="shared" si="118"/>
        <v>15</v>
      </c>
      <c r="N212" s="335">
        <f t="shared" si="119"/>
        <v>55</v>
      </c>
      <c r="O212" s="251">
        <f t="shared" si="95"/>
        <v>1790</v>
      </c>
      <c r="P212" s="31">
        <f>AX212+IF($F212="범선",IF($BG$1=TRUE,INDEX(Sheet2!$H$2:'Sheet2'!$H$45,MATCH(AX212,Sheet2!$G$2:'Sheet2'!$G$45,0),0)),IF($BH$1=TRUE,INDEX(Sheet2!$I$2:'Sheet2'!$I$45,MATCH(AX212,Sheet2!$G$2:'Sheet2'!$G$45,0)),IF($BI$1=TRUE,INDEX(Sheet2!$H$2:'Sheet2'!$H$45,MATCH(AX212,Sheet2!$G$2:'Sheet2'!$G$45,0)),0)))+IF($BE$1=TRUE,2,0)</f>
        <v>47</v>
      </c>
      <c r="Q212" s="26">
        <f t="shared" si="96"/>
        <v>50</v>
      </c>
      <c r="R212" s="26">
        <f t="shared" si="97"/>
        <v>53</v>
      </c>
      <c r="S212" s="28">
        <f t="shared" si="98"/>
        <v>56</v>
      </c>
      <c r="T212" s="26">
        <f>AY212+IF($F212="범선",IF($BG$1=TRUE,INDEX(Sheet2!$H$2:'Sheet2'!$H$45,MATCH(AY212,Sheet2!$G$2:'Sheet2'!$G$45,0),0)),IF($BH$1=TRUE,INDEX(Sheet2!$I$2:'Sheet2'!$I$45,MATCH(AY212,Sheet2!$G$2:'Sheet2'!$G$45,0)),IF($BI$1=TRUE,INDEX(Sheet2!$H$2:'Sheet2'!$H$45,MATCH(AY212,Sheet2!$G$2:'Sheet2'!$G$45,0)),0)))+IF($BE$1=TRUE,2,0)</f>
        <v>49</v>
      </c>
      <c r="U212" s="26">
        <f t="shared" si="99"/>
        <v>52.5</v>
      </c>
      <c r="V212" s="26">
        <f t="shared" si="100"/>
        <v>55.5</v>
      </c>
      <c r="W212" s="28">
        <f t="shared" si="101"/>
        <v>58.5</v>
      </c>
      <c r="X212" s="26">
        <f>AZ212+IF($F212="범선",IF($BG$1=TRUE,INDEX(Sheet2!$H$2:'Sheet2'!$H$45,MATCH(AZ212,Sheet2!$G$2:'Sheet2'!$G$45,0),0)),IF($BH$1=TRUE,INDEX(Sheet2!$I$2:'Sheet2'!$I$45,MATCH(AZ212,Sheet2!$G$2:'Sheet2'!$G$45,0)),IF($BI$1=TRUE,INDEX(Sheet2!$H$2:'Sheet2'!$H$45,MATCH(AZ212,Sheet2!$G$2:'Sheet2'!$G$45,0)),0)))+IF($BE$1=TRUE,2,0)</f>
        <v>55</v>
      </c>
      <c r="Y212" s="26">
        <f t="shared" si="102"/>
        <v>58.5</v>
      </c>
      <c r="Z212" s="26">
        <f t="shared" si="103"/>
        <v>61.5</v>
      </c>
      <c r="AA212" s="28">
        <f t="shared" si="104"/>
        <v>64.5</v>
      </c>
      <c r="AB212" s="26">
        <f>BA212+IF($F212="범선",IF($BG$1=TRUE,INDEX(Sheet2!$H$2:'Sheet2'!$H$45,MATCH(BA212,Sheet2!$G$2:'Sheet2'!$G$45,0),0)),IF($BH$1=TRUE,INDEX(Sheet2!$I$2:'Sheet2'!$I$45,MATCH(BA212,Sheet2!$G$2:'Sheet2'!$G$45,0)),IF($BI$1=TRUE,INDEX(Sheet2!$H$2:'Sheet2'!$H$45,MATCH(BA212,Sheet2!$G$2:'Sheet2'!$G$45,0)),0)))+IF($BE$1=TRUE,2,0)</f>
        <v>63</v>
      </c>
      <c r="AC212" s="26">
        <f t="shared" si="105"/>
        <v>66.5</v>
      </c>
      <c r="AD212" s="26">
        <f t="shared" si="106"/>
        <v>69.5</v>
      </c>
      <c r="AE212" s="28">
        <f t="shared" si="107"/>
        <v>72.5</v>
      </c>
      <c r="AF212" s="26">
        <f>BB212+IF($F212="범선",IF($BG$1=TRUE,INDEX(Sheet2!$H$2:'Sheet2'!$H$45,MATCH(BB212,Sheet2!$G$2:'Sheet2'!$G$45,0),0)),IF($BH$1=TRUE,INDEX(Sheet2!$I$2:'Sheet2'!$I$45,MATCH(BB212,Sheet2!$G$2:'Sheet2'!$G$45,0)),IF($BI$1=TRUE,INDEX(Sheet2!$H$2:'Sheet2'!$H$45,MATCH(BB212,Sheet2!$G$2:'Sheet2'!$G$45,0)),0)))+IF($BE$1=TRUE,2,0)</f>
        <v>71</v>
      </c>
      <c r="AG212" s="26">
        <f t="shared" si="108"/>
        <v>74.5</v>
      </c>
      <c r="AH212" s="26">
        <f t="shared" si="109"/>
        <v>77.5</v>
      </c>
      <c r="AI212" s="28">
        <f t="shared" si="110"/>
        <v>80.5</v>
      </c>
      <c r="AJ212" s="95"/>
      <c r="AK212" s="97">
        <v>310</v>
      </c>
      <c r="AL212" s="97">
        <v>190</v>
      </c>
      <c r="AM212" s="97">
        <v>15</v>
      </c>
      <c r="AN212" s="146">
        <v>15</v>
      </c>
      <c r="AO212" s="146">
        <v>55</v>
      </c>
      <c r="AP212" s="5">
        <v>240</v>
      </c>
      <c r="AQ212" s="5">
        <v>100</v>
      </c>
      <c r="AR212" s="5">
        <v>100</v>
      </c>
      <c r="AS212" s="5">
        <v>380</v>
      </c>
      <c r="AT212" s="5">
        <v>2</v>
      </c>
      <c r="AU212" s="5">
        <f t="shared" si="90"/>
        <v>720</v>
      </c>
      <c r="AV212" s="5">
        <f t="shared" si="111"/>
        <v>540</v>
      </c>
      <c r="AW212" s="5">
        <f t="shared" si="112"/>
        <v>900</v>
      </c>
      <c r="AX212" s="5">
        <f t="shared" si="113"/>
        <v>12</v>
      </c>
      <c r="AY212" s="5">
        <f t="shared" si="114"/>
        <v>13</v>
      </c>
      <c r="AZ212" s="5">
        <f t="shared" si="115"/>
        <v>16</v>
      </c>
      <c r="BA212" s="5">
        <f t="shared" si="116"/>
        <v>20</v>
      </c>
      <c r="BB212" s="5">
        <f t="shared" si="117"/>
        <v>24</v>
      </c>
    </row>
    <row r="213" spans="1:54">
      <c r="A213" s="882"/>
      <c r="B213" s="89" t="s">
        <v>199</v>
      </c>
      <c r="C213" s="119" t="s">
        <v>197</v>
      </c>
      <c r="D213" s="26" t="s">
        <v>1</v>
      </c>
      <c r="E213" s="26" t="s">
        <v>41</v>
      </c>
      <c r="F213" s="26" t="s">
        <v>18</v>
      </c>
      <c r="G213" s="28" t="s">
        <v>12</v>
      </c>
      <c r="H213" s="91">
        <f>ROUNDDOWN(AK213*1.05,0)+INDEX(Sheet2!$B$2:'Sheet2'!$B$5,MATCH(G213,Sheet2!$A$2:'Sheet2'!$A$5,0),0)+34*AT213-ROUNDUP(IF($BC$1=TRUE,AV213,AW213)/10,0)+A213</f>
        <v>461</v>
      </c>
      <c r="I213" s="231">
        <f>ROUNDDOWN(AL213*1.05,0)+INDEX(Sheet2!$B$2:'Sheet2'!$B$5,MATCH(G213,Sheet2!$A$2:'Sheet2'!$A$5,0),0)+34*AT213-ROUNDUP(IF($BC$1=TRUE,AV213,AW213)/10,0)+A213</f>
        <v>445</v>
      </c>
      <c r="J213" s="30">
        <f t="shared" si="93"/>
        <v>906</v>
      </c>
      <c r="K213" s="88">
        <f>AW213-ROUNDDOWN(AR213/2,0)-ROUNDDOWN(MAX(AQ213*1.2,AP213*0.5),0)+INDEX(Sheet2!$C$2:'Sheet2'!$C$5,MATCH(G213,Sheet2!$A$2:'Sheet2'!$A$5,0),0)</f>
        <v>560</v>
      </c>
      <c r="L213" s="25">
        <f t="shared" si="94"/>
        <v>261</v>
      </c>
      <c r="M213" s="83">
        <f t="shared" si="118"/>
        <v>9</v>
      </c>
      <c r="N213" s="83">
        <f t="shared" si="119"/>
        <v>48</v>
      </c>
      <c r="O213" s="92">
        <f t="shared" si="95"/>
        <v>1828</v>
      </c>
      <c r="P213" s="31">
        <f>AX213+IF($F213="범선",IF($BG$1=TRUE,INDEX(Sheet2!$H$2:'Sheet2'!$H$45,MATCH(AX213,Sheet2!$G$2:'Sheet2'!$G$45,0),0)),IF($BH$1=TRUE,INDEX(Sheet2!$I$2:'Sheet2'!$I$45,MATCH(AX213,Sheet2!$G$2:'Sheet2'!$G$45,0)),IF($BI$1=TRUE,INDEX(Sheet2!$H$2:'Sheet2'!$H$45,MATCH(AX213,Sheet2!$G$2:'Sheet2'!$G$45,0)),0)))+IF($BE$1=TRUE,2,0)</f>
        <v>25</v>
      </c>
      <c r="Q213" s="26">
        <f t="shared" si="96"/>
        <v>28</v>
      </c>
      <c r="R213" s="26">
        <f t="shared" si="97"/>
        <v>31</v>
      </c>
      <c r="S213" s="28">
        <f t="shared" si="98"/>
        <v>34</v>
      </c>
      <c r="T213" s="26">
        <f>AY213+IF($F213="범선",IF($BG$1=TRUE,INDEX(Sheet2!$H$2:'Sheet2'!$H$45,MATCH(AY213,Sheet2!$G$2:'Sheet2'!$G$45,0),0)),IF($BH$1=TRUE,INDEX(Sheet2!$I$2:'Sheet2'!$I$45,MATCH(AY213,Sheet2!$G$2:'Sheet2'!$G$45,0)),IF($BI$1=TRUE,INDEX(Sheet2!$H$2:'Sheet2'!$H$45,MATCH(AY213,Sheet2!$G$2:'Sheet2'!$G$45,0)),0)))+IF($BE$1=TRUE,2,0)</f>
        <v>26.5</v>
      </c>
      <c r="U213" s="26">
        <f t="shared" si="99"/>
        <v>30</v>
      </c>
      <c r="V213" s="26">
        <f t="shared" si="100"/>
        <v>33</v>
      </c>
      <c r="W213" s="28">
        <f t="shared" si="101"/>
        <v>36</v>
      </c>
      <c r="X213" s="26">
        <f>AZ213+IF($F213="범선",IF($BG$1=TRUE,INDEX(Sheet2!$H$2:'Sheet2'!$H$45,MATCH(AZ213,Sheet2!$G$2:'Sheet2'!$G$45,0),0)),IF($BH$1=TRUE,INDEX(Sheet2!$I$2:'Sheet2'!$I$45,MATCH(AZ213,Sheet2!$G$2:'Sheet2'!$G$45,0)),IF($BI$1=TRUE,INDEX(Sheet2!$H$2:'Sheet2'!$H$45,MATCH(AZ213,Sheet2!$G$2:'Sheet2'!$G$45,0)),0)))+IF($BE$1=TRUE,2,0)</f>
        <v>32</v>
      </c>
      <c r="Y213" s="26">
        <f t="shared" si="102"/>
        <v>35.5</v>
      </c>
      <c r="Z213" s="26">
        <f t="shared" si="103"/>
        <v>38.5</v>
      </c>
      <c r="AA213" s="28">
        <f t="shared" si="104"/>
        <v>41.5</v>
      </c>
      <c r="AB213" s="26">
        <f>BA213+IF($F213="범선",IF($BG$1=TRUE,INDEX(Sheet2!$H$2:'Sheet2'!$H$45,MATCH(BA213,Sheet2!$G$2:'Sheet2'!$G$45,0),0)),IF($BH$1=TRUE,INDEX(Sheet2!$I$2:'Sheet2'!$I$45,MATCH(BA213,Sheet2!$G$2:'Sheet2'!$G$45,0)),IF($BI$1=TRUE,INDEX(Sheet2!$H$2:'Sheet2'!$H$45,MATCH(BA213,Sheet2!$G$2:'Sheet2'!$G$45,0)),0)))+IF($BE$1=TRUE,2,0)</f>
        <v>37</v>
      </c>
      <c r="AC213" s="26">
        <f t="shared" si="105"/>
        <v>40.5</v>
      </c>
      <c r="AD213" s="26">
        <f t="shared" si="106"/>
        <v>43.5</v>
      </c>
      <c r="AE213" s="28">
        <f t="shared" si="107"/>
        <v>46.5</v>
      </c>
      <c r="AF213" s="26">
        <f>BB213+IF($F213="범선",IF($BG$1=TRUE,INDEX(Sheet2!$H$2:'Sheet2'!$H$45,MATCH(BB213,Sheet2!$G$2:'Sheet2'!$G$45,0),0)),IF($BH$1=TRUE,INDEX(Sheet2!$I$2:'Sheet2'!$I$45,MATCH(BB213,Sheet2!$G$2:'Sheet2'!$G$45,0)),IF($BI$1=TRUE,INDEX(Sheet2!$H$2:'Sheet2'!$H$45,MATCH(BB213,Sheet2!$G$2:'Sheet2'!$G$45,0)),0)))+IF($BE$1=TRUE,2,0)</f>
        <v>41</v>
      </c>
      <c r="AG213" s="26">
        <f t="shared" si="108"/>
        <v>44.5</v>
      </c>
      <c r="AH213" s="26">
        <f t="shared" si="109"/>
        <v>47.5</v>
      </c>
      <c r="AI213" s="28">
        <f t="shared" si="110"/>
        <v>50.5</v>
      </c>
      <c r="AJ213" s="95"/>
      <c r="AK213" s="96">
        <v>245</v>
      </c>
      <c r="AL213" s="96">
        <v>230</v>
      </c>
      <c r="AM213" s="96">
        <v>8</v>
      </c>
      <c r="AN213" s="83">
        <v>9</v>
      </c>
      <c r="AO213" s="83">
        <v>48</v>
      </c>
      <c r="AP213" s="13">
        <v>120</v>
      </c>
      <c r="AQ213" s="13">
        <v>60</v>
      </c>
      <c r="AR213" s="13">
        <v>85</v>
      </c>
      <c r="AS213" s="13">
        <v>295</v>
      </c>
      <c r="AT213" s="13">
        <v>3</v>
      </c>
      <c r="AU213" s="5">
        <f t="shared" si="90"/>
        <v>500</v>
      </c>
      <c r="AV213" s="5">
        <f t="shared" si="111"/>
        <v>375</v>
      </c>
      <c r="AW213" s="5">
        <f t="shared" si="112"/>
        <v>625</v>
      </c>
      <c r="AX213" s="5">
        <f t="shared" si="113"/>
        <v>12</v>
      </c>
      <c r="AY213" s="5">
        <f t="shared" si="114"/>
        <v>13</v>
      </c>
      <c r="AZ213" s="5">
        <f t="shared" si="115"/>
        <v>17</v>
      </c>
      <c r="BA213" s="5">
        <f t="shared" si="116"/>
        <v>21</v>
      </c>
      <c r="BB213" s="5">
        <f t="shared" si="117"/>
        <v>24</v>
      </c>
    </row>
    <row r="214" spans="1:54">
      <c r="A214" s="882"/>
      <c r="B214" s="89" t="s">
        <v>48</v>
      </c>
      <c r="C214" s="119" t="s">
        <v>85</v>
      </c>
      <c r="D214" s="26" t="s">
        <v>25</v>
      </c>
      <c r="E214" s="26" t="s">
        <v>41</v>
      </c>
      <c r="F214" s="27" t="s">
        <v>18</v>
      </c>
      <c r="G214" s="28" t="s">
        <v>8</v>
      </c>
      <c r="H214" s="91">
        <f>ROUNDDOWN(AK214*1.05,0)+INDEX(Sheet2!$B$2:'Sheet2'!$B$5,MATCH(G214,Sheet2!$A$2:'Sheet2'!$A$5,0),0)+34*AT214-ROUNDUP(IF($BC$1=TRUE,AV214,AW214)/10,0)+A214</f>
        <v>475</v>
      </c>
      <c r="I214" s="231">
        <f>ROUNDDOWN(AL214*1.05,0)+INDEX(Sheet2!$B$2:'Sheet2'!$B$5,MATCH(G214,Sheet2!$A$2:'Sheet2'!$A$5,0),0)+34*AT214-ROUNDUP(IF($BC$1=TRUE,AV214,AW214)/10,0)+A214</f>
        <v>393</v>
      </c>
      <c r="J214" s="30">
        <f t="shared" si="93"/>
        <v>868</v>
      </c>
      <c r="K214" s="143">
        <f>AW214-ROUNDDOWN(AR214/2,0)-ROUNDDOWN(MAX(AQ214*1.2,AP214*0.5),0)+INDEX(Sheet2!$C$2:'Sheet2'!$C$5,MATCH(G214,Sheet2!$A$2:'Sheet2'!$A$5,0),0)</f>
        <v>957</v>
      </c>
      <c r="L214" s="25">
        <f t="shared" si="94"/>
        <v>508</v>
      </c>
      <c r="M214" s="83">
        <f t="shared" si="118"/>
        <v>8</v>
      </c>
      <c r="N214" s="83">
        <f t="shared" si="119"/>
        <v>31</v>
      </c>
      <c r="O214" s="92">
        <f t="shared" si="95"/>
        <v>1818</v>
      </c>
      <c r="P214" s="31">
        <f>AX214+IF($F214="범선",IF($BG$1=TRUE,INDEX(Sheet2!$H$2:'Sheet2'!$H$45,MATCH(AX214,Sheet2!$G$2:'Sheet2'!$G$45,0),0)),IF($BH$1=TRUE,INDEX(Sheet2!$I$2:'Sheet2'!$I$45,MATCH(AX214,Sheet2!$G$2:'Sheet2'!$G$45,0)),IF($BI$1=TRUE,INDEX(Sheet2!$H$2:'Sheet2'!$H$45,MATCH(AX214,Sheet2!$G$2:'Sheet2'!$G$45,0)),0)))+IF($BE$1=TRUE,2,0)</f>
        <v>17</v>
      </c>
      <c r="Q214" s="26">
        <f t="shared" si="96"/>
        <v>20</v>
      </c>
      <c r="R214" s="26">
        <f t="shared" si="97"/>
        <v>23</v>
      </c>
      <c r="S214" s="28">
        <f t="shared" si="98"/>
        <v>26</v>
      </c>
      <c r="T214" s="26">
        <f>AY214+IF($F214="범선",IF($BG$1=TRUE,INDEX(Sheet2!$H$2:'Sheet2'!$H$45,MATCH(AY214,Sheet2!$G$2:'Sheet2'!$G$45,0),0)),IF($BH$1=TRUE,INDEX(Sheet2!$I$2:'Sheet2'!$I$45,MATCH(AY214,Sheet2!$G$2:'Sheet2'!$G$45,0)),IF($BI$1=TRUE,INDEX(Sheet2!$H$2:'Sheet2'!$H$45,MATCH(AY214,Sheet2!$G$2:'Sheet2'!$G$45,0)),0)))+IF($BE$1=TRUE,2,0)</f>
        <v>18.5</v>
      </c>
      <c r="U214" s="26">
        <f t="shared" si="99"/>
        <v>22</v>
      </c>
      <c r="V214" s="26">
        <f t="shared" si="100"/>
        <v>25</v>
      </c>
      <c r="W214" s="28">
        <f t="shared" si="101"/>
        <v>28</v>
      </c>
      <c r="X214" s="26">
        <f>AZ214+IF($F214="범선",IF($BG$1=TRUE,INDEX(Sheet2!$H$2:'Sheet2'!$H$45,MATCH(AZ214,Sheet2!$G$2:'Sheet2'!$G$45,0),0)),IF($BH$1=TRUE,INDEX(Sheet2!$I$2:'Sheet2'!$I$45,MATCH(AZ214,Sheet2!$G$2:'Sheet2'!$G$45,0)),IF($BI$1=TRUE,INDEX(Sheet2!$H$2:'Sheet2'!$H$45,MATCH(AZ214,Sheet2!$G$2:'Sheet2'!$G$45,0)),0)))+IF($BE$1=TRUE,2,0)</f>
        <v>24</v>
      </c>
      <c r="Y214" s="26">
        <f t="shared" si="102"/>
        <v>27.5</v>
      </c>
      <c r="Z214" s="26">
        <f t="shared" si="103"/>
        <v>30.5</v>
      </c>
      <c r="AA214" s="28">
        <f t="shared" si="104"/>
        <v>33.5</v>
      </c>
      <c r="AB214" s="26">
        <f>BA214+IF($F214="범선",IF($BG$1=TRUE,INDEX(Sheet2!$H$2:'Sheet2'!$H$45,MATCH(BA214,Sheet2!$G$2:'Sheet2'!$G$45,0),0)),IF($BH$1=TRUE,INDEX(Sheet2!$I$2:'Sheet2'!$I$45,MATCH(BA214,Sheet2!$G$2:'Sheet2'!$G$45,0)),IF($BI$1=TRUE,INDEX(Sheet2!$H$2:'Sheet2'!$H$45,MATCH(BA214,Sheet2!$G$2:'Sheet2'!$G$45,0)),0)))+IF($BE$1=TRUE,2,0)</f>
        <v>28</v>
      </c>
      <c r="AC214" s="26">
        <f t="shared" si="105"/>
        <v>31.5</v>
      </c>
      <c r="AD214" s="26">
        <f t="shared" si="106"/>
        <v>34.5</v>
      </c>
      <c r="AE214" s="28">
        <f t="shared" si="107"/>
        <v>37.5</v>
      </c>
      <c r="AF214" s="26">
        <f>BB214+IF($F214="범선",IF($BG$1=TRUE,INDEX(Sheet2!$H$2:'Sheet2'!$H$45,MATCH(BB214,Sheet2!$G$2:'Sheet2'!$G$45,0),0)),IF($BH$1=TRUE,INDEX(Sheet2!$I$2:'Sheet2'!$I$45,MATCH(BB214,Sheet2!$G$2:'Sheet2'!$G$45,0)),IF($BI$1=TRUE,INDEX(Sheet2!$H$2:'Sheet2'!$H$45,MATCH(BB214,Sheet2!$G$2:'Sheet2'!$G$45,0)),0)))+IF($BE$1=TRUE,2,0)</f>
        <v>33</v>
      </c>
      <c r="AG214" s="26">
        <f t="shared" si="108"/>
        <v>36.5</v>
      </c>
      <c r="AH214" s="26">
        <f t="shared" si="109"/>
        <v>39.5</v>
      </c>
      <c r="AI214" s="28">
        <f t="shared" si="110"/>
        <v>42.5</v>
      </c>
      <c r="AJ214" s="95"/>
      <c r="AK214" s="97">
        <v>260</v>
      </c>
      <c r="AL214" s="97">
        <v>182</v>
      </c>
      <c r="AM214" s="97">
        <v>9</v>
      </c>
      <c r="AN214" s="83">
        <v>8</v>
      </c>
      <c r="AO214" s="83">
        <v>31</v>
      </c>
      <c r="AP214" s="5">
        <v>92</v>
      </c>
      <c r="AQ214" s="5">
        <v>52</v>
      </c>
      <c r="AR214" s="5">
        <v>60</v>
      </c>
      <c r="AS214" s="5">
        <v>648</v>
      </c>
      <c r="AT214" s="5">
        <v>3</v>
      </c>
      <c r="AU214" s="5">
        <f t="shared" si="90"/>
        <v>800</v>
      </c>
      <c r="AV214" s="5">
        <f t="shared" si="111"/>
        <v>600</v>
      </c>
      <c r="AW214" s="5">
        <f t="shared" si="112"/>
        <v>1000</v>
      </c>
      <c r="AX214" s="5">
        <f t="shared" si="113"/>
        <v>6</v>
      </c>
      <c r="AY214" s="5">
        <f t="shared" si="114"/>
        <v>7</v>
      </c>
      <c r="AZ214" s="5">
        <f t="shared" si="115"/>
        <v>11</v>
      </c>
      <c r="BA214" s="5">
        <f t="shared" si="116"/>
        <v>14</v>
      </c>
      <c r="BB214" s="5">
        <f t="shared" si="117"/>
        <v>18</v>
      </c>
    </row>
    <row r="215" spans="1:54">
      <c r="A215" s="882"/>
      <c r="B215" s="89"/>
      <c r="C215" s="119" t="s">
        <v>116</v>
      </c>
      <c r="D215" s="26" t="s">
        <v>25</v>
      </c>
      <c r="E215" s="26" t="s">
        <v>0</v>
      </c>
      <c r="F215" s="27" t="s">
        <v>18</v>
      </c>
      <c r="G215" s="28" t="s">
        <v>12</v>
      </c>
      <c r="H215" s="91">
        <f>ROUNDDOWN(AK215*1.05,0)+INDEX(Sheet2!$B$2:'Sheet2'!$B$5,MATCH(G215,Sheet2!$A$2:'Sheet2'!$A$5,0),0)+34*AT215-ROUNDUP(IF($BC$1=TRUE,AV215,AW215)/10,0)+A215</f>
        <v>462</v>
      </c>
      <c r="I215" s="231">
        <f>ROUNDDOWN(AL215*1.05,0)+INDEX(Sheet2!$B$2:'Sheet2'!$B$5,MATCH(G215,Sheet2!$A$2:'Sheet2'!$A$5,0),0)+34*AT215-ROUNDUP(IF($BC$1=TRUE,AV215,AW215)/10,0)+A215</f>
        <v>430</v>
      </c>
      <c r="J215" s="30">
        <f t="shared" si="93"/>
        <v>892</v>
      </c>
      <c r="K215" s="133">
        <f>AW215-ROUNDDOWN(AR215/2,0)-ROUNDDOWN(MAX(AQ215*1.2,AP215*0.5),0)+INDEX(Sheet2!$C$2:'Sheet2'!$C$5,MATCH(G215,Sheet2!$A$2:'Sheet2'!$A$5,0),0)</f>
        <v>800</v>
      </c>
      <c r="L215" s="25">
        <f t="shared" si="94"/>
        <v>401</v>
      </c>
      <c r="M215" s="83">
        <f t="shared" si="118"/>
        <v>11</v>
      </c>
      <c r="N215" s="83">
        <f t="shared" si="119"/>
        <v>48</v>
      </c>
      <c r="O215" s="92">
        <f t="shared" si="95"/>
        <v>1816</v>
      </c>
      <c r="P215" s="31">
        <f>AX215+IF($F215="범선",IF($BG$1=TRUE,INDEX(Sheet2!$H$2:'Sheet2'!$H$45,MATCH(AX215,Sheet2!$G$2:'Sheet2'!$G$45,0),0)),IF($BH$1=TRUE,INDEX(Sheet2!$I$2:'Sheet2'!$I$45,MATCH(AX215,Sheet2!$G$2:'Sheet2'!$G$45,0)),IF($BI$1=TRUE,INDEX(Sheet2!$H$2:'Sheet2'!$H$45,MATCH(AX215,Sheet2!$G$2:'Sheet2'!$G$45,0)),0)))+IF($BE$1=TRUE,2,0)</f>
        <v>22.5</v>
      </c>
      <c r="Q215" s="26">
        <f t="shared" si="96"/>
        <v>25.5</v>
      </c>
      <c r="R215" s="26">
        <f t="shared" si="97"/>
        <v>28.5</v>
      </c>
      <c r="S215" s="28">
        <f t="shared" si="98"/>
        <v>31.5</v>
      </c>
      <c r="T215" s="26">
        <f>AY215+IF($F215="범선",IF($BG$1=TRUE,INDEX(Sheet2!$H$2:'Sheet2'!$H$45,MATCH(AY215,Sheet2!$G$2:'Sheet2'!$G$45,0),0)),IF($BH$1=TRUE,INDEX(Sheet2!$I$2:'Sheet2'!$I$45,MATCH(AY215,Sheet2!$G$2:'Sheet2'!$G$45,0)),IF($BI$1=TRUE,INDEX(Sheet2!$H$2:'Sheet2'!$H$45,MATCH(AY215,Sheet2!$G$2:'Sheet2'!$G$45,0)),0)))+IF($BE$1=TRUE,2,0)</f>
        <v>24</v>
      </c>
      <c r="U215" s="26">
        <f t="shared" si="99"/>
        <v>27.5</v>
      </c>
      <c r="V215" s="26">
        <f t="shared" si="100"/>
        <v>30.5</v>
      </c>
      <c r="W215" s="28">
        <f t="shared" si="101"/>
        <v>33.5</v>
      </c>
      <c r="X215" s="26">
        <f>AZ215+IF($F215="범선",IF($BG$1=TRUE,INDEX(Sheet2!$H$2:'Sheet2'!$H$45,MATCH(AZ215,Sheet2!$G$2:'Sheet2'!$G$45,0),0)),IF($BH$1=TRUE,INDEX(Sheet2!$I$2:'Sheet2'!$I$45,MATCH(AZ215,Sheet2!$G$2:'Sheet2'!$G$45,0)),IF($BI$1=TRUE,INDEX(Sheet2!$H$2:'Sheet2'!$H$45,MATCH(AZ215,Sheet2!$G$2:'Sheet2'!$G$45,0)),0)))+IF($BE$1=TRUE,2,0)</f>
        <v>29</v>
      </c>
      <c r="Y215" s="26">
        <f t="shared" si="102"/>
        <v>32.5</v>
      </c>
      <c r="Z215" s="26">
        <f t="shared" si="103"/>
        <v>35.5</v>
      </c>
      <c r="AA215" s="28">
        <f t="shared" si="104"/>
        <v>38.5</v>
      </c>
      <c r="AB215" s="26">
        <f>BA215+IF($F215="범선",IF($BG$1=TRUE,INDEX(Sheet2!$H$2:'Sheet2'!$H$45,MATCH(BA215,Sheet2!$G$2:'Sheet2'!$G$45,0),0)),IF($BH$1=TRUE,INDEX(Sheet2!$I$2:'Sheet2'!$I$45,MATCH(BA215,Sheet2!$G$2:'Sheet2'!$G$45,0)),IF($BI$1=TRUE,INDEX(Sheet2!$H$2:'Sheet2'!$H$45,MATCH(BA215,Sheet2!$G$2:'Sheet2'!$G$45,0)),0)))+IF($BE$1=TRUE,2,0)</f>
        <v>34.5</v>
      </c>
      <c r="AC215" s="26">
        <f t="shared" si="105"/>
        <v>38</v>
      </c>
      <c r="AD215" s="26">
        <f t="shared" si="106"/>
        <v>41</v>
      </c>
      <c r="AE215" s="28">
        <f t="shared" si="107"/>
        <v>44</v>
      </c>
      <c r="AF215" s="26">
        <f>BB215+IF($F215="범선",IF($BG$1=TRUE,INDEX(Sheet2!$H$2:'Sheet2'!$H$45,MATCH(BB215,Sheet2!$G$2:'Sheet2'!$G$45,0),0)),IF($BH$1=TRUE,INDEX(Sheet2!$I$2:'Sheet2'!$I$45,MATCH(BB215,Sheet2!$G$2:'Sheet2'!$G$45,0)),IF($BI$1=TRUE,INDEX(Sheet2!$H$2:'Sheet2'!$H$45,MATCH(BB215,Sheet2!$G$2:'Sheet2'!$G$45,0)),0)))+IF($BE$1=TRUE,2,0)</f>
        <v>38.5</v>
      </c>
      <c r="AG215" s="26">
        <f t="shared" si="108"/>
        <v>42</v>
      </c>
      <c r="AH215" s="26">
        <f t="shared" si="109"/>
        <v>45</v>
      </c>
      <c r="AI215" s="28">
        <f t="shared" si="110"/>
        <v>48</v>
      </c>
      <c r="AJ215" s="95"/>
      <c r="AK215" s="97">
        <v>260</v>
      </c>
      <c r="AL215" s="97">
        <v>230</v>
      </c>
      <c r="AM215" s="97">
        <v>12</v>
      </c>
      <c r="AN215" s="83">
        <v>11</v>
      </c>
      <c r="AO215" s="83">
        <v>48</v>
      </c>
      <c r="AP215" s="5">
        <v>140</v>
      </c>
      <c r="AQ215" s="5">
        <v>50</v>
      </c>
      <c r="AR215" s="5">
        <v>108</v>
      </c>
      <c r="AS215" s="5">
        <v>452</v>
      </c>
      <c r="AT215" s="5">
        <v>3</v>
      </c>
      <c r="AU215" s="5">
        <f t="shared" si="90"/>
        <v>700</v>
      </c>
      <c r="AV215" s="5">
        <f t="shared" si="111"/>
        <v>525</v>
      </c>
      <c r="AW215" s="5">
        <f t="shared" si="112"/>
        <v>875</v>
      </c>
      <c r="AX215" s="5">
        <f t="shared" si="113"/>
        <v>10</v>
      </c>
      <c r="AY215" s="5">
        <f t="shared" si="114"/>
        <v>11</v>
      </c>
      <c r="AZ215" s="5">
        <f t="shared" si="115"/>
        <v>15</v>
      </c>
      <c r="BA215" s="5">
        <f t="shared" si="116"/>
        <v>19</v>
      </c>
      <c r="BB215" s="5">
        <f t="shared" si="117"/>
        <v>22</v>
      </c>
    </row>
    <row r="216" spans="1:54" hidden="1">
      <c r="A216" s="334"/>
      <c r="B216" s="89" t="s">
        <v>104</v>
      </c>
      <c r="C216" s="119" t="s">
        <v>103</v>
      </c>
      <c r="D216" s="26" t="s">
        <v>1</v>
      </c>
      <c r="E216" s="26" t="s">
        <v>0</v>
      </c>
      <c r="F216" s="27" t="s">
        <v>18</v>
      </c>
      <c r="G216" s="28" t="s">
        <v>10</v>
      </c>
      <c r="H216" s="91">
        <f>ROUNDDOWN(AK216*1.05,0)+INDEX(Sheet2!$B$2:'Sheet2'!$B$5,MATCH(G216,Sheet2!$A$2:'Sheet2'!$A$5,0),0)+34*AT216-ROUNDUP(IF($BC$1=TRUE,AV216,AW216)/10,0)+A216</f>
        <v>405</v>
      </c>
      <c r="I216" s="231">
        <f>ROUNDDOWN(AL216*1.05,0)+INDEX(Sheet2!$B$2:'Sheet2'!$B$5,MATCH(G216,Sheet2!$A$2:'Sheet2'!$A$5,0),0)+34*AT216-ROUNDUP(IF($BC$1=TRUE,AV216,AW216)/10,0)+A216</f>
        <v>531</v>
      </c>
      <c r="J216" s="30">
        <f t="shared" si="93"/>
        <v>936</v>
      </c>
      <c r="K216" s="138">
        <f>AW216-ROUNDDOWN(AR216/2,0)-ROUNDDOWN(MAX(AQ216*1.2,AP216*0.5),0)+INDEX(Sheet2!$C$2:'Sheet2'!$C$5,MATCH(G216,Sheet2!$A$2:'Sheet2'!$A$5,0),0)</f>
        <v>938</v>
      </c>
      <c r="L216" s="25">
        <f t="shared" si="94"/>
        <v>512</v>
      </c>
      <c r="M216" s="83">
        <f t="shared" si="118"/>
        <v>11</v>
      </c>
      <c r="N216" s="83">
        <f t="shared" si="119"/>
        <v>15</v>
      </c>
      <c r="O216" s="92">
        <f t="shared" si="95"/>
        <v>1746</v>
      </c>
      <c r="P216" s="31">
        <f>AX216+IF($F216="범선",IF($BG$1=TRUE,INDEX(Sheet2!$H$2:'Sheet2'!$H$45,MATCH(AX216,Sheet2!$G$2:'Sheet2'!$G$45,0),0)),IF($BH$1=TRUE,INDEX(Sheet2!$I$2:'Sheet2'!$I$45,MATCH(AX216,Sheet2!$G$2:'Sheet2'!$G$45,0)),IF($BI$1=TRUE,INDEX(Sheet2!$H$2:'Sheet2'!$H$45,MATCH(AX216,Sheet2!$G$2:'Sheet2'!$G$45,0)),0)))+IF($BE$1=TRUE,2,0)</f>
        <v>14.5</v>
      </c>
      <c r="Q216" s="26">
        <f t="shared" si="96"/>
        <v>17.5</v>
      </c>
      <c r="R216" s="26">
        <f t="shared" si="97"/>
        <v>20.5</v>
      </c>
      <c r="S216" s="28">
        <f t="shared" si="98"/>
        <v>23.5</v>
      </c>
      <c r="T216" s="26">
        <f>AY216+IF($F216="범선",IF($BG$1=TRUE,INDEX(Sheet2!$H$2:'Sheet2'!$H$45,MATCH(AY216,Sheet2!$G$2:'Sheet2'!$G$45,0),0)),IF($BH$1=TRUE,INDEX(Sheet2!$I$2:'Sheet2'!$I$45,MATCH(AY216,Sheet2!$G$2:'Sheet2'!$G$45,0)),IF($BI$1=TRUE,INDEX(Sheet2!$H$2:'Sheet2'!$H$45,MATCH(AY216,Sheet2!$G$2:'Sheet2'!$G$45,0)),0)))+IF($BE$1=TRUE,2,0)</f>
        <v>16</v>
      </c>
      <c r="U216" s="26">
        <f t="shared" si="99"/>
        <v>19.5</v>
      </c>
      <c r="V216" s="26">
        <f t="shared" si="100"/>
        <v>22.5</v>
      </c>
      <c r="W216" s="28">
        <f t="shared" si="101"/>
        <v>25.5</v>
      </c>
      <c r="X216" s="26">
        <f>AZ216+IF($F216="범선",IF($BG$1=TRUE,INDEX(Sheet2!$H$2:'Sheet2'!$H$45,MATCH(AZ216,Sheet2!$G$2:'Sheet2'!$G$45,0),0)),IF($BH$1=TRUE,INDEX(Sheet2!$I$2:'Sheet2'!$I$45,MATCH(AZ216,Sheet2!$G$2:'Sheet2'!$G$45,0)),IF($BI$1=TRUE,INDEX(Sheet2!$H$2:'Sheet2'!$H$45,MATCH(AZ216,Sheet2!$G$2:'Sheet2'!$G$45,0)),0)))+IF($BE$1=TRUE,2,0)</f>
        <v>20</v>
      </c>
      <c r="Y216" s="26">
        <f t="shared" si="102"/>
        <v>23.5</v>
      </c>
      <c r="Z216" s="26">
        <f t="shared" si="103"/>
        <v>26.5</v>
      </c>
      <c r="AA216" s="28">
        <f t="shared" si="104"/>
        <v>29.5</v>
      </c>
      <c r="AB216" s="26">
        <f>BA216+IF($F216="범선",IF($BG$1=TRUE,INDEX(Sheet2!$H$2:'Sheet2'!$H$45,MATCH(BA216,Sheet2!$G$2:'Sheet2'!$G$45,0),0)),IF($BH$1=TRUE,INDEX(Sheet2!$I$2:'Sheet2'!$I$45,MATCH(BA216,Sheet2!$G$2:'Sheet2'!$G$45,0)),IF($BI$1=TRUE,INDEX(Sheet2!$H$2:'Sheet2'!$H$45,MATCH(BA216,Sheet2!$G$2:'Sheet2'!$G$45,0)),0)))+IF($BE$1=TRUE,2,0)</f>
        <v>25</v>
      </c>
      <c r="AC216" s="26">
        <f t="shared" si="105"/>
        <v>28.5</v>
      </c>
      <c r="AD216" s="26">
        <f t="shared" si="106"/>
        <v>31.5</v>
      </c>
      <c r="AE216" s="28">
        <f t="shared" si="107"/>
        <v>34.5</v>
      </c>
      <c r="AF216" s="26">
        <f>BB216+IF($F216="범선",IF($BG$1=TRUE,INDEX(Sheet2!$H$2:'Sheet2'!$H$45,MATCH(BB216,Sheet2!$G$2:'Sheet2'!$G$45,0),0)),IF($BH$1=TRUE,INDEX(Sheet2!$I$2:'Sheet2'!$I$45,MATCH(BB216,Sheet2!$G$2:'Sheet2'!$G$45,0)),IF($BI$1=TRUE,INDEX(Sheet2!$H$2:'Sheet2'!$H$45,MATCH(BB216,Sheet2!$G$2:'Sheet2'!$G$45,0)),0)))+IF($BE$1=TRUE,2,0)</f>
        <v>30.5</v>
      </c>
      <c r="AG216" s="26">
        <f t="shared" si="108"/>
        <v>34</v>
      </c>
      <c r="AH216" s="26">
        <f t="shared" si="109"/>
        <v>37</v>
      </c>
      <c r="AI216" s="28">
        <f t="shared" si="110"/>
        <v>40</v>
      </c>
      <c r="AJ216" s="95"/>
      <c r="AK216" s="97">
        <v>210</v>
      </c>
      <c r="AL216" s="97">
        <v>330</v>
      </c>
      <c r="AM216" s="97">
        <v>10</v>
      </c>
      <c r="AN216" s="83">
        <v>11</v>
      </c>
      <c r="AO216" s="83">
        <v>15</v>
      </c>
      <c r="AP216" s="5">
        <v>65</v>
      </c>
      <c r="AQ216" s="5">
        <v>32</v>
      </c>
      <c r="AR216" s="5">
        <v>25</v>
      </c>
      <c r="AS216" s="5">
        <v>660</v>
      </c>
      <c r="AT216" s="5">
        <v>3</v>
      </c>
      <c r="AU216" s="5">
        <f t="shared" si="90"/>
        <v>750</v>
      </c>
      <c r="AV216" s="5">
        <f t="shared" si="111"/>
        <v>562</v>
      </c>
      <c r="AW216" s="5">
        <f t="shared" si="112"/>
        <v>937</v>
      </c>
      <c r="AX216" s="5">
        <f t="shared" si="113"/>
        <v>4</v>
      </c>
      <c r="AY216" s="5">
        <f t="shared" si="114"/>
        <v>5</v>
      </c>
      <c r="AZ216" s="5">
        <f t="shared" si="115"/>
        <v>8</v>
      </c>
      <c r="BA216" s="5">
        <f t="shared" si="116"/>
        <v>12</v>
      </c>
      <c r="BB216" s="5">
        <f t="shared" si="117"/>
        <v>16</v>
      </c>
    </row>
    <row r="217" spans="1:54">
      <c r="A217" s="882"/>
      <c r="B217" s="89" t="s">
        <v>28</v>
      </c>
      <c r="C217" s="119" t="s">
        <v>115</v>
      </c>
      <c r="D217" s="26" t="s">
        <v>1</v>
      </c>
      <c r="E217" s="26" t="s">
        <v>41</v>
      </c>
      <c r="F217" s="27" t="s">
        <v>18</v>
      </c>
      <c r="G217" s="28" t="s">
        <v>12</v>
      </c>
      <c r="H217" s="91">
        <f>ROUNDDOWN(AK217*1.05,0)+INDEX(Sheet2!$B$2:'Sheet2'!$B$5,MATCH(G217,Sheet2!$A$2:'Sheet2'!$A$5,0),0)+34*AT217-ROUNDUP(IF($BC$1=TRUE,AV217,AW217)/10,0)+A217</f>
        <v>466</v>
      </c>
      <c r="I217" s="231">
        <f>ROUNDDOWN(AL217*1.05,0)+INDEX(Sheet2!$B$2:'Sheet2'!$B$5,MATCH(G217,Sheet2!$A$2:'Sheet2'!$A$5,0),0)+34*AT217-ROUNDUP(IF($BC$1=TRUE,AV217,AW217)/10,0)+A217</f>
        <v>413</v>
      </c>
      <c r="J217" s="30">
        <f t="shared" si="93"/>
        <v>879</v>
      </c>
      <c r="K217" s="88">
        <f>AW217-ROUNDDOWN(AR217/2,0)-ROUNDDOWN(MAX(AQ217*1.2,AP217*0.5),0)+INDEX(Sheet2!$C$2:'Sheet2'!$C$5,MATCH(G217,Sheet2!$A$2:'Sheet2'!$A$5,0),0)</f>
        <v>735</v>
      </c>
      <c r="L217" s="25">
        <f t="shared" si="94"/>
        <v>361</v>
      </c>
      <c r="M217" s="83">
        <f t="shared" si="118"/>
        <v>12</v>
      </c>
      <c r="N217" s="83">
        <f t="shared" si="119"/>
        <v>51</v>
      </c>
      <c r="O217" s="92">
        <f t="shared" si="95"/>
        <v>1811</v>
      </c>
      <c r="P217" s="31">
        <f>AX217+IF($F217="범선",IF($BG$1=TRUE,INDEX(Sheet2!$H$2:'Sheet2'!$H$45,MATCH(AX217,Sheet2!$G$2:'Sheet2'!$G$45,0),0)),IF($BH$1=TRUE,INDEX(Sheet2!$I$2:'Sheet2'!$I$45,MATCH(AX217,Sheet2!$G$2:'Sheet2'!$G$45,0)),IF($BI$1=TRUE,INDEX(Sheet2!$H$2:'Sheet2'!$H$45,MATCH(AX217,Sheet2!$G$2:'Sheet2'!$G$45,0)),0)))+IF($BE$1=TRUE,2,0)</f>
        <v>25</v>
      </c>
      <c r="Q217" s="26">
        <f t="shared" si="96"/>
        <v>28</v>
      </c>
      <c r="R217" s="26">
        <f t="shared" si="97"/>
        <v>31</v>
      </c>
      <c r="S217" s="28">
        <f t="shared" si="98"/>
        <v>34</v>
      </c>
      <c r="T217" s="26">
        <f>AY217+IF($F217="범선",IF($BG$1=TRUE,INDEX(Sheet2!$H$2:'Sheet2'!$H$45,MATCH(AY217,Sheet2!$G$2:'Sheet2'!$G$45,0),0)),IF($BH$1=TRUE,INDEX(Sheet2!$I$2:'Sheet2'!$I$45,MATCH(AY217,Sheet2!$G$2:'Sheet2'!$G$45,0)),IF($BI$1=TRUE,INDEX(Sheet2!$H$2:'Sheet2'!$H$45,MATCH(AY217,Sheet2!$G$2:'Sheet2'!$G$45,0)),0)))+IF($BE$1=TRUE,2,0)</f>
        <v>26.5</v>
      </c>
      <c r="U217" s="26">
        <f t="shared" si="99"/>
        <v>30</v>
      </c>
      <c r="V217" s="26">
        <f t="shared" si="100"/>
        <v>33</v>
      </c>
      <c r="W217" s="28">
        <f t="shared" si="101"/>
        <v>36</v>
      </c>
      <c r="X217" s="26">
        <f>AZ217+IF($F217="범선",IF($BG$1=TRUE,INDEX(Sheet2!$H$2:'Sheet2'!$H$45,MATCH(AZ217,Sheet2!$G$2:'Sheet2'!$G$45,0),0)),IF($BH$1=TRUE,INDEX(Sheet2!$I$2:'Sheet2'!$I$45,MATCH(AZ217,Sheet2!$G$2:'Sheet2'!$G$45,0)),IF($BI$1=TRUE,INDEX(Sheet2!$H$2:'Sheet2'!$H$45,MATCH(AZ217,Sheet2!$G$2:'Sheet2'!$G$45,0)),0)))+IF($BE$1=TRUE,2,0)</f>
        <v>32</v>
      </c>
      <c r="Y217" s="26">
        <f t="shared" si="102"/>
        <v>35.5</v>
      </c>
      <c r="Z217" s="26">
        <f t="shared" si="103"/>
        <v>38.5</v>
      </c>
      <c r="AA217" s="28">
        <f t="shared" si="104"/>
        <v>41.5</v>
      </c>
      <c r="AB217" s="26">
        <f>BA217+IF($F217="범선",IF($BG$1=TRUE,INDEX(Sheet2!$H$2:'Sheet2'!$H$45,MATCH(BA217,Sheet2!$G$2:'Sheet2'!$G$45,0),0)),IF($BH$1=TRUE,INDEX(Sheet2!$I$2:'Sheet2'!$I$45,MATCH(BA217,Sheet2!$G$2:'Sheet2'!$G$45,0)),IF($BI$1=TRUE,INDEX(Sheet2!$H$2:'Sheet2'!$H$45,MATCH(BA217,Sheet2!$G$2:'Sheet2'!$G$45,0)),0)))+IF($BE$1=TRUE,2,0)</f>
        <v>36</v>
      </c>
      <c r="AC217" s="26">
        <f t="shared" si="105"/>
        <v>39.5</v>
      </c>
      <c r="AD217" s="26">
        <f t="shared" si="106"/>
        <v>42.5</v>
      </c>
      <c r="AE217" s="28">
        <f t="shared" si="107"/>
        <v>45.5</v>
      </c>
      <c r="AF217" s="26">
        <f>BB217+IF($F217="범선",IF($BG$1=TRUE,INDEX(Sheet2!$H$2:'Sheet2'!$H$45,MATCH(BB217,Sheet2!$G$2:'Sheet2'!$G$45,0),0)),IF($BH$1=TRUE,INDEX(Sheet2!$I$2:'Sheet2'!$I$45,MATCH(BB217,Sheet2!$G$2:'Sheet2'!$G$45,0)),IF($BI$1=TRUE,INDEX(Sheet2!$H$2:'Sheet2'!$H$45,MATCH(BB217,Sheet2!$G$2:'Sheet2'!$G$45,0)),0)))+IF($BE$1=TRUE,2,0)</f>
        <v>41</v>
      </c>
      <c r="AG217" s="26">
        <f t="shared" si="108"/>
        <v>44.5</v>
      </c>
      <c r="AH217" s="26">
        <f t="shared" si="109"/>
        <v>47.5</v>
      </c>
      <c r="AI217" s="28">
        <f t="shared" si="110"/>
        <v>50.5</v>
      </c>
      <c r="AJ217" s="95"/>
      <c r="AK217" s="97">
        <v>260</v>
      </c>
      <c r="AL217" s="97">
        <v>210</v>
      </c>
      <c r="AM217" s="97">
        <v>11</v>
      </c>
      <c r="AN217" s="83">
        <v>12</v>
      </c>
      <c r="AO217" s="83">
        <v>51</v>
      </c>
      <c r="AP217" s="5">
        <v>135</v>
      </c>
      <c r="AQ217" s="5">
        <v>60</v>
      </c>
      <c r="AR217" s="5">
        <v>108</v>
      </c>
      <c r="AS217" s="5">
        <v>407</v>
      </c>
      <c r="AT217" s="5">
        <v>3</v>
      </c>
      <c r="AU217" s="5">
        <f t="shared" si="90"/>
        <v>650</v>
      </c>
      <c r="AV217" s="5">
        <f t="shared" si="111"/>
        <v>487</v>
      </c>
      <c r="AW217" s="5">
        <f t="shared" si="112"/>
        <v>812</v>
      </c>
      <c r="AX217" s="5">
        <f t="shared" si="113"/>
        <v>12</v>
      </c>
      <c r="AY217" s="5">
        <f t="shared" si="114"/>
        <v>13</v>
      </c>
      <c r="AZ217" s="5">
        <f t="shared" si="115"/>
        <v>17</v>
      </c>
      <c r="BA217" s="5">
        <f t="shared" si="116"/>
        <v>20</v>
      </c>
      <c r="BB217" s="5">
        <f t="shared" si="117"/>
        <v>24</v>
      </c>
    </row>
    <row r="218" spans="1:54" hidden="1">
      <c r="A218" s="882"/>
      <c r="B218" s="89" t="s">
        <v>28</v>
      </c>
      <c r="C218" s="119" t="s">
        <v>96</v>
      </c>
      <c r="D218" s="26" t="s">
        <v>1</v>
      </c>
      <c r="E218" s="26" t="s">
        <v>0</v>
      </c>
      <c r="F218" s="27" t="s">
        <v>18</v>
      </c>
      <c r="G218" s="28" t="s">
        <v>10</v>
      </c>
      <c r="H218" s="91">
        <f>ROUNDDOWN(AK218*1.05,0)+INDEX(Sheet2!$B$2:'Sheet2'!$B$5,MATCH(G218,Sheet2!$A$2:'Sheet2'!$A$5,0),0)+34*AT218-ROUNDUP(IF($BC$1=TRUE,AV218,AW218)/10,0)+A218</f>
        <v>430</v>
      </c>
      <c r="I218" s="231">
        <f>ROUNDDOWN(AL218*1.05,0)+INDEX(Sheet2!$B$2:'Sheet2'!$B$5,MATCH(G218,Sheet2!$A$2:'Sheet2'!$A$5,0),0)+34*AT218-ROUNDUP(IF($BC$1=TRUE,AV218,AW218)/10,0)+A218</f>
        <v>451</v>
      </c>
      <c r="J218" s="30">
        <f t="shared" si="93"/>
        <v>881</v>
      </c>
      <c r="K218" s="135">
        <f>AW218-ROUNDDOWN(AR218/2,0)-ROUNDDOWN(MAX(AQ218*1.2,AP218*0.5),0)+INDEX(Sheet2!$C$2:'Sheet2'!$C$5,MATCH(G218,Sheet2!$A$2:'Sheet2'!$A$5,0),0)</f>
        <v>1201</v>
      </c>
      <c r="L218" s="25">
        <f t="shared" si="94"/>
        <v>660</v>
      </c>
      <c r="M218" s="83">
        <f t="shared" si="118"/>
        <v>12</v>
      </c>
      <c r="N218" s="83">
        <f t="shared" si="119"/>
        <v>40</v>
      </c>
      <c r="O218" s="92">
        <f t="shared" si="95"/>
        <v>1741</v>
      </c>
      <c r="P218" s="31">
        <f>AX218+IF($F218="범선",IF($BG$1=TRUE,INDEX(Sheet2!$H$2:'Sheet2'!$H$45,MATCH(AX218,Sheet2!$G$2:'Sheet2'!$G$45,0),0)),IF($BH$1=TRUE,INDEX(Sheet2!$I$2:'Sheet2'!$I$45,MATCH(AX218,Sheet2!$G$2:'Sheet2'!$G$45,0)),IF($BI$1=TRUE,INDEX(Sheet2!$H$2:'Sheet2'!$H$45,MATCH(AX218,Sheet2!$G$2:'Sheet2'!$G$45,0)),0)))+IF($BE$1=TRUE,2,0)</f>
        <v>18.5</v>
      </c>
      <c r="Q218" s="26">
        <f t="shared" si="96"/>
        <v>21.5</v>
      </c>
      <c r="R218" s="26">
        <f t="shared" si="97"/>
        <v>24.5</v>
      </c>
      <c r="S218" s="28">
        <f t="shared" si="98"/>
        <v>27.5</v>
      </c>
      <c r="T218" s="26">
        <f>AY218+IF($F218="범선",IF($BG$1=TRUE,INDEX(Sheet2!$H$2:'Sheet2'!$H$45,MATCH(AY218,Sheet2!$G$2:'Sheet2'!$G$45,0),0)),IF($BH$1=TRUE,INDEX(Sheet2!$I$2:'Sheet2'!$I$45,MATCH(AY218,Sheet2!$G$2:'Sheet2'!$G$45,0)),IF($BI$1=TRUE,INDEX(Sheet2!$H$2:'Sheet2'!$H$45,MATCH(AY218,Sheet2!$G$2:'Sheet2'!$G$45,0)),0)))+IF($BE$1=TRUE,2,0)</f>
        <v>20</v>
      </c>
      <c r="U218" s="26">
        <f t="shared" si="99"/>
        <v>23.5</v>
      </c>
      <c r="V218" s="26">
        <f t="shared" si="100"/>
        <v>26.5</v>
      </c>
      <c r="W218" s="28">
        <f t="shared" si="101"/>
        <v>29.5</v>
      </c>
      <c r="X218" s="26">
        <f>AZ218+IF($F218="범선",IF($BG$1=TRUE,INDEX(Sheet2!$H$2:'Sheet2'!$H$45,MATCH(AZ218,Sheet2!$G$2:'Sheet2'!$G$45,0),0)),IF($BH$1=TRUE,INDEX(Sheet2!$I$2:'Sheet2'!$I$45,MATCH(AZ218,Sheet2!$G$2:'Sheet2'!$G$45,0)),IF($BI$1=TRUE,INDEX(Sheet2!$H$2:'Sheet2'!$H$45,MATCH(AZ218,Sheet2!$G$2:'Sheet2'!$G$45,0)),0)))+IF($BE$1=TRUE,2,0)</f>
        <v>24</v>
      </c>
      <c r="Y218" s="26">
        <f t="shared" si="102"/>
        <v>27.5</v>
      </c>
      <c r="Z218" s="26">
        <f t="shared" si="103"/>
        <v>30.5</v>
      </c>
      <c r="AA218" s="28">
        <f t="shared" si="104"/>
        <v>33.5</v>
      </c>
      <c r="AB218" s="26">
        <f>BA218+IF($F218="범선",IF($BG$1=TRUE,INDEX(Sheet2!$H$2:'Sheet2'!$H$45,MATCH(BA218,Sheet2!$G$2:'Sheet2'!$G$45,0),0)),IF($BH$1=TRUE,INDEX(Sheet2!$I$2:'Sheet2'!$I$45,MATCH(BA218,Sheet2!$G$2:'Sheet2'!$G$45,0)),IF($BI$1=TRUE,INDEX(Sheet2!$H$2:'Sheet2'!$H$45,MATCH(BA218,Sheet2!$G$2:'Sheet2'!$G$45,0)),0)))+IF($BE$1=TRUE,2,0)</f>
        <v>29</v>
      </c>
      <c r="AC218" s="26">
        <f t="shared" si="105"/>
        <v>32.5</v>
      </c>
      <c r="AD218" s="26">
        <f t="shared" si="106"/>
        <v>35.5</v>
      </c>
      <c r="AE218" s="28">
        <f t="shared" si="107"/>
        <v>38.5</v>
      </c>
      <c r="AF218" s="26">
        <f>BB218+IF($F218="범선",IF($BG$1=TRUE,INDEX(Sheet2!$H$2:'Sheet2'!$H$45,MATCH(BB218,Sheet2!$G$2:'Sheet2'!$G$45,0),0)),IF($BH$1=TRUE,INDEX(Sheet2!$I$2:'Sheet2'!$I$45,MATCH(BB218,Sheet2!$G$2:'Sheet2'!$G$45,0)),IF($BI$1=TRUE,INDEX(Sheet2!$H$2:'Sheet2'!$H$45,MATCH(BB218,Sheet2!$G$2:'Sheet2'!$G$45,0)),0)))+IF($BE$1=TRUE,2,0)</f>
        <v>34.5</v>
      </c>
      <c r="AG218" s="26">
        <f t="shared" si="108"/>
        <v>38</v>
      </c>
      <c r="AH218" s="26">
        <f t="shared" si="109"/>
        <v>41</v>
      </c>
      <c r="AI218" s="28">
        <f t="shared" si="110"/>
        <v>44</v>
      </c>
      <c r="AJ218" s="95"/>
      <c r="AK218" s="97">
        <v>250</v>
      </c>
      <c r="AL218" s="97">
        <v>270</v>
      </c>
      <c r="AM218" s="97">
        <v>9</v>
      </c>
      <c r="AN218" s="83">
        <v>12</v>
      </c>
      <c r="AO218" s="83">
        <v>40</v>
      </c>
      <c r="AP218" s="5">
        <v>100</v>
      </c>
      <c r="AQ218" s="5">
        <v>40</v>
      </c>
      <c r="AR218" s="5">
        <v>50</v>
      </c>
      <c r="AS218" s="5">
        <v>830</v>
      </c>
      <c r="AT218" s="5">
        <v>3</v>
      </c>
      <c r="AU218" s="5">
        <f t="shared" si="90"/>
        <v>980</v>
      </c>
      <c r="AV218" s="5">
        <f t="shared" si="111"/>
        <v>735</v>
      </c>
      <c r="AW218" s="5">
        <f t="shared" si="112"/>
        <v>1225</v>
      </c>
      <c r="AX218" s="5">
        <f t="shared" si="113"/>
        <v>7</v>
      </c>
      <c r="AY218" s="5">
        <f t="shared" si="114"/>
        <v>8</v>
      </c>
      <c r="AZ218" s="5">
        <f t="shared" si="115"/>
        <v>11</v>
      </c>
      <c r="BA218" s="5">
        <f t="shared" si="116"/>
        <v>15</v>
      </c>
      <c r="BB218" s="5">
        <f t="shared" si="117"/>
        <v>19</v>
      </c>
    </row>
    <row r="219" spans="1:54">
      <c r="A219" s="882"/>
      <c r="B219" s="89" t="s">
        <v>45</v>
      </c>
      <c r="C219" s="119" t="s">
        <v>115</v>
      </c>
      <c r="D219" s="26" t="s">
        <v>1</v>
      </c>
      <c r="E219" s="26" t="s">
        <v>41</v>
      </c>
      <c r="F219" s="27" t="s">
        <v>18</v>
      </c>
      <c r="G219" s="28" t="s">
        <v>12</v>
      </c>
      <c r="H219" s="91">
        <f>ROUNDDOWN(AK219*1.05,0)+INDEX(Sheet2!$B$2:'Sheet2'!$B$5,MATCH(G219,Sheet2!$A$2:'Sheet2'!$A$5,0),0)+34*AT219-ROUNDUP(IF($BC$1=TRUE,AV219,AW219)/10,0)+A219</f>
        <v>464</v>
      </c>
      <c r="I219" s="231">
        <f>ROUNDDOWN(AL219*1.05,0)+INDEX(Sheet2!$B$2:'Sheet2'!$B$5,MATCH(G219,Sheet2!$A$2:'Sheet2'!$A$5,0),0)+34*AT219-ROUNDUP(IF($BC$1=TRUE,AV219,AW219)/10,0)+A219</f>
        <v>417</v>
      </c>
      <c r="J219" s="30">
        <f t="shared" si="93"/>
        <v>881</v>
      </c>
      <c r="K219" s="88">
        <f>AW219-ROUNDDOWN(AR219/2,0)-ROUNDDOWN(MAX(AQ219*1.2,AP219*0.5),0)+INDEX(Sheet2!$C$2:'Sheet2'!$C$5,MATCH(G219,Sheet2!$A$2:'Sheet2'!$A$5,0),0)</f>
        <v>673</v>
      </c>
      <c r="L219" s="25">
        <f t="shared" si="94"/>
        <v>324</v>
      </c>
      <c r="M219" s="83">
        <f t="shared" si="118"/>
        <v>10</v>
      </c>
      <c r="N219" s="83">
        <f t="shared" si="119"/>
        <v>55</v>
      </c>
      <c r="O219" s="92">
        <f t="shared" si="95"/>
        <v>1809</v>
      </c>
      <c r="P219" s="31">
        <f>AX219+IF($F219="범선",IF($BG$1=TRUE,INDEX(Sheet2!$H$2:'Sheet2'!$H$45,MATCH(AX219,Sheet2!$G$2:'Sheet2'!$G$45,0),0)),IF($BH$1=TRUE,INDEX(Sheet2!$I$2:'Sheet2'!$I$45,MATCH(AX219,Sheet2!$G$2:'Sheet2'!$G$45,0)),IF($BI$1=TRUE,INDEX(Sheet2!$H$2:'Sheet2'!$H$45,MATCH(AX219,Sheet2!$G$2:'Sheet2'!$G$45,0)),0)))+IF($BE$1=TRUE,2,0)</f>
        <v>26.5</v>
      </c>
      <c r="Q219" s="26">
        <f t="shared" si="96"/>
        <v>29.5</v>
      </c>
      <c r="R219" s="26">
        <f t="shared" si="97"/>
        <v>32.5</v>
      </c>
      <c r="S219" s="28">
        <f t="shared" si="98"/>
        <v>35.5</v>
      </c>
      <c r="T219" s="26">
        <f>AY219+IF($F219="범선",IF($BG$1=TRUE,INDEX(Sheet2!$H$2:'Sheet2'!$H$45,MATCH(AY219,Sheet2!$G$2:'Sheet2'!$G$45,0),0)),IF($BH$1=TRUE,INDEX(Sheet2!$I$2:'Sheet2'!$I$45,MATCH(AY219,Sheet2!$G$2:'Sheet2'!$G$45,0)),IF($BI$1=TRUE,INDEX(Sheet2!$H$2:'Sheet2'!$H$45,MATCH(AY219,Sheet2!$G$2:'Sheet2'!$G$45,0)),0)))+IF($BE$1=TRUE,2,0)</f>
        <v>28</v>
      </c>
      <c r="U219" s="26">
        <f t="shared" si="99"/>
        <v>31.5</v>
      </c>
      <c r="V219" s="26">
        <f t="shared" si="100"/>
        <v>34.5</v>
      </c>
      <c r="W219" s="28">
        <f t="shared" si="101"/>
        <v>37.5</v>
      </c>
      <c r="X219" s="26">
        <f>AZ219+IF($F219="범선",IF($BG$1=TRUE,INDEX(Sheet2!$H$2:'Sheet2'!$H$45,MATCH(AZ219,Sheet2!$G$2:'Sheet2'!$G$45,0),0)),IF($BH$1=TRUE,INDEX(Sheet2!$I$2:'Sheet2'!$I$45,MATCH(AZ219,Sheet2!$G$2:'Sheet2'!$G$45,0)),IF($BI$1=TRUE,INDEX(Sheet2!$H$2:'Sheet2'!$H$45,MATCH(AZ219,Sheet2!$G$2:'Sheet2'!$G$45,0)),0)))+IF($BE$1=TRUE,2,0)</f>
        <v>32</v>
      </c>
      <c r="Y219" s="26">
        <f t="shared" si="102"/>
        <v>35.5</v>
      </c>
      <c r="Z219" s="26">
        <f t="shared" si="103"/>
        <v>38.5</v>
      </c>
      <c r="AA219" s="28">
        <f t="shared" si="104"/>
        <v>41.5</v>
      </c>
      <c r="AB219" s="26">
        <f>BA219+IF($F219="범선",IF($BG$1=TRUE,INDEX(Sheet2!$H$2:'Sheet2'!$H$45,MATCH(BA219,Sheet2!$G$2:'Sheet2'!$G$45,0),0)),IF($BH$1=TRUE,INDEX(Sheet2!$I$2:'Sheet2'!$I$45,MATCH(BA219,Sheet2!$G$2:'Sheet2'!$G$45,0)),IF($BI$1=TRUE,INDEX(Sheet2!$H$2:'Sheet2'!$H$45,MATCH(BA219,Sheet2!$G$2:'Sheet2'!$G$45,0)),0)))+IF($BE$1=TRUE,2,0)</f>
        <v>37</v>
      </c>
      <c r="AC219" s="26">
        <f t="shared" si="105"/>
        <v>40.5</v>
      </c>
      <c r="AD219" s="26">
        <f t="shared" si="106"/>
        <v>43.5</v>
      </c>
      <c r="AE219" s="28">
        <f t="shared" si="107"/>
        <v>46.5</v>
      </c>
      <c r="AF219" s="26">
        <f>BB219+IF($F219="범선",IF($BG$1=TRUE,INDEX(Sheet2!$H$2:'Sheet2'!$H$45,MATCH(BB219,Sheet2!$G$2:'Sheet2'!$G$45,0),0)),IF($BH$1=TRUE,INDEX(Sheet2!$I$2:'Sheet2'!$I$45,MATCH(BB219,Sheet2!$G$2:'Sheet2'!$G$45,0)),IF($BI$1=TRUE,INDEX(Sheet2!$H$2:'Sheet2'!$H$45,MATCH(BB219,Sheet2!$G$2:'Sheet2'!$G$45,0)),0)))+IF($BE$1=TRUE,2,0)</f>
        <v>42.5</v>
      </c>
      <c r="AG219" s="26">
        <f t="shared" si="108"/>
        <v>46</v>
      </c>
      <c r="AH219" s="26">
        <f t="shared" si="109"/>
        <v>49</v>
      </c>
      <c r="AI219" s="28">
        <f t="shared" si="110"/>
        <v>52</v>
      </c>
      <c r="AJ219" s="95"/>
      <c r="AK219" s="97">
        <v>255</v>
      </c>
      <c r="AL219" s="97">
        <v>210</v>
      </c>
      <c r="AM219" s="97">
        <v>10</v>
      </c>
      <c r="AN219" s="83">
        <v>10</v>
      </c>
      <c r="AO219" s="83">
        <v>55</v>
      </c>
      <c r="AP219" s="5">
        <v>140</v>
      </c>
      <c r="AQ219" s="5">
        <v>60</v>
      </c>
      <c r="AR219" s="5">
        <v>108</v>
      </c>
      <c r="AS219" s="5">
        <v>352</v>
      </c>
      <c r="AT219" s="5">
        <v>3</v>
      </c>
      <c r="AU219" s="5">
        <f t="shared" si="90"/>
        <v>600</v>
      </c>
      <c r="AV219" s="5">
        <f t="shared" si="111"/>
        <v>450</v>
      </c>
      <c r="AW219" s="5">
        <f t="shared" si="112"/>
        <v>750</v>
      </c>
      <c r="AX219" s="5">
        <f t="shared" si="113"/>
        <v>13</v>
      </c>
      <c r="AY219" s="5">
        <f t="shared" si="114"/>
        <v>14</v>
      </c>
      <c r="AZ219" s="5">
        <f t="shared" si="115"/>
        <v>17</v>
      </c>
      <c r="BA219" s="5">
        <f t="shared" si="116"/>
        <v>21</v>
      </c>
      <c r="BB219" s="5">
        <f t="shared" si="117"/>
        <v>25</v>
      </c>
    </row>
    <row r="220" spans="1:54">
      <c r="A220" s="334"/>
      <c r="B220" s="89"/>
      <c r="C220" s="119" t="s">
        <v>114</v>
      </c>
      <c r="D220" s="26" t="s">
        <v>25</v>
      </c>
      <c r="E220" s="26" t="s">
        <v>0</v>
      </c>
      <c r="F220" s="27" t="s">
        <v>18</v>
      </c>
      <c r="G220" s="28" t="s">
        <v>12</v>
      </c>
      <c r="H220" s="91">
        <f>ROUNDDOWN(AK220*1.05,0)+INDEX(Sheet2!$B$2:'Sheet2'!$B$5,MATCH(G220,Sheet2!$A$2:'Sheet2'!$A$5,0),0)+34*AT220-ROUNDUP(IF($BC$1=TRUE,AV220,AW220)/10,0)+A220</f>
        <v>463</v>
      </c>
      <c r="I220" s="231">
        <f>ROUNDDOWN(AL220*1.05,0)+INDEX(Sheet2!$B$2:'Sheet2'!$B$5,MATCH(G220,Sheet2!$A$2:'Sheet2'!$A$5,0),0)+34*AT220-ROUNDUP(IF($BC$1=TRUE,AV220,AW220)/10,0)+A220</f>
        <v>416</v>
      </c>
      <c r="J220" s="30">
        <f t="shared" si="93"/>
        <v>879</v>
      </c>
      <c r="K220" s="133">
        <f>AW220-ROUNDDOWN(AR220/2,0)-ROUNDDOWN(MAX(AQ220*1.2,AP220*0.5),0)+INDEX(Sheet2!$C$2:'Sheet2'!$C$5,MATCH(G220,Sheet2!$A$2:'Sheet2'!$A$5,0),0)</f>
        <v>836</v>
      </c>
      <c r="L220" s="25">
        <f t="shared" si="94"/>
        <v>412</v>
      </c>
      <c r="M220" s="83">
        <f t="shared" si="118"/>
        <v>11</v>
      </c>
      <c r="N220" s="83">
        <f t="shared" si="119"/>
        <v>51</v>
      </c>
      <c r="O220" s="92">
        <f t="shared" si="95"/>
        <v>1805</v>
      </c>
      <c r="P220" s="31">
        <f>AX220+IF($F220="범선",IF($BG$1=TRUE,INDEX(Sheet2!$H$2:'Sheet2'!$H$45,MATCH(AX220,Sheet2!$G$2:'Sheet2'!$G$45,0),0)),IF($BH$1=TRUE,INDEX(Sheet2!$I$2:'Sheet2'!$I$45,MATCH(AX220,Sheet2!$G$2:'Sheet2'!$G$45,0)),IF($BI$1=TRUE,INDEX(Sheet2!$H$2:'Sheet2'!$H$45,MATCH(AX220,Sheet2!$G$2:'Sheet2'!$G$45,0)),0)))+IF($BE$1=TRUE,2,0)</f>
        <v>24</v>
      </c>
      <c r="Q220" s="26">
        <f t="shared" si="96"/>
        <v>27</v>
      </c>
      <c r="R220" s="26">
        <f t="shared" si="97"/>
        <v>30</v>
      </c>
      <c r="S220" s="28">
        <f t="shared" si="98"/>
        <v>33</v>
      </c>
      <c r="T220" s="26">
        <f>AY220+IF($F220="범선",IF($BG$1=TRUE,INDEX(Sheet2!$H$2:'Sheet2'!$H$45,MATCH(AY220,Sheet2!$G$2:'Sheet2'!$G$45,0),0)),IF($BH$1=TRUE,INDEX(Sheet2!$I$2:'Sheet2'!$I$45,MATCH(AY220,Sheet2!$G$2:'Sheet2'!$G$45,0)),IF($BI$1=TRUE,INDEX(Sheet2!$H$2:'Sheet2'!$H$45,MATCH(AY220,Sheet2!$G$2:'Sheet2'!$G$45,0)),0)))+IF($BE$1=TRUE,2,0)</f>
        <v>25</v>
      </c>
      <c r="U220" s="26">
        <f t="shared" si="99"/>
        <v>28.5</v>
      </c>
      <c r="V220" s="26">
        <f t="shared" si="100"/>
        <v>31.5</v>
      </c>
      <c r="W220" s="28">
        <f t="shared" si="101"/>
        <v>34.5</v>
      </c>
      <c r="X220" s="26">
        <f>AZ220+IF($F220="범선",IF($BG$1=TRUE,INDEX(Sheet2!$H$2:'Sheet2'!$H$45,MATCH(AZ220,Sheet2!$G$2:'Sheet2'!$G$45,0),0)),IF($BH$1=TRUE,INDEX(Sheet2!$I$2:'Sheet2'!$I$45,MATCH(AZ220,Sheet2!$G$2:'Sheet2'!$G$45,0)),IF($BI$1=TRUE,INDEX(Sheet2!$H$2:'Sheet2'!$H$45,MATCH(AZ220,Sheet2!$G$2:'Sheet2'!$G$45,0)),0)))+IF($BE$1=TRUE,2,0)</f>
        <v>30.5</v>
      </c>
      <c r="Y220" s="26">
        <f t="shared" si="102"/>
        <v>34</v>
      </c>
      <c r="Z220" s="26">
        <f t="shared" si="103"/>
        <v>37</v>
      </c>
      <c r="AA220" s="28">
        <f t="shared" si="104"/>
        <v>40</v>
      </c>
      <c r="AB220" s="26">
        <f>BA220+IF($F220="범선",IF($BG$1=TRUE,INDEX(Sheet2!$H$2:'Sheet2'!$H$45,MATCH(BA220,Sheet2!$G$2:'Sheet2'!$G$45,0),0)),IF($BH$1=TRUE,INDEX(Sheet2!$I$2:'Sheet2'!$I$45,MATCH(BA220,Sheet2!$G$2:'Sheet2'!$G$45,0)),IF($BI$1=TRUE,INDEX(Sheet2!$H$2:'Sheet2'!$H$45,MATCH(BA220,Sheet2!$G$2:'Sheet2'!$G$45,0)),0)))+IF($BE$1=TRUE,2,0)</f>
        <v>34.5</v>
      </c>
      <c r="AC220" s="26">
        <f t="shared" si="105"/>
        <v>38</v>
      </c>
      <c r="AD220" s="26">
        <f t="shared" si="106"/>
        <v>41</v>
      </c>
      <c r="AE220" s="28">
        <f t="shared" si="107"/>
        <v>44</v>
      </c>
      <c r="AF220" s="26">
        <f>BB220+IF($F220="범선",IF($BG$1=TRUE,INDEX(Sheet2!$H$2:'Sheet2'!$H$45,MATCH(BB220,Sheet2!$G$2:'Sheet2'!$G$45,0),0)),IF($BH$1=TRUE,INDEX(Sheet2!$I$2:'Sheet2'!$I$45,MATCH(BB220,Sheet2!$G$2:'Sheet2'!$G$45,0)),IF($BI$1=TRUE,INDEX(Sheet2!$H$2:'Sheet2'!$H$45,MATCH(BB220,Sheet2!$G$2:'Sheet2'!$G$45,0)),0)))+IF($BE$1=TRUE,2,0)</f>
        <v>40</v>
      </c>
      <c r="AG220" s="26">
        <f t="shared" si="108"/>
        <v>43.5</v>
      </c>
      <c r="AH220" s="26">
        <f t="shared" si="109"/>
        <v>46.5</v>
      </c>
      <c r="AI220" s="28">
        <f t="shared" si="110"/>
        <v>49.5</v>
      </c>
      <c r="AJ220" s="95"/>
      <c r="AK220" s="97">
        <v>265</v>
      </c>
      <c r="AL220" s="97">
        <v>220</v>
      </c>
      <c r="AM220" s="97">
        <v>13</v>
      </c>
      <c r="AN220" s="83">
        <v>11</v>
      </c>
      <c r="AO220" s="83">
        <v>51</v>
      </c>
      <c r="AP220" s="5">
        <v>140</v>
      </c>
      <c r="AQ220" s="5">
        <v>80</v>
      </c>
      <c r="AR220" s="5">
        <v>108</v>
      </c>
      <c r="AS220" s="5">
        <v>502</v>
      </c>
      <c r="AT220" s="5">
        <v>3</v>
      </c>
      <c r="AU220" s="5">
        <f t="shared" ref="AU220:AU270" si="120">AP220+AR220+AS220</f>
        <v>750</v>
      </c>
      <c r="AV220" s="5">
        <f t="shared" si="111"/>
        <v>562</v>
      </c>
      <c r="AW220" s="5">
        <f t="shared" si="112"/>
        <v>937</v>
      </c>
      <c r="AX220" s="5">
        <f t="shared" si="113"/>
        <v>11</v>
      </c>
      <c r="AY220" s="5">
        <f t="shared" si="114"/>
        <v>12</v>
      </c>
      <c r="AZ220" s="5">
        <f t="shared" si="115"/>
        <v>16</v>
      </c>
      <c r="BA220" s="5">
        <f t="shared" si="116"/>
        <v>19</v>
      </c>
      <c r="BB220" s="5">
        <f t="shared" si="117"/>
        <v>23</v>
      </c>
    </row>
    <row r="221" spans="1:54">
      <c r="A221" s="882"/>
      <c r="B221" s="89" t="s">
        <v>45</v>
      </c>
      <c r="C221" s="119" t="s">
        <v>114</v>
      </c>
      <c r="D221" s="26" t="s">
        <v>1</v>
      </c>
      <c r="E221" s="26" t="s">
        <v>41</v>
      </c>
      <c r="F221" s="26" t="s">
        <v>18</v>
      </c>
      <c r="G221" s="28" t="s">
        <v>12</v>
      </c>
      <c r="H221" s="91">
        <f>ROUNDDOWN(AK221*1.05,0)+INDEX(Sheet2!$B$2:'Sheet2'!$B$5,MATCH(G221,Sheet2!$A$2:'Sheet2'!$A$5,0),0)+34*AT221-ROUNDUP(IF($BC$1=TRUE,AV221,AW221)/10,0)+A221</f>
        <v>463</v>
      </c>
      <c r="I221" s="231">
        <f>ROUNDDOWN(AL221*1.05,0)+INDEX(Sheet2!$B$2:'Sheet2'!$B$5,MATCH(G221,Sheet2!$A$2:'Sheet2'!$A$5,0),0)+34*AT221-ROUNDUP(IF($BC$1=TRUE,AV221,AW221)/10,0)+A221</f>
        <v>416</v>
      </c>
      <c r="J221" s="30">
        <f t="shared" si="93"/>
        <v>879</v>
      </c>
      <c r="K221" s="133">
        <f>AW221-ROUNDDOWN(AR221/2,0)-ROUNDDOWN(MAX(AQ221*1.2,AP221*0.5),0)+INDEX(Sheet2!$C$2:'Sheet2'!$C$5,MATCH(G221,Sheet2!$A$2:'Sheet2'!$A$5,0),0)</f>
        <v>836</v>
      </c>
      <c r="L221" s="25">
        <f t="shared" si="94"/>
        <v>412</v>
      </c>
      <c r="M221" s="83">
        <f t="shared" si="118"/>
        <v>11</v>
      </c>
      <c r="N221" s="83">
        <f t="shared" si="119"/>
        <v>55</v>
      </c>
      <c r="O221" s="92">
        <f t="shared" si="95"/>
        <v>1805</v>
      </c>
      <c r="P221" s="31">
        <f>AX221+IF($F221="범선",IF($BG$1=TRUE,INDEX(Sheet2!$H$2:'Sheet2'!$H$45,MATCH(AX221,Sheet2!$G$2:'Sheet2'!$G$45,0),0)),IF($BH$1=TRUE,INDEX(Sheet2!$I$2:'Sheet2'!$I$45,MATCH(AX221,Sheet2!$G$2:'Sheet2'!$G$45,0)),IF($BI$1=TRUE,INDEX(Sheet2!$H$2:'Sheet2'!$H$45,MATCH(AX221,Sheet2!$G$2:'Sheet2'!$G$45,0)),0)))+IF($BE$1=TRUE,2,0)</f>
        <v>25</v>
      </c>
      <c r="Q221" s="26">
        <f t="shared" si="96"/>
        <v>28</v>
      </c>
      <c r="R221" s="26">
        <f t="shared" si="97"/>
        <v>31</v>
      </c>
      <c r="S221" s="28">
        <f t="shared" si="98"/>
        <v>34</v>
      </c>
      <c r="T221" s="26">
        <f>AY221+IF($F221="범선",IF($BG$1=TRUE,INDEX(Sheet2!$H$2:'Sheet2'!$H$45,MATCH(AY221,Sheet2!$G$2:'Sheet2'!$G$45,0),0)),IF($BH$1=TRUE,INDEX(Sheet2!$I$2:'Sheet2'!$I$45,MATCH(AY221,Sheet2!$G$2:'Sheet2'!$G$45,0)),IF($BI$1=TRUE,INDEX(Sheet2!$H$2:'Sheet2'!$H$45,MATCH(AY221,Sheet2!$G$2:'Sheet2'!$G$45,0)),0)))+IF($BE$1=TRUE,2,0)</f>
        <v>26.5</v>
      </c>
      <c r="U221" s="26">
        <f t="shared" si="99"/>
        <v>30</v>
      </c>
      <c r="V221" s="26">
        <f t="shared" si="100"/>
        <v>33</v>
      </c>
      <c r="W221" s="28">
        <f t="shared" si="101"/>
        <v>36</v>
      </c>
      <c r="X221" s="26">
        <f>AZ221+IF($F221="범선",IF($BG$1=TRUE,INDEX(Sheet2!$H$2:'Sheet2'!$H$45,MATCH(AZ221,Sheet2!$G$2:'Sheet2'!$G$45,0),0)),IF($BH$1=TRUE,INDEX(Sheet2!$I$2:'Sheet2'!$I$45,MATCH(AZ221,Sheet2!$G$2:'Sheet2'!$G$45,0)),IF($BI$1=TRUE,INDEX(Sheet2!$H$2:'Sheet2'!$H$45,MATCH(AZ221,Sheet2!$G$2:'Sheet2'!$G$45,0)),0)))+IF($BE$1=TRUE,2,0)</f>
        <v>30.5</v>
      </c>
      <c r="Y221" s="26">
        <f t="shared" si="102"/>
        <v>34</v>
      </c>
      <c r="Z221" s="26">
        <f t="shared" si="103"/>
        <v>37</v>
      </c>
      <c r="AA221" s="28">
        <f t="shared" si="104"/>
        <v>40</v>
      </c>
      <c r="AB221" s="26">
        <f>BA221+IF($F221="범선",IF($BG$1=TRUE,INDEX(Sheet2!$H$2:'Sheet2'!$H$45,MATCH(BA221,Sheet2!$G$2:'Sheet2'!$G$45,0),0)),IF($BH$1=TRUE,INDEX(Sheet2!$I$2:'Sheet2'!$I$45,MATCH(BA221,Sheet2!$G$2:'Sheet2'!$G$45,0)),IF($BI$1=TRUE,INDEX(Sheet2!$H$2:'Sheet2'!$H$45,MATCH(BA221,Sheet2!$G$2:'Sheet2'!$G$45,0)),0)))+IF($BE$1=TRUE,2,0)</f>
        <v>36</v>
      </c>
      <c r="AC221" s="26">
        <f t="shared" si="105"/>
        <v>39.5</v>
      </c>
      <c r="AD221" s="26">
        <f t="shared" si="106"/>
        <v>42.5</v>
      </c>
      <c r="AE221" s="28">
        <f t="shared" si="107"/>
        <v>45.5</v>
      </c>
      <c r="AF221" s="26">
        <f>BB221+IF($F221="범선",IF($BG$1=TRUE,INDEX(Sheet2!$H$2:'Sheet2'!$H$45,MATCH(BB221,Sheet2!$G$2:'Sheet2'!$G$45,0),0)),IF($BH$1=TRUE,INDEX(Sheet2!$I$2:'Sheet2'!$I$45,MATCH(BB221,Sheet2!$G$2:'Sheet2'!$G$45,0)),IF($BI$1=TRUE,INDEX(Sheet2!$H$2:'Sheet2'!$H$45,MATCH(BB221,Sheet2!$G$2:'Sheet2'!$G$45,0)),0)))+IF($BE$1=TRUE,2,0)</f>
        <v>41</v>
      </c>
      <c r="AG221" s="26">
        <f t="shared" si="108"/>
        <v>44.5</v>
      </c>
      <c r="AH221" s="26">
        <f t="shared" si="109"/>
        <v>47.5</v>
      </c>
      <c r="AI221" s="28">
        <f t="shared" si="110"/>
        <v>50.5</v>
      </c>
      <c r="AJ221" s="95"/>
      <c r="AK221" s="96">
        <v>265</v>
      </c>
      <c r="AL221" s="96">
        <v>220</v>
      </c>
      <c r="AM221" s="96">
        <v>13</v>
      </c>
      <c r="AN221" s="83">
        <v>11</v>
      </c>
      <c r="AO221" s="83">
        <v>55</v>
      </c>
      <c r="AP221" s="13">
        <v>160</v>
      </c>
      <c r="AQ221" s="13">
        <v>80</v>
      </c>
      <c r="AR221" s="13">
        <v>108</v>
      </c>
      <c r="AS221" s="13">
        <v>482</v>
      </c>
      <c r="AT221" s="13">
        <v>3</v>
      </c>
      <c r="AU221" s="5">
        <f t="shared" si="120"/>
        <v>750</v>
      </c>
      <c r="AV221" s="5">
        <f t="shared" si="111"/>
        <v>562</v>
      </c>
      <c r="AW221" s="5">
        <f t="shared" si="112"/>
        <v>937</v>
      </c>
      <c r="AX221" s="5">
        <f t="shared" si="113"/>
        <v>12</v>
      </c>
      <c r="AY221" s="5">
        <f t="shared" si="114"/>
        <v>13</v>
      </c>
      <c r="AZ221" s="5">
        <f t="shared" si="115"/>
        <v>16</v>
      </c>
      <c r="BA221" s="5">
        <f t="shared" si="116"/>
        <v>20</v>
      </c>
      <c r="BB221" s="5">
        <f t="shared" si="117"/>
        <v>24</v>
      </c>
    </row>
    <row r="222" spans="1:54" hidden="1">
      <c r="A222" s="884"/>
      <c r="B222" s="211" t="s">
        <v>127</v>
      </c>
      <c r="C222" s="144" t="s">
        <v>126</v>
      </c>
      <c r="D222" s="55" t="s">
        <v>1</v>
      </c>
      <c r="E222" s="55" t="s">
        <v>41</v>
      </c>
      <c r="F222" s="56" t="s">
        <v>118</v>
      </c>
      <c r="G222" s="57" t="s">
        <v>12</v>
      </c>
      <c r="H222" s="307">
        <f>ROUNDDOWN(AK222*1.05,0)+INDEX(Sheet2!$B$2:'Sheet2'!$B$5,MATCH(G222,Sheet2!$A$2:'Sheet2'!$A$5,0),0)+34*AT222-ROUNDUP(IF($BC$1=TRUE,AV222,AW222)/10,0)+A222</f>
        <v>472</v>
      </c>
      <c r="I222" s="310">
        <f>ROUNDDOWN(AL222*1.05,0)+INDEX(Sheet2!$B$2:'Sheet2'!$B$5,MATCH(G222,Sheet2!$A$2:'Sheet2'!$A$5,0),0)+34*AT222-ROUNDUP(IF($BC$1=TRUE,AV222,AW222)/10,0)+A222</f>
        <v>346</v>
      </c>
      <c r="J222" s="58">
        <f t="shared" si="93"/>
        <v>818</v>
      </c>
      <c r="K222" s="238">
        <f>AW222-ROUNDDOWN(AR222/2,0)-ROUNDDOWN(MAX(AQ222*1.2,AP222*0.5),0)+INDEX(Sheet2!$C$2:'Sheet2'!$C$5,MATCH(G222,Sheet2!$A$2:'Sheet2'!$A$5,0),0)</f>
        <v>734</v>
      </c>
      <c r="L222" s="54">
        <f t="shared" si="94"/>
        <v>345</v>
      </c>
      <c r="M222" s="146">
        <f t="shared" si="118"/>
        <v>14</v>
      </c>
      <c r="N222" s="146">
        <f t="shared" si="119"/>
        <v>55</v>
      </c>
      <c r="O222" s="255">
        <f t="shared" si="95"/>
        <v>1762</v>
      </c>
      <c r="P222" s="31">
        <f>AX222+IF($F222="범선",IF($BG$1=TRUE,INDEX(Sheet2!$H$2:'Sheet2'!$H$45,MATCH(AX222,Sheet2!$G$2:'Sheet2'!$G$45,0),0)),IF($BH$1=TRUE,INDEX(Sheet2!$I$2:'Sheet2'!$I$45,MATCH(AX222,Sheet2!$G$2:'Sheet2'!$G$45,0)),IF($BI$1=TRUE,INDEX(Sheet2!$H$2:'Sheet2'!$H$45,MATCH(AX222,Sheet2!$G$2:'Sheet2'!$G$45,0)),0)))+IF($BE$1=TRUE,2,0)</f>
        <v>47</v>
      </c>
      <c r="Q222" s="26">
        <f t="shared" si="96"/>
        <v>50</v>
      </c>
      <c r="R222" s="26">
        <f t="shared" si="97"/>
        <v>53</v>
      </c>
      <c r="S222" s="28">
        <f t="shared" si="98"/>
        <v>56</v>
      </c>
      <c r="T222" s="26">
        <f>AY222+IF($F222="범선",IF($BG$1=TRUE,INDEX(Sheet2!$H$2:'Sheet2'!$H$45,MATCH(AY222,Sheet2!$G$2:'Sheet2'!$G$45,0),0)),IF($BH$1=TRUE,INDEX(Sheet2!$I$2:'Sheet2'!$I$45,MATCH(AY222,Sheet2!$G$2:'Sheet2'!$G$45,0)),IF($BI$1=TRUE,INDEX(Sheet2!$H$2:'Sheet2'!$H$45,MATCH(AY222,Sheet2!$G$2:'Sheet2'!$G$45,0)),0)))+IF($BE$1=TRUE,2,0)</f>
        <v>49</v>
      </c>
      <c r="U222" s="26">
        <f t="shared" si="99"/>
        <v>52.5</v>
      </c>
      <c r="V222" s="26">
        <f t="shared" si="100"/>
        <v>55.5</v>
      </c>
      <c r="W222" s="28">
        <f t="shared" si="101"/>
        <v>58.5</v>
      </c>
      <c r="X222" s="26">
        <f>AZ222+IF($F222="범선",IF($BG$1=TRUE,INDEX(Sheet2!$H$2:'Sheet2'!$H$45,MATCH(AZ222,Sheet2!$G$2:'Sheet2'!$G$45,0),0)),IF($BH$1=TRUE,INDEX(Sheet2!$I$2:'Sheet2'!$I$45,MATCH(AZ222,Sheet2!$G$2:'Sheet2'!$G$45,0)),IF($BI$1=TRUE,INDEX(Sheet2!$H$2:'Sheet2'!$H$45,MATCH(AZ222,Sheet2!$G$2:'Sheet2'!$G$45,0)),0)))+IF($BE$1=TRUE,2,0)</f>
        <v>55</v>
      </c>
      <c r="Y222" s="26">
        <f t="shared" si="102"/>
        <v>58.5</v>
      </c>
      <c r="Z222" s="26">
        <f t="shared" si="103"/>
        <v>61.5</v>
      </c>
      <c r="AA222" s="28">
        <f t="shared" si="104"/>
        <v>64.5</v>
      </c>
      <c r="AB222" s="26">
        <f>BA222+IF($F222="범선",IF($BG$1=TRUE,INDEX(Sheet2!$H$2:'Sheet2'!$H$45,MATCH(BA222,Sheet2!$G$2:'Sheet2'!$G$45,0),0)),IF($BH$1=TRUE,INDEX(Sheet2!$I$2:'Sheet2'!$I$45,MATCH(BA222,Sheet2!$G$2:'Sheet2'!$G$45,0)),IF($BI$1=TRUE,INDEX(Sheet2!$H$2:'Sheet2'!$H$45,MATCH(BA222,Sheet2!$G$2:'Sheet2'!$G$45,0)),0)))+IF($BE$1=TRUE,2,0)</f>
        <v>63</v>
      </c>
      <c r="AC222" s="26">
        <f t="shared" si="105"/>
        <v>66.5</v>
      </c>
      <c r="AD222" s="26">
        <f t="shared" si="106"/>
        <v>69.5</v>
      </c>
      <c r="AE222" s="28">
        <f t="shared" si="107"/>
        <v>72.5</v>
      </c>
      <c r="AF222" s="26">
        <f>BB222+IF($F222="범선",IF($BG$1=TRUE,INDEX(Sheet2!$H$2:'Sheet2'!$H$45,MATCH(BB222,Sheet2!$G$2:'Sheet2'!$G$45,0),0)),IF($BH$1=TRUE,INDEX(Sheet2!$I$2:'Sheet2'!$I$45,MATCH(BB222,Sheet2!$G$2:'Sheet2'!$G$45,0)),IF($BI$1=TRUE,INDEX(Sheet2!$H$2:'Sheet2'!$H$45,MATCH(BB222,Sheet2!$G$2:'Sheet2'!$G$45,0)),0)))+IF($BE$1=TRUE,2,0)</f>
        <v>71</v>
      </c>
      <c r="AG222" s="26">
        <f t="shared" si="108"/>
        <v>74.5</v>
      </c>
      <c r="AH222" s="26">
        <f t="shared" si="109"/>
        <v>77.5</v>
      </c>
      <c r="AI222" s="28">
        <f t="shared" si="110"/>
        <v>80.5</v>
      </c>
      <c r="AJ222" s="95"/>
      <c r="AK222" s="97">
        <v>300</v>
      </c>
      <c r="AL222" s="97">
        <v>180</v>
      </c>
      <c r="AM222" s="97">
        <v>12</v>
      </c>
      <c r="AN222" s="146">
        <v>14</v>
      </c>
      <c r="AO222" s="146">
        <v>55</v>
      </c>
      <c r="AP222" s="5">
        <v>200</v>
      </c>
      <c r="AQ222" s="5">
        <v>100</v>
      </c>
      <c r="AR222" s="5">
        <v>90</v>
      </c>
      <c r="AS222" s="5">
        <v>390</v>
      </c>
      <c r="AT222" s="5">
        <v>2</v>
      </c>
      <c r="AU222" s="5">
        <f t="shared" si="120"/>
        <v>680</v>
      </c>
      <c r="AV222" s="5">
        <f t="shared" si="111"/>
        <v>510</v>
      </c>
      <c r="AW222" s="5">
        <f t="shared" si="112"/>
        <v>850</v>
      </c>
      <c r="AX222" s="5">
        <f t="shared" si="113"/>
        <v>12</v>
      </c>
      <c r="AY222" s="5">
        <f t="shared" si="114"/>
        <v>13</v>
      </c>
      <c r="AZ222" s="5">
        <f t="shared" si="115"/>
        <v>16</v>
      </c>
      <c r="BA222" s="5">
        <f t="shared" si="116"/>
        <v>20</v>
      </c>
      <c r="BB222" s="5">
        <f t="shared" si="117"/>
        <v>24</v>
      </c>
    </row>
    <row r="223" spans="1:54" hidden="1">
      <c r="A223" s="364"/>
      <c r="B223" s="168" t="s">
        <v>40</v>
      </c>
      <c r="C223" s="148" t="s">
        <v>125</v>
      </c>
      <c r="D223" s="33" t="s">
        <v>208</v>
      </c>
      <c r="E223" s="33" t="s">
        <v>0</v>
      </c>
      <c r="F223" s="33" t="s">
        <v>118</v>
      </c>
      <c r="G223" s="35" t="s">
        <v>12</v>
      </c>
      <c r="H223" s="337">
        <f>ROUNDDOWN(AK223*1.05,0)+INDEX(Sheet2!$B$2:'Sheet2'!$B$5,MATCH(G223,Sheet2!$A$2:'Sheet2'!$A$5,0),0)+34*AT223-ROUNDUP(IF($BC$1=TRUE,AV223,AW223)/10,0)+A223</f>
        <v>474</v>
      </c>
      <c r="I223" s="339">
        <f>ROUNDDOWN(AL223*1.05,0)+INDEX(Sheet2!$B$2:'Sheet2'!$B$5,MATCH(G223,Sheet2!$A$2:'Sheet2'!$A$5,0),0)+34*AT223-ROUNDUP(IF($BC$1=TRUE,AV223,AW223)/10,0)+A223</f>
        <v>327</v>
      </c>
      <c r="J223" s="36">
        <f t="shared" si="93"/>
        <v>801</v>
      </c>
      <c r="K223" s="240">
        <f>AW223-ROUNDDOWN(AR223/2,0)-ROUNDDOWN(MAX(AQ223*1.2,AP223*0.5),0)+INDEX(Sheet2!$C$2:'Sheet2'!$C$5,MATCH(G223,Sheet2!$A$2:'Sheet2'!$A$5,0),0)</f>
        <v>724</v>
      </c>
      <c r="L223" s="32">
        <f t="shared" si="94"/>
        <v>335</v>
      </c>
      <c r="M223" s="149">
        <f t="shared" si="118"/>
        <v>9</v>
      </c>
      <c r="N223" s="149">
        <f t="shared" si="119"/>
        <v>39</v>
      </c>
      <c r="O223" s="256">
        <f t="shared" si="95"/>
        <v>1749</v>
      </c>
      <c r="P223" s="31">
        <f>AX223+IF($F223="범선",IF($BG$1=TRUE,INDEX(Sheet2!$H$2:'Sheet2'!$H$45,MATCH(AX223,Sheet2!$G$2:'Sheet2'!$G$45,0),0)),IF($BH$1=TRUE,INDEX(Sheet2!$I$2:'Sheet2'!$I$45,MATCH(AX223,Sheet2!$G$2:'Sheet2'!$G$45,0)),IF($BI$1=TRUE,INDEX(Sheet2!$H$2:'Sheet2'!$H$45,MATCH(AX223,Sheet2!$G$2:'Sheet2'!$G$45,0)),0)))+IF($BE$1=TRUE,2,0)</f>
        <v>39</v>
      </c>
      <c r="Q223" s="26">
        <f t="shared" si="96"/>
        <v>42</v>
      </c>
      <c r="R223" s="26">
        <f t="shared" si="97"/>
        <v>45</v>
      </c>
      <c r="S223" s="28">
        <f t="shared" si="98"/>
        <v>48</v>
      </c>
      <c r="T223" s="26">
        <f>AY223+IF($F223="범선",IF($BG$1=TRUE,INDEX(Sheet2!$H$2:'Sheet2'!$H$45,MATCH(AY223,Sheet2!$G$2:'Sheet2'!$G$45,0),0)),IF($BH$1=TRUE,INDEX(Sheet2!$I$2:'Sheet2'!$I$45,MATCH(AY223,Sheet2!$G$2:'Sheet2'!$G$45,0)),IF($BI$1=TRUE,INDEX(Sheet2!$H$2:'Sheet2'!$H$45,MATCH(AY223,Sheet2!$G$2:'Sheet2'!$G$45,0)),0)))+IF($BE$1=TRUE,2,0)</f>
        <v>43</v>
      </c>
      <c r="U223" s="26">
        <f t="shared" si="99"/>
        <v>46.5</v>
      </c>
      <c r="V223" s="26">
        <f t="shared" si="100"/>
        <v>49.5</v>
      </c>
      <c r="W223" s="28">
        <f t="shared" si="101"/>
        <v>52.5</v>
      </c>
      <c r="X223" s="26">
        <f>AZ223+IF($F223="범선",IF($BG$1=TRUE,INDEX(Sheet2!$H$2:'Sheet2'!$H$45,MATCH(AZ223,Sheet2!$G$2:'Sheet2'!$G$45,0),0)),IF($BH$1=TRUE,INDEX(Sheet2!$I$2:'Sheet2'!$I$45,MATCH(AZ223,Sheet2!$G$2:'Sheet2'!$G$45,0)),IF($BI$1=TRUE,INDEX(Sheet2!$H$2:'Sheet2'!$H$45,MATCH(AZ223,Sheet2!$G$2:'Sheet2'!$G$45,0)),0)))+IF($BE$1=TRUE,2,0)</f>
        <v>49</v>
      </c>
      <c r="Y223" s="26">
        <f t="shared" si="102"/>
        <v>52.5</v>
      </c>
      <c r="Z223" s="26">
        <f t="shared" si="103"/>
        <v>55.5</v>
      </c>
      <c r="AA223" s="28">
        <f t="shared" si="104"/>
        <v>58.5</v>
      </c>
      <c r="AB223" s="26">
        <f>BA223+IF($F223="범선",IF($BG$1=TRUE,INDEX(Sheet2!$H$2:'Sheet2'!$H$45,MATCH(BA223,Sheet2!$G$2:'Sheet2'!$G$45,0),0)),IF($BH$1=TRUE,INDEX(Sheet2!$I$2:'Sheet2'!$I$45,MATCH(BA223,Sheet2!$G$2:'Sheet2'!$G$45,0)),IF($BI$1=TRUE,INDEX(Sheet2!$H$2:'Sheet2'!$H$45,MATCH(BA223,Sheet2!$G$2:'Sheet2'!$G$45,0)),0)))+IF($BE$1=TRUE,2,0)</f>
        <v>57</v>
      </c>
      <c r="AC223" s="26">
        <f t="shared" si="105"/>
        <v>60.5</v>
      </c>
      <c r="AD223" s="26">
        <f t="shared" si="106"/>
        <v>63.5</v>
      </c>
      <c r="AE223" s="28">
        <f t="shared" si="107"/>
        <v>66.5</v>
      </c>
      <c r="AF223" s="26">
        <f>BB223+IF($F223="범선",IF($BG$1=TRUE,INDEX(Sheet2!$H$2:'Sheet2'!$H$45,MATCH(BB223,Sheet2!$G$2:'Sheet2'!$G$45,0),0)),IF($BH$1=TRUE,INDEX(Sheet2!$I$2:'Sheet2'!$I$45,MATCH(BB223,Sheet2!$G$2:'Sheet2'!$G$45,0)),IF($BI$1=TRUE,INDEX(Sheet2!$H$2:'Sheet2'!$H$45,MATCH(BB223,Sheet2!$G$2:'Sheet2'!$G$45,0)),0)))+IF($BE$1=TRUE,2,0)</f>
        <v>63</v>
      </c>
      <c r="AG223" s="26">
        <f t="shared" si="108"/>
        <v>66.5</v>
      </c>
      <c r="AH223" s="26">
        <f t="shared" si="109"/>
        <v>69.5</v>
      </c>
      <c r="AI223" s="28">
        <f t="shared" si="110"/>
        <v>72.5</v>
      </c>
      <c r="AJ223" s="95"/>
      <c r="AK223" s="96">
        <v>270</v>
      </c>
      <c r="AL223" s="96">
        <v>130</v>
      </c>
      <c r="AM223" s="96">
        <v>12</v>
      </c>
      <c r="AN223" s="82">
        <v>9</v>
      </c>
      <c r="AO223" s="82">
        <v>39</v>
      </c>
      <c r="AP223" s="13">
        <v>200</v>
      </c>
      <c r="AQ223" s="13">
        <v>100</v>
      </c>
      <c r="AR223" s="13">
        <v>110</v>
      </c>
      <c r="AS223" s="13">
        <v>370</v>
      </c>
      <c r="AT223" s="13">
        <v>3</v>
      </c>
      <c r="AU223" s="13">
        <f t="shared" si="120"/>
        <v>680</v>
      </c>
      <c r="AV223" s="13">
        <f t="shared" si="111"/>
        <v>510</v>
      </c>
      <c r="AW223" s="13">
        <f t="shared" si="112"/>
        <v>850</v>
      </c>
      <c r="AX223" s="5">
        <f t="shared" si="113"/>
        <v>8</v>
      </c>
      <c r="AY223" s="5">
        <f t="shared" si="114"/>
        <v>10</v>
      </c>
      <c r="AZ223" s="5">
        <f t="shared" si="115"/>
        <v>13</v>
      </c>
      <c r="BA223" s="5">
        <f t="shared" si="116"/>
        <v>17</v>
      </c>
      <c r="BB223" s="5">
        <f t="shared" si="117"/>
        <v>20</v>
      </c>
    </row>
    <row r="224" spans="1:54" hidden="1">
      <c r="A224" s="363"/>
      <c r="B224" s="211" t="s">
        <v>212</v>
      </c>
      <c r="C224" s="144" t="s">
        <v>117</v>
      </c>
      <c r="D224" s="55" t="s">
        <v>1</v>
      </c>
      <c r="E224" s="55" t="s">
        <v>41</v>
      </c>
      <c r="F224" s="56" t="s">
        <v>118</v>
      </c>
      <c r="G224" s="57" t="s">
        <v>12</v>
      </c>
      <c r="H224" s="307">
        <f>ROUNDDOWN(AK224*1.05,0)+INDEX(Sheet2!$B$2:'Sheet2'!$B$5,MATCH(G224,Sheet2!$A$2:'Sheet2'!$A$5,0),0)+34*AT224-ROUNDUP(IF($BC$1=TRUE,AV224,AW224)/10,0)+A224</f>
        <v>466</v>
      </c>
      <c r="I224" s="310">
        <f>ROUNDDOWN(AL224*1.05,0)+INDEX(Sheet2!$B$2:'Sheet2'!$B$5,MATCH(G224,Sheet2!$A$2:'Sheet2'!$A$5,0),0)+34*AT224-ROUNDUP(IF($BC$1=TRUE,AV224,AW224)/10,0)+A224</f>
        <v>361</v>
      </c>
      <c r="J224" s="58">
        <f t="shared" si="93"/>
        <v>827</v>
      </c>
      <c r="K224" s="238">
        <f>AW224-ROUNDDOWN(AR224/2,0)-ROUNDDOWN(MAX(AQ224*1.2,AP224*0.5),0)+INDEX(Sheet2!$C$2:'Sheet2'!$C$5,MATCH(G224,Sheet2!$A$2:'Sheet2'!$A$5,0),0)</f>
        <v>793</v>
      </c>
      <c r="L224" s="54">
        <f t="shared" si="94"/>
        <v>367</v>
      </c>
      <c r="M224" s="146">
        <f t="shared" si="118"/>
        <v>15</v>
      </c>
      <c r="N224" s="146">
        <f t="shared" si="119"/>
        <v>60</v>
      </c>
      <c r="O224" s="255">
        <f t="shared" si="95"/>
        <v>1759</v>
      </c>
      <c r="P224" s="31">
        <f>AX224+IF($F224="범선",IF($BG$1=TRUE,INDEX(Sheet2!$H$2:'Sheet2'!$H$45,MATCH(AX224,Sheet2!$G$2:'Sheet2'!$G$45,0),0)),IF($BH$1=TRUE,INDEX(Sheet2!$I$2:'Sheet2'!$I$45,MATCH(AX224,Sheet2!$G$2:'Sheet2'!$G$45,0)),IF($BI$1=TRUE,INDEX(Sheet2!$H$2:'Sheet2'!$H$45,MATCH(AX224,Sheet2!$G$2:'Sheet2'!$G$45,0)),0)))+IF($BE$1=TRUE,2,0)</f>
        <v>49</v>
      </c>
      <c r="Q224" s="26">
        <f t="shared" si="96"/>
        <v>52</v>
      </c>
      <c r="R224" s="26">
        <f t="shared" si="97"/>
        <v>55</v>
      </c>
      <c r="S224" s="28">
        <f t="shared" si="98"/>
        <v>58</v>
      </c>
      <c r="T224" s="26">
        <f>AY224+IF($F224="범선",IF($BG$1=TRUE,INDEX(Sheet2!$H$2:'Sheet2'!$H$45,MATCH(AY224,Sheet2!$G$2:'Sheet2'!$G$45,0),0)),IF($BH$1=TRUE,INDEX(Sheet2!$I$2:'Sheet2'!$I$45,MATCH(AY224,Sheet2!$G$2:'Sheet2'!$G$45,0)),IF($BI$1=TRUE,INDEX(Sheet2!$H$2:'Sheet2'!$H$45,MATCH(AY224,Sheet2!$G$2:'Sheet2'!$G$45,0)),0)))+IF($BE$1=TRUE,2,0)</f>
        <v>51</v>
      </c>
      <c r="U224" s="26">
        <f t="shared" si="99"/>
        <v>54.5</v>
      </c>
      <c r="V224" s="26">
        <f t="shared" si="100"/>
        <v>57.5</v>
      </c>
      <c r="W224" s="28">
        <f t="shared" si="101"/>
        <v>60.5</v>
      </c>
      <c r="X224" s="26">
        <f>AZ224+IF($F224="범선",IF($BG$1=TRUE,INDEX(Sheet2!$H$2:'Sheet2'!$H$45,MATCH(AZ224,Sheet2!$G$2:'Sheet2'!$G$45,0),0)),IF($BH$1=TRUE,INDEX(Sheet2!$I$2:'Sheet2'!$I$45,MATCH(AZ224,Sheet2!$G$2:'Sheet2'!$G$45,0)),IF($BI$1=TRUE,INDEX(Sheet2!$H$2:'Sheet2'!$H$45,MATCH(AZ224,Sheet2!$G$2:'Sheet2'!$G$45,0)),0)))+IF($BE$1=TRUE,2,0)</f>
        <v>57</v>
      </c>
      <c r="Y224" s="26">
        <f t="shared" si="102"/>
        <v>60.5</v>
      </c>
      <c r="Z224" s="26">
        <f t="shared" si="103"/>
        <v>63.5</v>
      </c>
      <c r="AA224" s="28">
        <f t="shared" si="104"/>
        <v>66.5</v>
      </c>
      <c r="AB224" s="26">
        <f>BA224+IF($F224="범선",IF($BG$1=TRUE,INDEX(Sheet2!$H$2:'Sheet2'!$H$45,MATCH(BA224,Sheet2!$G$2:'Sheet2'!$G$45,0),0)),IF($BH$1=TRUE,INDEX(Sheet2!$I$2:'Sheet2'!$I$45,MATCH(BA224,Sheet2!$G$2:'Sheet2'!$G$45,0)),IF($BI$1=TRUE,INDEX(Sheet2!$H$2:'Sheet2'!$H$45,MATCH(BA224,Sheet2!$G$2:'Sheet2'!$G$45,0)),0)))+IF($BE$1=TRUE,2,0)</f>
        <v>65</v>
      </c>
      <c r="AC224" s="26">
        <f t="shared" si="105"/>
        <v>68.5</v>
      </c>
      <c r="AD224" s="26">
        <f t="shared" si="106"/>
        <v>71.5</v>
      </c>
      <c r="AE224" s="28">
        <f t="shared" si="107"/>
        <v>74.5</v>
      </c>
      <c r="AF224" s="26">
        <f>BB224+IF($F224="범선",IF($BG$1=TRUE,INDEX(Sheet2!$H$2:'Sheet2'!$H$45,MATCH(BB224,Sheet2!$G$2:'Sheet2'!$G$45,0),0)),IF($BH$1=TRUE,INDEX(Sheet2!$I$2:'Sheet2'!$I$45,MATCH(BB224,Sheet2!$G$2:'Sheet2'!$G$45,0)),IF($BI$1=TRUE,INDEX(Sheet2!$H$2:'Sheet2'!$H$45,MATCH(BB224,Sheet2!$G$2:'Sheet2'!$G$45,0)),0)))+IF($BE$1=TRUE,2,0)</f>
        <v>73</v>
      </c>
      <c r="AG224" s="26">
        <f t="shared" si="108"/>
        <v>76.5</v>
      </c>
      <c r="AH224" s="26">
        <f t="shared" si="109"/>
        <v>79.5</v>
      </c>
      <c r="AI224" s="28">
        <f t="shared" si="110"/>
        <v>82.5</v>
      </c>
      <c r="AJ224" s="95"/>
      <c r="AK224" s="97">
        <v>300</v>
      </c>
      <c r="AL224" s="97">
        <v>200</v>
      </c>
      <c r="AM224" s="97">
        <v>15</v>
      </c>
      <c r="AN224" s="146">
        <v>15</v>
      </c>
      <c r="AO224" s="146">
        <v>60</v>
      </c>
      <c r="AP224" s="5">
        <v>245</v>
      </c>
      <c r="AQ224" s="5">
        <v>120</v>
      </c>
      <c r="AR224" s="5">
        <v>110</v>
      </c>
      <c r="AS224" s="5">
        <v>400</v>
      </c>
      <c r="AT224" s="5">
        <v>2</v>
      </c>
      <c r="AU224" s="5">
        <f t="shared" si="120"/>
        <v>755</v>
      </c>
      <c r="AV224" s="5">
        <f t="shared" si="111"/>
        <v>566</v>
      </c>
      <c r="AW224" s="5">
        <f t="shared" si="112"/>
        <v>943</v>
      </c>
      <c r="AX224" s="5">
        <f t="shared" si="113"/>
        <v>13</v>
      </c>
      <c r="AY224" s="5">
        <f t="shared" si="114"/>
        <v>14</v>
      </c>
      <c r="AZ224" s="5">
        <f t="shared" si="115"/>
        <v>17</v>
      </c>
      <c r="BA224" s="5">
        <f t="shared" si="116"/>
        <v>21</v>
      </c>
      <c r="BB224" s="5">
        <f t="shared" si="117"/>
        <v>25</v>
      </c>
    </row>
    <row r="225" spans="1:54" hidden="1">
      <c r="A225" s="882"/>
      <c r="B225" s="89" t="s">
        <v>102</v>
      </c>
      <c r="C225" s="119" t="s">
        <v>103</v>
      </c>
      <c r="D225" s="26" t="s">
        <v>1</v>
      </c>
      <c r="E225" s="26" t="s">
        <v>41</v>
      </c>
      <c r="F225" s="27" t="s">
        <v>18</v>
      </c>
      <c r="G225" s="28" t="s">
        <v>10</v>
      </c>
      <c r="H225" s="91">
        <f>ROUNDDOWN(AK225*1.05,0)+INDEX(Sheet2!$B$2:'Sheet2'!$B$5,MATCH(G225,Sheet2!$A$2:'Sheet2'!$A$5,0),0)+34*AT225-ROUNDUP(IF($BC$1=TRUE,AV225,AW225)/10,0)+A225</f>
        <v>395</v>
      </c>
      <c r="I225" s="231">
        <f>ROUNDDOWN(AL225*1.05,0)+INDEX(Sheet2!$B$2:'Sheet2'!$B$5,MATCH(G225,Sheet2!$A$2:'Sheet2'!$A$5,0),0)+34*AT225-ROUNDUP(IF($BC$1=TRUE,AV225,AW225)/10,0)+A225</f>
        <v>547</v>
      </c>
      <c r="J225" s="30">
        <f t="shared" si="93"/>
        <v>942</v>
      </c>
      <c r="K225" s="137">
        <f>AW225-ROUNDDOWN(AR225/2,0)-ROUNDDOWN(MAX(AQ225*1.2,AP225*0.5),0)+INDEX(Sheet2!$C$2:'Sheet2'!$C$5,MATCH(G225,Sheet2!$A$2:'Sheet2'!$A$5,0),0)</f>
        <v>1113</v>
      </c>
      <c r="L225" s="25">
        <f t="shared" si="94"/>
        <v>617</v>
      </c>
      <c r="M225" s="83">
        <f t="shared" si="118"/>
        <v>11</v>
      </c>
      <c r="N225" s="83">
        <f t="shared" si="119"/>
        <v>16</v>
      </c>
      <c r="O225" s="92">
        <f t="shared" si="95"/>
        <v>1732</v>
      </c>
      <c r="P225" s="31">
        <f>AX225+IF($F225="범선",IF($BG$1=TRUE,INDEX(Sheet2!$H$2:'Sheet2'!$H$45,MATCH(AX225,Sheet2!$G$2:'Sheet2'!$G$45,0),0)),IF($BH$1=TRUE,INDEX(Sheet2!$I$2:'Sheet2'!$I$45,MATCH(AX225,Sheet2!$G$2:'Sheet2'!$G$45,0)),IF($BI$1=TRUE,INDEX(Sheet2!$H$2:'Sheet2'!$H$45,MATCH(AX225,Sheet2!$G$2:'Sheet2'!$G$45,0)),0)))+IF($BE$1=TRUE,2,0)</f>
        <v>13</v>
      </c>
      <c r="Q225" s="26">
        <f t="shared" si="96"/>
        <v>16</v>
      </c>
      <c r="R225" s="26">
        <f t="shared" si="97"/>
        <v>19</v>
      </c>
      <c r="S225" s="28">
        <f t="shared" si="98"/>
        <v>22</v>
      </c>
      <c r="T225" s="26">
        <f>AY225+IF($F225="범선",IF($BG$1=TRUE,INDEX(Sheet2!$H$2:'Sheet2'!$H$45,MATCH(AY225,Sheet2!$G$2:'Sheet2'!$G$45,0),0)),IF($BH$1=TRUE,INDEX(Sheet2!$I$2:'Sheet2'!$I$45,MATCH(AY225,Sheet2!$G$2:'Sheet2'!$G$45,0)),IF($BI$1=TRUE,INDEX(Sheet2!$H$2:'Sheet2'!$H$45,MATCH(AY225,Sheet2!$G$2:'Sheet2'!$G$45,0)),0)))+IF($BE$1=TRUE,2,0)</f>
        <v>14.5</v>
      </c>
      <c r="U225" s="26">
        <f t="shared" si="99"/>
        <v>18</v>
      </c>
      <c r="V225" s="26">
        <f t="shared" si="100"/>
        <v>21</v>
      </c>
      <c r="W225" s="28">
        <f t="shared" si="101"/>
        <v>24</v>
      </c>
      <c r="X225" s="26">
        <f>AZ225+IF($F225="범선",IF($BG$1=TRUE,INDEX(Sheet2!$H$2:'Sheet2'!$H$45,MATCH(AZ225,Sheet2!$G$2:'Sheet2'!$G$45,0),0)),IF($BH$1=TRUE,INDEX(Sheet2!$I$2:'Sheet2'!$I$45,MATCH(AZ225,Sheet2!$G$2:'Sheet2'!$G$45,0)),IF($BI$1=TRUE,INDEX(Sheet2!$H$2:'Sheet2'!$H$45,MATCH(AZ225,Sheet2!$G$2:'Sheet2'!$G$45,0)),0)))+IF($BE$1=TRUE,2,0)</f>
        <v>20</v>
      </c>
      <c r="Y225" s="26">
        <f t="shared" si="102"/>
        <v>23.5</v>
      </c>
      <c r="Z225" s="26">
        <f t="shared" si="103"/>
        <v>26.5</v>
      </c>
      <c r="AA225" s="28">
        <f t="shared" si="104"/>
        <v>29.5</v>
      </c>
      <c r="AB225" s="26">
        <f>BA225+IF($F225="범선",IF($BG$1=TRUE,INDEX(Sheet2!$H$2:'Sheet2'!$H$45,MATCH(BA225,Sheet2!$G$2:'Sheet2'!$G$45,0),0)),IF($BH$1=TRUE,INDEX(Sheet2!$I$2:'Sheet2'!$I$45,MATCH(BA225,Sheet2!$G$2:'Sheet2'!$G$45,0)),IF($BI$1=TRUE,INDEX(Sheet2!$H$2:'Sheet2'!$H$45,MATCH(BA225,Sheet2!$G$2:'Sheet2'!$G$45,0)),0)))+IF($BE$1=TRUE,2,0)</f>
        <v>24</v>
      </c>
      <c r="AC225" s="26">
        <f t="shared" si="105"/>
        <v>27.5</v>
      </c>
      <c r="AD225" s="26">
        <f t="shared" si="106"/>
        <v>30.5</v>
      </c>
      <c r="AE225" s="28">
        <f t="shared" si="107"/>
        <v>33.5</v>
      </c>
      <c r="AF225" s="26">
        <f>BB225+IF($F225="범선",IF($BG$1=TRUE,INDEX(Sheet2!$H$2:'Sheet2'!$H$45,MATCH(BB225,Sheet2!$G$2:'Sheet2'!$G$45,0),0)),IF($BH$1=TRUE,INDEX(Sheet2!$I$2:'Sheet2'!$I$45,MATCH(BB225,Sheet2!$G$2:'Sheet2'!$G$45,0)),IF($BI$1=TRUE,INDEX(Sheet2!$H$2:'Sheet2'!$H$45,MATCH(BB225,Sheet2!$G$2:'Sheet2'!$G$45,0)),0)))+IF($BE$1=TRUE,2,0)</f>
        <v>29</v>
      </c>
      <c r="AG225" s="26">
        <f t="shared" si="108"/>
        <v>32.5</v>
      </c>
      <c r="AH225" s="26">
        <f t="shared" si="109"/>
        <v>35.5</v>
      </c>
      <c r="AI225" s="28">
        <f t="shared" si="110"/>
        <v>38.5</v>
      </c>
      <c r="AJ225" s="95"/>
      <c r="AK225" s="97">
        <v>210</v>
      </c>
      <c r="AL225" s="97">
        <v>355</v>
      </c>
      <c r="AM225" s="97">
        <v>10</v>
      </c>
      <c r="AN225" s="83">
        <v>11</v>
      </c>
      <c r="AO225" s="83">
        <v>16</v>
      </c>
      <c r="AP225" s="5">
        <v>65</v>
      </c>
      <c r="AQ225" s="5">
        <v>32</v>
      </c>
      <c r="AR225" s="5">
        <v>25</v>
      </c>
      <c r="AS225" s="5">
        <v>800</v>
      </c>
      <c r="AT225" s="5">
        <v>3</v>
      </c>
      <c r="AU225" s="5">
        <f t="shared" si="120"/>
        <v>890</v>
      </c>
      <c r="AV225" s="5">
        <f t="shared" si="111"/>
        <v>667</v>
      </c>
      <c r="AW225" s="5">
        <f t="shared" si="112"/>
        <v>1112</v>
      </c>
      <c r="AX225" s="5">
        <f t="shared" si="113"/>
        <v>3</v>
      </c>
      <c r="AY225" s="5">
        <f t="shared" si="114"/>
        <v>4</v>
      </c>
      <c r="AZ225" s="5">
        <f t="shared" si="115"/>
        <v>8</v>
      </c>
      <c r="BA225" s="5">
        <f t="shared" si="116"/>
        <v>11</v>
      </c>
      <c r="BB225" s="5">
        <f t="shared" si="117"/>
        <v>15</v>
      </c>
    </row>
    <row r="226" spans="1:54" hidden="1">
      <c r="A226" s="884"/>
      <c r="B226" s="211"/>
      <c r="C226" s="144" t="s">
        <v>216</v>
      </c>
      <c r="D226" s="55" t="s">
        <v>26</v>
      </c>
      <c r="E226" s="55" t="s">
        <v>0</v>
      </c>
      <c r="F226" s="56" t="s">
        <v>19</v>
      </c>
      <c r="G226" s="57" t="s">
        <v>12</v>
      </c>
      <c r="H226" s="307">
        <f>ROUNDDOWN(AK226*1.05,0)+INDEX(Sheet2!$B$2:'Sheet2'!$B$5,MATCH(G226,Sheet2!$A$2:'Sheet2'!$A$5,0),0)+34*AT226-ROUNDUP(IF($BC$1=TRUE,AV226,AW226)/10,0)+A226</f>
        <v>430</v>
      </c>
      <c r="I226" s="310">
        <f>ROUNDDOWN(AL226*1.05,0)+INDEX(Sheet2!$B$2:'Sheet2'!$B$5,MATCH(G226,Sheet2!$A$2:'Sheet2'!$A$5,0),0)+34*AT226-ROUNDUP(IF($BC$1=TRUE,AV226,AW226)/10,0)+A226</f>
        <v>409</v>
      </c>
      <c r="J226" s="58">
        <f t="shared" si="93"/>
        <v>839</v>
      </c>
      <c r="K226" s="238">
        <f>AW226-ROUNDDOWN(AR226/2,0)-ROUNDDOWN(MAX(AQ226*1.2,AP226*0.5),0)+INDEX(Sheet2!$C$2:'Sheet2'!$C$5,MATCH(G226,Sheet2!$A$2:'Sheet2'!$A$5,0),0)</f>
        <v>620</v>
      </c>
      <c r="L226" s="54">
        <f t="shared" si="94"/>
        <v>271</v>
      </c>
      <c r="M226" s="146">
        <f t="shared" si="118"/>
        <v>15</v>
      </c>
      <c r="N226" s="146">
        <f t="shared" si="119"/>
        <v>55</v>
      </c>
      <c r="O226" s="255">
        <f t="shared" si="95"/>
        <v>1699</v>
      </c>
      <c r="P226" s="31">
        <f>AX226+IF($F226="범선",IF($BG$1=TRUE,INDEX(Sheet2!$H$2:'Sheet2'!$H$45,MATCH(AX226,Sheet2!$G$2:'Sheet2'!$G$45,0),0)),IF($BH$1=TRUE,INDEX(Sheet2!$I$2:'Sheet2'!$I$45,MATCH(AX226,Sheet2!$G$2:'Sheet2'!$G$45,0)),IF($BI$1=TRUE,INDEX(Sheet2!$H$2:'Sheet2'!$H$45,MATCH(AX226,Sheet2!$G$2:'Sheet2'!$G$45,0)),0)))+IF($BE$1=TRUE,2,0)</f>
        <v>49</v>
      </c>
      <c r="Q226" s="26">
        <f t="shared" si="96"/>
        <v>52</v>
      </c>
      <c r="R226" s="26">
        <f t="shared" si="97"/>
        <v>55</v>
      </c>
      <c r="S226" s="28">
        <f t="shared" si="98"/>
        <v>58</v>
      </c>
      <c r="T226" s="26">
        <f>AY226+IF($F226="범선",IF($BG$1=TRUE,INDEX(Sheet2!$H$2:'Sheet2'!$H$45,MATCH(AY226,Sheet2!$G$2:'Sheet2'!$G$45,0),0)),IF($BH$1=TRUE,INDEX(Sheet2!$I$2:'Sheet2'!$I$45,MATCH(AY226,Sheet2!$G$2:'Sheet2'!$G$45,0)),IF($BI$1=TRUE,INDEX(Sheet2!$H$2:'Sheet2'!$H$45,MATCH(AY226,Sheet2!$G$2:'Sheet2'!$G$45,0)),0)))+IF($BE$1=TRUE,2,0)</f>
        <v>51</v>
      </c>
      <c r="U226" s="26">
        <f t="shared" si="99"/>
        <v>54.5</v>
      </c>
      <c r="V226" s="26">
        <f t="shared" si="100"/>
        <v>57.5</v>
      </c>
      <c r="W226" s="28">
        <f t="shared" si="101"/>
        <v>60.5</v>
      </c>
      <c r="X226" s="26">
        <f>AZ226+IF($F226="범선",IF($BG$1=TRUE,INDEX(Sheet2!$H$2:'Sheet2'!$H$45,MATCH(AZ226,Sheet2!$G$2:'Sheet2'!$G$45,0),0)),IF($BH$1=TRUE,INDEX(Sheet2!$I$2:'Sheet2'!$I$45,MATCH(AZ226,Sheet2!$G$2:'Sheet2'!$G$45,0)),IF($BI$1=TRUE,INDEX(Sheet2!$H$2:'Sheet2'!$H$45,MATCH(AZ226,Sheet2!$G$2:'Sheet2'!$G$45,0)),0)))+IF($BE$1=TRUE,2,0)</f>
        <v>57</v>
      </c>
      <c r="Y226" s="26">
        <f t="shared" si="102"/>
        <v>60.5</v>
      </c>
      <c r="Z226" s="26">
        <f t="shared" si="103"/>
        <v>63.5</v>
      </c>
      <c r="AA226" s="28">
        <f t="shared" si="104"/>
        <v>66.5</v>
      </c>
      <c r="AB226" s="26">
        <f>BA226+IF($F226="범선",IF($BG$1=TRUE,INDEX(Sheet2!$H$2:'Sheet2'!$H$45,MATCH(BA226,Sheet2!$G$2:'Sheet2'!$G$45,0),0)),IF($BH$1=TRUE,INDEX(Sheet2!$I$2:'Sheet2'!$I$45,MATCH(BA226,Sheet2!$G$2:'Sheet2'!$G$45,0)),IF($BI$1=TRUE,INDEX(Sheet2!$H$2:'Sheet2'!$H$45,MATCH(BA226,Sheet2!$G$2:'Sheet2'!$G$45,0)),0)))+IF($BE$1=TRUE,2,0)</f>
        <v>65</v>
      </c>
      <c r="AC226" s="26">
        <f t="shared" si="105"/>
        <v>68.5</v>
      </c>
      <c r="AD226" s="26">
        <f t="shared" si="106"/>
        <v>71.5</v>
      </c>
      <c r="AE226" s="28">
        <f t="shared" si="107"/>
        <v>74.5</v>
      </c>
      <c r="AF226" s="26">
        <f>BB226+IF($F226="범선",IF($BG$1=TRUE,INDEX(Sheet2!$H$2:'Sheet2'!$H$45,MATCH(BB226,Sheet2!$G$2:'Sheet2'!$G$45,0),0)),IF($BH$1=TRUE,INDEX(Sheet2!$I$2:'Sheet2'!$I$45,MATCH(BB226,Sheet2!$G$2:'Sheet2'!$G$45,0)),IF($BI$1=TRUE,INDEX(Sheet2!$H$2:'Sheet2'!$H$45,MATCH(BB226,Sheet2!$G$2:'Sheet2'!$G$45,0)),0)))+IF($BE$1=TRUE,2,0)</f>
        <v>73</v>
      </c>
      <c r="AG226" s="26">
        <f t="shared" si="108"/>
        <v>76.5</v>
      </c>
      <c r="AH226" s="26">
        <f t="shared" si="109"/>
        <v>79.5</v>
      </c>
      <c r="AI226" s="28">
        <f t="shared" si="110"/>
        <v>82.5</v>
      </c>
      <c r="AJ226" s="95"/>
      <c r="AK226" s="97">
        <v>190</v>
      </c>
      <c r="AL226" s="97">
        <v>170</v>
      </c>
      <c r="AM226" s="97">
        <v>15</v>
      </c>
      <c r="AN226" s="267">
        <v>15</v>
      </c>
      <c r="AO226" s="267">
        <v>55</v>
      </c>
      <c r="AP226" s="5">
        <v>200</v>
      </c>
      <c r="AQ226" s="5">
        <v>100</v>
      </c>
      <c r="AR226" s="5">
        <v>118</v>
      </c>
      <c r="AS226" s="5">
        <v>282</v>
      </c>
      <c r="AT226" s="5">
        <v>4</v>
      </c>
      <c r="AU226" s="5">
        <f t="shared" si="120"/>
        <v>600</v>
      </c>
      <c r="AV226" s="5">
        <f t="shared" si="111"/>
        <v>450</v>
      </c>
      <c r="AW226" s="5">
        <f t="shared" si="112"/>
        <v>750</v>
      </c>
      <c r="AX226" s="5">
        <f t="shared" si="113"/>
        <v>13</v>
      </c>
      <c r="AY226" s="5">
        <f t="shared" si="114"/>
        <v>14</v>
      </c>
      <c r="AZ226" s="5">
        <f t="shared" si="115"/>
        <v>17</v>
      </c>
      <c r="BA226" s="5">
        <f t="shared" si="116"/>
        <v>21</v>
      </c>
      <c r="BB226" s="5">
        <f t="shared" si="117"/>
        <v>25</v>
      </c>
    </row>
    <row r="227" spans="1:54" hidden="1">
      <c r="A227" s="882"/>
      <c r="B227" s="89" t="s">
        <v>3</v>
      </c>
      <c r="C227" s="119" t="s">
        <v>125</v>
      </c>
      <c r="D227" s="26" t="s">
        <v>1</v>
      </c>
      <c r="E227" s="26" t="s">
        <v>41</v>
      </c>
      <c r="F227" s="27" t="s">
        <v>118</v>
      </c>
      <c r="G227" s="28" t="s">
        <v>12</v>
      </c>
      <c r="H227" s="91">
        <f>ROUNDDOWN(AK227*1.05,0)+INDEX(Sheet2!$B$2:'Sheet2'!$B$5,MATCH(G227,Sheet2!$A$2:'Sheet2'!$A$5,0),0)+34*AT227-ROUNDUP(IF($BC$1=TRUE,AV227,AW227)/10,0)+A227</f>
        <v>458</v>
      </c>
      <c r="I227" s="231">
        <f>ROUNDDOWN(AL227*1.05,0)+INDEX(Sheet2!$B$2:'Sheet2'!$B$5,MATCH(G227,Sheet2!$A$2:'Sheet2'!$A$5,0),0)+34*AT227-ROUNDUP(IF($BC$1=TRUE,AV227,AW227)/10,0)+A227</f>
        <v>317</v>
      </c>
      <c r="J227" s="40">
        <f t="shared" si="93"/>
        <v>775</v>
      </c>
      <c r="K227" s="474">
        <f>AW227-ROUNDDOWN(AR227/2,0)-ROUNDDOWN(MAX(AQ227*1.2,AP227*0.5),0)+INDEX(Sheet2!$C$2:'Sheet2'!$C$5,MATCH(G227,Sheet2!$A$2:'Sheet2'!$A$5,0),0)</f>
        <v>724</v>
      </c>
      <c r="L227" s="37">
        <f t="shared" si="94"/>
        <v>335</v>
      </c>
      <c r="M227" s="79">
        <f t="shared" si="118"/>
        <v>8</v>
      </c>
      <c r="N227" s="79">
        <f t="shared" si="119"/>
        <v>35</v>
      </c>
      <c r="O227" s="793">
        <f t="shared" si="95"/>
        <v>1691</v>
      </c>
      <c r="P227" s="31">
        <f>AX227+IF($F227="범선",IF($BG$1=TRUE,INDEX(Sheet2!$H$2:'Sheet2'!$H$45,MATCH(AX227,Sheet2!$G$2:'Sheet2'!$G$45,0),0)),IF($BH$1=TRUE,INDEX(Sheet2!$I$2:'Sheet2'!$I$45,MATCH(AX227,Sheet2!$G$2:'Sheet2'!$G$45,0)),IF($BI$1=TRUE,INDEX(Sheet2!$H$2:'Sheet2'!$H$45,MATCH(AX227,Sheet2!$G$2:'Sheet2'!$G$45,0)),0)))+IF($BE$1=TRUE,2,0)</f>
        <v>39</v>
      </c>
      <c r="Q227" s="26">
        <f t="shared" si="96"/>
        <v>42</v>
      </c>
      <c r="R227" s="26">
        <f t="shared" si="97"/>
        <v>45</v>
      </c>
      <c r="S227" s="28">
        <f t="shared" si="98"/>
        <v>48</v>
      </c>
      <c r="T227" s="26">
        <f>AY227+IF($F227="범선",IF($BG$1=TRUE,INDEX(Sheet2!$H$2:'Sheet2'!$H$45,MATCH(AY227,Sheet2!$G$2:'Sheet2'!$G$45,0),0)),IF($BH$1=TRUE,INDEX(Sheet2!$I$2:'Sheet2'!$I$45,MATCH(AY227,Sheet2!$G$2:'Sheet2'!$G$45,0)),IF($BI$1=TRUE,INDEX(Sheet2!$H$2:'Sheet2'!$H$45,MATCH(AY227,Sheet2!$G$2:'Sheet2'!$G$45,0)),0)))+IF($BE$1=TRUE,2,0)</f>
        <v>41</v>
      </c>
      <c r="U227" s="26">
        <f t="shared" si="99"/>
        <v>44.5</v>
      </c>
      <c r="V227" s="26">
        <f t="shared" si="100"/>
        <v>47.5</v>
      </c>
      <c r="W227" s="28">
        <f t="shared" si="101"/>
        <v>50.5</v>
      </c>
      <c r="X227" s="26">
        <f>AZ227+IF($F227="범선",IF($BG$1=TRUE,INDEX(Sheet2!$H$2:'Sheet2'!$H$45,MATCH(AZ227,Sheet2!$G$2:'Sheet2'!$G$45,0),0)),IF($BH$1=TRUE,INDEX(Sheet2!$I$2:'Sheet2'!$I$45,MATCH(AZ227,Sheet2!$G$2:'Sheet2'!$G$45,0)),IF($BI$1=TRUE,INDEX(Sheet2!$H$2:'Sheet2'!$H$45,MATCH(AZ227,Sheet2!$G$2:'Sheet2'!$G$45,0)),0)))+IF($BE$1=TRUE,2,0)</f>
        <v>47</v>
      </c>
      <c r="Y227" s="26">
        <f t="shared" si="102"/>
        <v>50.5</v>
      </c>
      <c r="Z227" s="26">
        <f t="shared" si="103"/>
        <v>53.5</v>
      </c>
      <c r="AA227" s="28">
        <f t="shared" si="104"/>
        <v>56.5</v>
      </c>
      <c r="AB227" s="26">
        <f>BA227+IF($F227="범선",IF($BG$1=TRUE,INDEX(Sheet2!$H$2:'Sheet2'!$H$45,MATCH(BA227,Sheet2!$G$2:'Sheet2'!$G$45,0),0)),IF($BH$1=TRUE,INDEX(Sheet2!$I$2:'Sheet2'!$I$45,MATCH(BA227,Sheet2!$G$2:'Sheet2'!$G$45,0)),IF($BI$1=TRUE,INDEX(Sheet2!$H$2:'Sheet2'!$H$45,MATCH(BA227,Sheet2!$G$2:'Sheet2'!$G$45,0)),0)))+IF($BE$1=TRUE,2,0)</f>
        <v>55</v>
      </c>
      <c r="AC227" s="26">
        <f t="shared" si="105"/>
        <v>58.5</v>
      </c>
      <c r="AD227" s="26">
        <f t="shared" si="106"/>
        <v>61.5</v>
      </c>
      <c r="AE227" s="28">
        <f t="shared" si="107"/>
        <v>64.5</v>
      </c>
      <c r="AF227" s="26">
        <f>BB227+IF($F227="범선",IF($BG$1=TRUE,INDEX(Sheet2!$H$2:'Sheet2'!$H$45,MATCH(BB227,Sheet2!$G$2:'Sheet2'!$G$45,0),0)),IF($BH$1=TRUE,INDEX(Sheet2!$I$2:'Sheet2'!$I$45,MATCH(BB227,Sheet2!$G$2:'Sheet2'!$G$45,0)),IF($BI$1=TRUE,INDEX(Sheet2!$H$2:'Sheet2'!$H$45,MATCH(BB227,Sheet2!$G$2:'Sheet2'!$G$45,0)),0)))+IF($BE$1=TRUE,2,0)</f>
        <v>63</v>
      </c>
      <c r="AG227" s="26">
        <f t="shared" si="108"/>
        <v>66.5</v>
      </c>
      <c r="AH227" s="26">
        <f t="shared" si="109"/>
        <v>69.5</v>
      </c>
      <c r="AI227" s="28">
        <f t="shared" si="110"/>
        <v>72.5</v>
      </c>
      <c r="AJ227" s="95"/>
      <c r="AK227" s="97">
        <v>255</v>
      </c>
      <c r="AL227" s="97">
        <v>120</v>
      </c>
      <c r="AM227" s="97">
        <v>12</v>
      </c>
      <c r="AN227" s="79">
        <v>8</v>
      </c>
      <c r="AO227" s="79">
        <v>35</v>
      </c>
      <c r="AP227" s="5">
        <v>200</v>
      </c>
      <c r="AQ227" s="5">
        <v>100</v>
      </c>
      <c r="AR227" s="5">
        <v>110</v>
      </c>
      <c r="AS227" s="5">
        <v>370</v>
      </c>
      <c r="AT227" s="5">
        <v>3</v>
      </c>
      <c r="AU227" s="5">
        <f t="shared" si="120"/>
        <v>680</v>
      </c>
      <c r="AV227" s="5">
        <f t="shared" si="111"/>
        <v>510</v>
      </c>
      <c r="AW227" s="5">
        <f t="shared" si="112"/>
        <v>850</v>
      </c>
      <c r="AX227" s="5">
        <f t="shared" si="113"/>
        <v>8</v>
      </c>
      <c r="AY227" s="5">
        <f t="shared" si="114"/>
        <v>9</v>
      </c>
      <c r="AZ227" s="5">
        <f t="shared" si="115"/>
        <v>12</v>
      </c>
      <c r="BA227" s="5">
        <f t="shared" si="116"/>
        <v>16</v>
      </c>
      <c r="BB227" s="5">
        <f t="shared" si="117"/>
        <v>20</v>
      </c>
    </row>
    <row r="228" spans="1:54" hidden="1">
      <c r="A228" s="885"/>
      <c r="B228" s="168" t="s">
        <v>64</v>
      </c>
      <c r="C228" s="148" t="s">
        <v>124</v>
      </c>
      <c r="D228" s="33" t="s">
        <v>1</v>
      </c>
      <c r="E228" s="33" t="s">
        <v>0</v>
      </c>
      <c r="F228" s="34" t="s">
        <v>118</v>
      </c>
      <c r="G228" s="35" t="s">
        <v>12</v>
      </c>
      <c r="H228" s="337">
        <f>ROUNDDOWN(AK228*1.05,0)+INDEX(Sheet2!$B$2:'Sheet2'!$B$5,MATCH(G228,Sheet2!$A$2:'Sheet2'!$A$5,0),0)+34*AT228-ROUNDUP(IF($BC$1=TRUE,AV228,AW228)/10,0)+A228</f>
        <v>458</v>
      </c>
      <c r="I228" s="339">
        <f>ROUNDDOWN(AL228*1.05,0)+INDEX(Sheet2!$B$2:'Sheet2'!$B$5,MATCH(G228,Sheet2!$A$2:'Sheet2'!$A$5,0),0)+34*AT228-ROUNDUP(IF($BC$1=TRUE,AV228,AW228)/10,0)+A228</f>
        <v>311</v>
      </c>
      <c r="J228" s="36">
        <f t="shared" si="93"/>
        <v>769</v>
      </c>
      <c r="K228" s="240">
        <f>AW228-ROUNDDOWN(AR228/2,0)-ROUNDDOWN(MAX(AQ228*1.2,AP228*0.5),0)+INDEX(Sheet2!$C$2:'Sheet2'!$C$5,MATCH(G228,Sheet2!$A$2:'Sheet2'!$A$5,0),0)</f>
        <v>724</v>
      </c>
      <c r="L228" s="32">
        <f t="shared" si="94"/>
        <v>335</v>
      </c>
      <c r="M228" s="149">
        <f t="shared" si="118"/>
        <v>9</v>
      </c>
      <c r="N228" s="149">
        <f t="shared" si="119"/>
        <v>40</v>
      </c>
      <c r="O228" s="256">
        <f t="shared" si="95"/>
        <v>1685</v>
      </c>
      <c r="P228" s="31">
        <f>AX228+IF($F228="범선",IF($BG$1=TRUE,INDEX(Sheet2!$H$2:'Sheet2'!$H$45,MATCH(AX228,Sheet2!$G$2:'Sheet2'!$G$45,0),0)),IF($BH$1=TRUE,INDEX(Sheet2!$I$2:'Sheet2'!$I$45,MATCH(AX228,Sheet2!$G$2:'Sheet2'!$G$45,0)),IF($BI$1=TRUE,INDEX(Sheet2!$H$2:'Sheet2'!$H$45,MATCH(AX228,Sheet2!$G$2:'Sheet2'!$G$45,0)),0)))+IF($BE$1=TRUE,2,0)</f>
        <v>41</v>
      </c>
      <c r="Q228" s="26">
        <f t="shared" si="96"/>
        <v>44</v>
      </c>
      <c r="R228" s="26">
        <f t="shared" si="97"/>
        <v>47</v>
      </c>
      <c r="S228" s="28">
        <f t="shared" si="98"/>
        <v>50</v>
      </c>
      <c r="T228" s="26">
        <f>AY228+IF($F228="범선",IF($BG$1=TRUE,INDEX(Sheet2!$H$2:'Sheet2'!$H$45,MATCH(AY228,Sheet2!$G$2:'Sheet2'!$G$45,0),0)),IF($BH$1=TRUE,INDEX(Sheet2!$I$2:'Sheet2'!$I$45,MATCH(AY228,Sheet2!$G$2:'Sheet2'!$G$45,0)),IF($BI$1=TRUE,INDEX(Sheet2!$H$2:'Sheet2'!$H$45,MATCH(AY228,Sheet2!$G$2:'Sheet2'!$G$45,0)),0)))+IF($BE$1=TRUE,2,0)</f>
        <v>43</v>
      </c>
      <c r="U228" s="26">
        <f t="shared" si="99"/>
        <v>46.5</v>
      </c>
      <c r="V228" s="26">
        <f t="shared" si="100"/>
        <v>49.5</v>
      </c>
      <c r="W228" s="28">
        <f t="shared" si="101"/>
        <v>52.5</v>
      </c>
      <c r="X228" s="26">
        <f>AZ228+IF($F228="범선",IF($BG$1=TRUE,INDEX(Sheet2!$H$2:'Sheet2'!$H$45,MATCH(AZ228,Sheet2!$G$2:'Sheet2'!$G$45,0),0)),IF($BH$1=TRUE,INDEX(Sheet2!$I$2:'Sheet2'!$I$45,MATCH(AZ228,Sheet2!$G$2:'Sheet2'!$G$45,0)),IF($BI$1=TRUE,INDEX(Sheet2!$H$2:'Sheet2'!$H$45,MATCH(AZ228,Sheet2!$G$2:'Sheet2'!$G$45,0)),0)))+IF($BE$1=TRUE,2,0)</f>
        <v>49</v>
      </c>
      <c r="Y228" s="26">
        <f t="shared" si="102"/>
        <v>52.5</v>
      </c>
      <c r="Z228" s="26">
        <f t="shared" si="103"/>
        <v>55.5</v>
      </c>
      <c r="AA228" s="28">
        <f t="shared" si="104"/>
        <v>58.5</v>
      </c>
      <c r="AB228" s="26">
        <f>BA228+IF($F228="범선",IF($BG$1=TRUE,INDEX(Sheet2!$H$2:'Sheet2'!$H$45,MATCH(BA228,Sheet2!$G$2:'Sheet2'!$G$45,0),0)),IF($BH$1=TRUE,INDEX(Sheet2!$I$2:'Sheet2'!$I$45,MATCH(BA228,Sheet2!$G$2:'Sheet2'!$G$45,0)),IF($BI$1=TRUE,INDEX(Sheet2!$H$2:'Sheet2'!$H$45,MATCH(BA228,Sheet2!$G$2:'Sheet2'!$G$45,0)),0)))+IF($BE$1=TRUE,2,0)</f>
        <v>57</v>
      </c>
      <c r="AC228" s="26">
        <f t="shared" si="105"/>
        <v>60.5</v>
      </c>
      <c r="AD228" s="26">
        <f t="shared" si="106"/>
        <v>63.5</v>
      </c>
      <c r="AE228" s="28">
        <f t="shared" si="107"/>
        <v>66.5</v>
      </c>
      <c r="AF228" s="26">
        <f>BB228+IF($F228="범선",IF($BG$1=TRUE,INDEX(Sheet2!$H$2:'Sheet2'!$H$45,MATCH(BB228,Sheet2!$G$2:'Sheet2'!$G$45,0),0)),IF($BH$1=TRUE,INDEX(Sheet2!$I$2:'Sheet2'!$I$45,MATCH(BB228,Sheet2!$G$2:'Sheet2'!$G$45,0)),IF($BI$1=TRUE,INDEX(Sheet2!$H$2:'Sheet2'!$H$45,MATCH(BB228,Sheet2!$G$2:'Sheet2'!$G$45,0)),0)))+IF($BE$1=TRUE,2,0)</f>
        <v>65</v>
      </c>
      <c r="AG228" s="26">
        <f t="shared" si="108"/>
        <v>68.5</v>
      </c>
      <c r="AH228" s="26">
        <f t="shared" si="109"/>
        <v>71.5</v>
      </c>
      <c r="AI228" s="28">
        <f t="shared" si="110"/>
        <v>74.5</v>
      </c>
      <c r="AJ228" s="95"/>
      <c r="AK228" s="97">
        <v>255</v>
      </c>
      <c r="AL228" s="97">
        <v>115</v>
      </c>
      <c r="AM228" s="97">
        <v>12</v>
      </c>
      <c r="AN228" s="82">
        <v>9</v>
      </c>
      <c r="AO228" s="82">
        <v>40</v>
      </c>
      <c r="AP228" s="5">
        <v>220</v>
      </c>
      <c r="AQ228" s="5">
        <v>100</v>
      </c>
      <c r="AR228" s="5">
        <v>110</v>
      </c>
      <c r="AS228">
        <v>350</v>
      </c>
      <c r="AT228">
        <v>3</v>
      </c>
      <c r="AU228" s="5">
        <f t="shared" si="120"/>
        <v>680</v>
      </c>
      <c r="AV228" s="5">
        <f t="shared" si="111"/>
        <v>510</v>
      </c>
      <c r="AW228" s="5">
        <f t="shared" si="112"/>
        <v>850</v>
      </c>
      <c r="AX228" s="5">
        <f t="shared" si="113"/>
        <v>9</v>
      </c>
      <c r="AY228" s="5">
        <f t="shared" si="114"/>
        <v>10</v>
      </c>
      <c r="AZ228" s="5">
        <f t="shared" si="115"/>
        <v>13</v>
      </c>
      <c r="BA228" s="5">
        <f t="shared" si="116"/>
        <v>17</v>
      </c>
      <c r="BB228" s="5">
        <f t="shared" si="117"/>
        <v>21</v>
      </c>
    </row>
    <row r="229" spans="1:54" hidden="1">
      <c r="A229" s="885"/>
      <c r="B229" s="168" t="s">
        <v>128</v>
      </c>
      <c r="C229" s="148" t="s">
        <v>126</v>
      </c>
      <c r="D229" s="33" t="s">
        <v>1</v>
      </c>
      <c r="E229" s="33" t="s">
        <v>0</v>
      </c>
      <c r="F229" s="34" t="s">
        <v>118</v>
      </c>
      <c r="G229" s="35" t="s">
        <v>12</v>
      </c>
      <c r="H229" s="337">
        <f>ROUNDDOWN(AK229*1.05,0)+INDEX(Sheet2!$B$2:'Sheet2'!$B$5,MATCH(G229,Sheet2!$A$2:'Sheet2'!$A$5,0),0)+34*AT229-ROUNDUP(IF($BC$1=TRUE,AV229,AW229)/10,0)+A229</f>
        <v>429</v>
      </c>
      <c r="I229" s="339">
        <f>ROUNDDOWN(AL229*1.05,0)+INDEX(Sheet2!$B$2:'Sheet2'!$B$5,MATCH(G229,Sheet2!$A$2:'Sheet2'!$A$5,0),0)+34*AT229-ROUNDUP(IF($BC$1=TRUE,AV229,AW229)/10,0)+A229</f>
        <v>303</v>
      </c>
      <c r="J229" s="36">
        <f t="shared" si="93"/>
        <v>732</v>
      </c>
      <c r="K229" s="240">
        <f>AW229-ROUNDDOWN(AR229/2,0)-ROUNDDOWN(MAX(AQ229*1.2,AP229*0.5),0)+INDEX(Sheet2!$C$2:'Sheet2'!$C$5,MATCH(G229,Sheet2!$A$2:'Sheet2'!$A$5,0),0)</f>
        <v>746</v>
      </c>
      <c r="L229" s="32">
        <f t="shared" si="94"/>
        <v>352</v>
      </c>
      <c r="M229" s="149">
        <f t="shared" si="118"/>
        <v>12</v>
      </c>
      <c r="N229" s="149">
        <f t="shared" si="119"/>
        <v>50</v>
      </c>
      <c r="O229" s="256">
        <f t="shared" si="95"/>
        <v>1590</v>
      </c>
      <c r="P229" s="31">
        <f>AX229+IF($F229="범선",IF($BG$1=TRUE,INDEX(Sheet2!$H$2:'Sheet2'!$H$45,MATCH(AX229,Sheet2!$G$2:'Sheet2'!$G$45,0),0)),IF($BH$1=TRUE,INDEX(Sheet2!$I$2:'Sheet2'!$I$45,MATCH(AX229,Sheet2!$G$2:'Sheet2'!$G$45,0)),IF($BI$1=TRUE,INDEX(Sheet2!$H$2:'Sheet2'!$H$45,MATCH(AX229,Sheet2!$G$2:'Sheet2'!$G$45,0)),0)))+IF($BE$1=TRUE,2,0)</f>
        <v>45</v>
      </c>
      <c r="Q229" s="26">
        <f t="shared" si="96"/>
        <v>48</v>
      </c>
      <c r="R229" s="26">
        <f t="shared" si="97"/>
        <v>51</v>
      </c>
      <c r="S229" s="28">
        <f t="shared" si="98"/>
        <v>54</v>
      </c>
      <c r="T229" s="26">
        <f>AY229+IF($F229="범선",IF($BG$1=TRUE,INDEX(Sheet2!$H$2:'Sheet2'!$H$45,MATCH(AY229,Sheet2!$G$2:'Sheet2'!$G$45,0),0)),IF($BH$1=TRUE,INDEX(Sheet2!$I$2:'Sheet2'!$I$45,MATCH(AY229,Sheet2!$G$2:'Sheet2'!$G$45,0)),IF($BI$1=TRUE,INDEX(Sheet2!$H$2:'Sheet2'!$H$45,MATCH(AY229,Sheet2!$G$2:'Sheet2'!$G$45,0)),0)))+IF($BE$1=TRUE,2,0)</f>
        <v>47</v>
      </c>
      <c r="U229" s="26">
        <f t="shared" si="99"/>
        <v>50.5</v>
      </c>
      <c r="V229" s="26">
        <f t="shared" si="100"/>
        <v>53.5</v>
      </c>
      <c r="W229" s="28">
        <f t="shared" si="101"/>
        <v>56.5</v>
      </c>
      <c r="X229" s="26">
        <f>AZ229+IF($F229="범선",IF($BG$1=TRUE,INDEX(Sheet2!$H$2:'Sheet2'!$H$45,MATCH(AZ229,Sheet2!$G$2:'Sheet2'!$G$45,0),0)),IF($BH$1=TRUE,INDEX(Sheet2!$I$2:'Sheet2'!$I$45,MATCH(AZ229,Sheet2!$G$2:'Sheet2'!$G$45,0)),IF($BI$1=TRUE,INDEX(Sheet2!$H$2:'Sheet2'!$H$45,MATCH(AZ229,Sheet2!$G$2:'Sheet2'!$G$45,0)),0)))+IF($BE$1=TRUE,2,0)</f>
        <v>53</v>
      </c>
      <c r="Y229" s="26">
        <f t="shared" si="102"/>
        <v>56.5</v>
      </c>
      <c r="Z229" s="26">
        <f t="shared" si="103"/>
        <v>59.5</v>
      </c>
      <c r="AA229" s="28">
        <f t="shared" si="104"/>
        <v>62.5</v>
      </c>
      <c r="AB229" s="26">
        <f>BA229+IF($F229="범선",IF($BG$1=TRUE,INDEX(Sheet2!$H$2:'Sheet2'!$H$45,MATCH(BA229,Sheet2!$G$2:'Sheet2'!$G$45,0),0)),IF($BH$1=TRUE,INDEX(Sheet2!$I$2:'Sheet2'!$I$45,MATCH(BA229,Sheet2!$G$2:'Sheet2'!$G$45,0)),IF($BI$1=TRUE,INDEX(Sheet2!$H$2:'Sheet2'!$H$45,MATCH(BA229,Sheet2!$G$2:'Sheet2'!$G$45,0)),0)))+IF($BE$1=TRUE,2,0)</f>
        <v>61</v>
      </c>
      <c r="AC229" s="26">
        <f t="shared" si="105"/>
        <v>64.5</v>
      </c>
      <c r="AD229" s="26">
        <f t="shared" si="106"/>
        <v>67.5</v>
      </c>
      <c r="AE229" s="28">
        <f t="shared" si="107"/>
        <v>70.5</v>
      </c>
      <c r="AF229" s="26">
        <f>BB229+IF($F229="범선",IF($BG$1=TRUE,INDEX(Sheet2!$H$2:'Sheet2'!$H$45,MATCH(BB229,Sheet2!$G$2:'Sheet2'!$G$45,0),0)),IF($BH$1=TRUE,INDEX(Sheet2!$I$2:'Sheet2'!$I$45,MATCH(BB229,Sheet2!$G$2:'Sheet2'!$G$45,0)),IF($BI$1=TRUE,INDEX(Sheet2!$H$2:'Sheet2'!$H$45,MATCH(BB229,Sheet2!$G$2:'Sheet2'!$G$45,0)),0)))+IF($BE$1=TRUE,2,0)</f>
        <v>69</v>
      </c>
      <c r="AG229" s="26">
        <f t="shared" si="108"/>
        <v>72.5</v>
      </c>
      <c r="AH229" s="26">
        <f t="shared" si="109"/>
        <v>75.5</v>
      </c>
      <c r="AI229" s="28">
        <f t="shared" si="110"/>
        <v>78.5</v>
      </c>
      <c r="AJ229" s="95"/>
      <c r="AK229" s="97">
        <v>260</v>
      </c>
      <c r="AL229" s="97">
        <v>140</v>
      </c>
      <c r="AM229" s="97">
        <v>11</v>
      </c>
      <c r="AN229" s="82">
        <v>12</v>
      </c>
      <c r="AO229" s="82">
        <v>50</v>
      </c>
      <c r="AP229" s="5">
        <v>190</v>
      </c>
      <c r="AQ229" s="5">
        <v>100</v>
      </c>
      <c r="AR229" s="5">
        <v>90</v>
      </c>
      <c r="AS229" s="5">
        <v>410</v>
      </c>
      <c r="AT229" s="5">
        <v>2</v>
      </c>
      <c r="AU229" s="5">
        <f t="shared" si="120"/>
        <v>690</v>
      </c>
      <c r="AV229" s="5">
        <f t="shared" si="111"/>
        <v>517</v>
      </c>
      <c r="AW229" s="5">
        <f t="shared" si="112"/>
        <v>862</v>
      </c>
      <c r="AX229" s="5">
        <f t="shared" si="113"/>
        <v>11</v>
      </c>
      <c r="AY229" s="5">
        <f t="shared" si="114"/>
        <v>12</v>
      </c>
      <c r="AZ229" s="5">
        <f t="shared" si="115"/>
        <v>15</v>
      </c>
      <c r="BA229" s="5">
        <f t="shared" si="116"/>
        <v>19</v>
      </c>
      <c r="BB229" s="5">
        <f t="shared" si="117"/>
        <v>23</v>
      </c>
    </row>
    <row r="230" spans="1:54" hidden="1">
      <c r="A230" s="879"/>
      <c r="B230" s="90" t="s">
        <v>28</v>
      </c>
      <c r="C230" s="122" t="s">
        <v>89</v>
      </c>
      <c r="D230" s="20" t="s">
        <v>1</v>
      </c>
      <c r="E230" s="20" t="s">
        <v>0</v>
      </c>
      <c r="F230" s="21" t="s">
        <v>18</v>
      </c>
      <c r="G230" s="22" t="s">
        <v>10</v>
      </c>
      <c r="H230" s="91">
        <f>ROUNDDOWN(AK230*1.05,0)+INDEX(Sheet2!$B$2:'Sheet2'!$B$5,MATCH(G230,Sheet2!$A$2:'Sheet2'!$A$5,0),0)+34*AT230-ROUNDUP(IF($BC$1=TRUE,AV230,AW230)/10,0)+A230</f>
        <v>421</v>
      </c>
      <c r="I230" s="231">
        <f>ROUNDDOWN(AL230*1.05,0)+INDEX(Sheet2!$B$2:'Sheet2'!$B$5,MATCH(G230,Sheet2!$A$2:'Sheet2'!$A$5,0),0)+34*AT230-ROUNDUP(IF($BC$1=TRUE,AV230,AW230)/10,0)+A230</f>
        <v>463</v>
      </c>
      <c r="J230" s="30">
        <f t="shared" si="93"/>
        <v>884</v>
      </c>
      <c r="K230" s="134">
        <f>AW230-ROUNDDOWN(AR230/2,0)-ROUNDDOWN(MAX(AQ230*1.2,AP230*0.5),0)+INDEX(Sheet2!$C$2:'Sheet2'!$C$5,MATCH(G230,Sheet2!$A$2:'Sheet2'!$A$5,0),0)</f>
        <v>1352</v>
      </c>
      <c r="L230" s="25">
        <f t="shared" si="94"/>
        <v>751</v>
      </c>
      <c r="M230" s="83">
        <f t="shared" si="118"/>
        <v>14</v>
      </c>
      <c r="N230" s="83">
        <f t="shared" si="119"/>
        <v>40</v>
      </c>
      <c r="O230" s="92">
        <f t="shared" si="95"/>
        <v>1726</v>
      </c>
      <c r="P230" s="24">
        <f>AX230+IF($F230="범선",IF($BG$1=TRUE,INDEX(Sheet2!$H$2:'Sheet2'!$H$45,MATCH(AX230,Sheet2!$G$2:'Sheet2'!$G$45,0),0)),IF($BH$1=TRUE,INDEX(Sheet2!$I$2:'Sheet2'!$I$45,MATCH(AX230,Sheet2!$G$2:'Sheet2'!$G$45,0)),IF($BI$1=TRUE,INDEX(Sheet2!$H$2:'Sheet2'!$H$45,MATCH(AX230,Sheet2!$G$2:'Sheet2'!$G$45,0)),0)))+IF($BE$1=TRUE,2,0)</f>
        <v>17</v>
      </c>
      <c r="Q230" s="20">
        <f t="shared" si="96"/>
        <v>20</v>
      </c>
      <c r="R230" s="20">
        <f t="shared" si="97"/>
        <v>23</v>
      </c>
      <c r="S230" s="22">
        <f t="shared" si="98"/>
        <v>26</v>
      </c>
      <c r="T230" s="20">
        <f>AY230+IF($F230="범선",IF($BG$1=TRUE,INDEX(Sheet2!$H$2:'Sheet2'!$H$45,MATCH(AY230,Sheet2!$G$2:'Sheet2'!$G$45,0),0)),IF($BH$1=TRUE,INDEX(Sheet2!$I$2:'Sheet2'!$I$45,MATCH(AY230,Sheet2!$G$2:'Sheet2'!$G$45,0)),IF($BI$1=TRUE,INDEX(Sheet2!$H$2:'Sheet2'!$H$45,MATCH(AY230,Sheet2!$G$2:'Sheet2'!$G$45,0)),0)))+IF($BE$1=TRUE,2,0)</f>
        <v>18.5</v>
      </c>
      <c r="U230" s="20">
        <f t="shared" si="99"/>
        <v>22</v>
      </c>
      <c r="V230" s="20">
        <f t="shared" si="100"/>
        <v>25</v>
      </c>
      <c r="W230" s="22">
        <f t="shared" si="101"/>
        <v>28</v>
      </c>
      <c r="X230" s="20">
        <f>AZ230+IF($F230="범선",IF($BG$1=TRUE,INDEX(Sheet2!$H$2:'Sheet2'!$H$45,MATCH(AZ230,Sheet2!$G$2:'Sheet2'!$G$45,0),0)),IF($BH$1=TRUE,INDEX(Sheet2!$I$2:'Sheet2'!$I$45,MATCH(AZ230,Sheet2!$G$2:'Sheet2'!$G$45,0)),IF($BI$1=TRUE,INDEX(Sheet2!$H$2:'Sheet2'!$H$45,MATCH(AZ230,Sheet2!$G$2:'Sheet2'!$G$45,0)),0)))+IF($BE$1=TRUE,2,0)</f>
        <v>22.5</v>
      </c>
      <c r="Y230" s="20">
        <f t="shared" si="102"/>
        <v>26</v>
      </c>
      <c r="Z230" s="20">
        <f t="shared" si="103"/>
        <v>29</v>
      </c>
      <c r="AA230" s="22">
        <f t="shared" si="104"/>
        <v>32</v>
      </c>
      <c r="AB230" s="20">
        <f>BA230+IF($F230="범선",IF($BG$1=TRUE,INDEX(Sheet2!$H$2:'Sheet2'!$H$45,MATCH(BA230,Sheet2!$G$2:'Sheet2'!$G$45,0),0)),IF($BH$1=TRUE,INDEX(Sheet2!$I$2:'Sheet2'!$I$45,MATCH(BA230,Sheet2!$G$2:'Sheet2'!$G$45,0)),IF($BI$1=TRUE,INDEX(Sheet2!$H$2:'Sheet2'!$H$45,MATCH(BA230,Sheet2!$G$2:'Sheet2'!$G$45,0)),0)))+IF($BE$1=TRUE,2,0)</f>
        <v>28</v>
      </c>
      <c r="AC230" s="20">
        <f t="shared" si="105"/>
        <v>31.5</v>
      </c>
      <c r="AD230" s="20">
        <f t="shared" si="106"/>
        <v>34.5</v>
      </c>
      <c r="AE230" s="22">
        <f t="shared" si="107"/>
        <v>37.5</v>
      </c>
      <c r="AF230" s="20">
        <f>BB230+IF($F230="범선",IF($BG$1=TRUE,INDEX(Sheet2!$H$2:'Sheet2'!$H$45,MATCH(BB230,Sheet2!$G$2:'Sheet2'!$G$45,0),0)),IF($BH$1=TRUE,INDEX(Sheet2!$I$2:'Sheet2'!$I$45,MATCH(BB230,Sheet2!$G$2:'Sheet2'!$G$45,0)),IF($BI$1=TRUE,INDEX(Sheet2!$H$2:'Sheet2'!$H$45,MATCH(BB230,Sheet2!$G$2:'Sheet2'!$G$45,0)),0)))+IF($BE$1=TRUE,2,0)</f>
        <v>33</v>
      </c>
      <c r="AG230" s="20">
        <f t="shared" si="108"/>
        <v>36.5</v>
      </c>
      <c r="AH230" s="20">
        <f t="shared" si="109"/>
        <v>39.5</v>
      </c>
      <c r="AI230" s="22">
        <f t="shared" si="110"/>
        <v>42.5</v>
      </c>
      <c r="AJ230" s="94"/>
      <c r="AK230" s="98">
        <v>250</v>
      </c>
      <c r="AL230" s="98">
        <v>290</v>
      </c>
      <c r="AM230" s="98">
        <v>12</v>
      </c>
      <c r="AN230" s="99">
        <v>14</v>
      </c>
      <c r="AO230" s="99">
        <v>40</v>
      </c>
      <c r="AP230" s="5">
        <v>85</v>
      </c>
      <c r="AQ230" s="5">
        <v>45</v>
      </c>
      <c r="AR230" s="5">
        <v>40</v>
      </c>
      <c r="AS230" s="5">
        <v>975</v>
      </c>
      <c r="AT230" s="5">
        <v>3</v>
      </c>
      <c r="AU230" s="5">
        <f t="shared" si="120"/>
        <v>1100</v>
      </c>
      <c r="AV230" s="5">
        <f t="shared" si="111"/>
        <v>825</v>
      </c>
      <c r="AW230" s="5">
        <f t="shared" si="112"/>
        <v>1375</v>
      </c>
      <c r="AX230" s="5">
        <f t="shared" si="113"/>
        <v>6</v>
      </c>
      <c r="AY230" s="5">
        <f t="shared" si="114"/>
        <v>7</v>
      </c>
      <c r="AZ230" s="5">
        <f t="shared" si="115"/>
        <v>10</v>
      </c>
      <c r="BA230" s="5">
        <f t="shared" si="116"/>
        <v>14</v>
      </c>
      <c r="BB230" s="5">
        <f t="shared" si="117"/>
        <v>18</v>
      </c>
    </row>
    <row r="231" spans="1:54" hidden="1">
      <c r="A231" s="364">
        <v>20</v>
      </c>
      <c r="B231" s="168"/>
      <c r="C231" s="148" t="s">
        <v>206</v>
      </c>
      <c r="D231" s="33" t="s">
        <v>207</v>
      </c>
      <c r="E231" s="33" t="s">
        <v>0</v>
      </c>
      <c r="F231" s="33" t="s">
        <v>118</v>
      </c>
      <c r="G231" s="35" t="s">
        <v>12</v>
      </c>
      <c r="H231" s="337">
        <f>ROUNDDOWN(AK231*1.05,0)+INDEX(Sheet2!$B$2:'Sheet2'!$B$5,MATCH(G231,Sheet2!$A$2:'Sheet2'!$A$5,0),0)+34*AT231-ROUNDUP(IF($BC$1=TRUE,AV231,AW231)/10,0)+A231</f>
        <v>408</v>
      </c>
      <c r="I231" s="339">
        <f>ROUNDDOWN(AL231*1.05,0)+INDEX(Sheet2!$B$2:'Sheet2'!$B$5,MATCH(G231,Sheet2!$A$2:'Sheet2'!$A$5,0),0)+34*AT231-ROUNDUP(IF($BC$1=TRUE,AV231,AW231)/10,0)+A231</f>
        <v>356</v>
      </c>
      <c r="J231" s="36">
        <f t="shared" si="93"/>
        <v>764</v>
      </c>
      <c r="K231" s="240">
        <f>AW231-ROUNDDOWN(AR231/2,0)-ROUNDDOWN(MAX(AQ231*1.2,AP231*0.5),0)+INDEX(Sheet2!$C$2:'Sheet2'!$C$5,MATCH(G231,Sheet2!$A$2:'Sheet2'!$A$5,0),0)</f>
        <v>770</v>
      </c>
      <c r="L231" s="32">
        <f t="shared" si="94"/>
        <v>371</v>
      </c>
      <c r="M231" s="149">
        <f t="shared" si="118"/>
        <v>11</v>
      </c>
      <c r="N231" s="149">
        <f t="shared" si="119"/>
        <v>45</v>
      </c>
      <c r="O231" s="256">
        <f t="shared" si="95"/>
        <v>1580</v>
      </c>
      <c r="P231" s="31">
        <f>AX231+IF($F231="범선",IF($BG$1=TRUE,INDEX(Sheet2!$H$2:'Sheet2'!$H$45,MATCH(AX231,Sheet2!$G$2:'Sheet2'!$G$45,0),0)),IF($BH$1=TRUE,INDEX(Sheet2!$I$2:'Sheet2'!$I$45,MATCH(AX231,Sheet2!$G$2:'Sheet2'!$G$45,0)),IF($BI$1=TRUE,INDEX(Sheet2!$H$2:'Sheet2'!$H$45,MATCH(AX231,Sheet2!$G$2:'Sheet2'!$G$45,0)),0)))+IF($BE$1=TRUE,2,0)</f>
        <v>43</v>
      </c>
      <c r="Q231" s="26">
        <f t="shared" si="96"/>
        <v>46</v>
      </c>
      <c r="R231" s="26">
        <f t="shared" si="97"/>
        <v>49</v>
      </c>
      <c r="S231" s="28">
        <f t="shared" si="98"/>
        <v>52</v>
      </c>
      <c r="T231" s="26">
        <f>AY231+IF($F231="범선",IF($BG$1=TRUE,INDEX(Sheet2!$H$2:'Sheet2'!$H$45,MATCH(AY231,Sheet2!$G$2:'Sheet2'!$G$45,0),0)),IF($BH$1=TRUE,INDEX(Sheet2!$I$2:'Sheet2'!$I$45,MATCH(AY231,Sheet2!$G$2:'Sheet2'!$G$45,0)),IF($BI$1=TRUE,INDEX(Sheet2!$H$2:'Sheet2'!$H$45,MATCH(AY231,Sheet2!$G$2:'Sheet2'!$G$45,0)),0)))+IF($BE$1=TRUE,2,0)</f>
        <v>45</v>
      </c>
      <c r="U231" s="26">
        <f t="shared" si="99"/>
        <v>48.5</v>
      </c>
      <c r="V231" s="26">
        <f t="shared" si="100"/>
        <v>51.5</v>
      </c>
      <c r="W231" s="28">
        <f t="shared" si="101"/>
        <v>54.5</v>
      </c>
      <c r="X231" s="26">
        <f>AZ231+IF($F231="범선",IF($BG$1=TRUE,INDEX(Sheet2!$H$2:'Sheet2'!$H$45,MATCH(AZ231,Sheet2!$G$2:'Sheet2'!$G$45,0),0)),IF($BH$1=TRUE,INDEX(Sheet2!$I$2:'Sheet2'!$I$45,MATCH(AZ231,Sheet2!$G$2:'Sheet2'!$G$45,0)),IF($BI$1=TRUE,INDEX(Sheet2!$H$2:'Sheet2'!$H$45,MATCH(AZ231,Sheet2!$G$2:'Sheet2'!$G$45,0)),0)))+IF($BE$1=TRUE,2,0)</f>
        <v>51</v>
      </c>
      <c r="Y231" s="26">
        <f t="shared" si="102"/>
        <v>54.5</v>
      </c>
      <c r="Z231" s="26">
        <f t="shared" si="103"/>
        <v>57.5</v>
      </c>
      <c r="AA231" s="28">
        <f t="shared" si="104"/>
        <v>60.5</v>
      </c>
      <c r="AB231" s="26">
        <f>BA231+IF($F231="범선",IF($BG$1=TRUE,INDEX(Sheet2!$H$2:'Sheet2'!$H$45,MATCH(BA231,Sheet2!$G$2:'Sheet2'!$G$45,0),0)),IF($BH$1=TRUE,INDEX(Sheet2!$I$2:'Sheet2'!$I$45,MATCH(BA231,Sheet2!$G$2:'Sheet2'!$G$45,0)),IF($BI$1=TRUE,INDEX(Sheet2!$H$2:'Sheet2'!$H$45,MATCH(BA231,Sheet2!$G$2:'Sheet2'!$G$45,0)),0)))+IF($BE$1=TRUE,2,0)</f>
        <v>59</v>
      </c>
      <c r="AC231" s="26">
        <f t="shared" si="105"/>
        <v>62.5</v>
      </c>
      <c r="AD231" s="26">
        <f t="shared" si="106"/>
        <v>65.5</v>
      </c>
      <c r="AE231" s="28">
        <f t="shared" si="107"/>
        <v>68.5</v>
      </c>
      <c r="AF231" s="26">
        <f>BB231+IF($F231="범선",IF($BG$1=TRUE,INDEX(Sheet2!$H$2:'Sheet2'!$H$45,MATCH(BB231,Sheet2!$G$2:'Sheet2'!$G$45,0),0)),IF($BH$1=TRUE,INDEX(Sheet2!$I$2:'Sheet2'!$I$45,MATCH(BB231,Sheet2!$G$2:'Sheet2'!$G$45,0)),IF($BI$1=TRUE,INDEX(Sheet2!$H$2:'Sheet2'!$H$45,MATCH(BB231,Sheet2!$G$2:'Sheet2'!$G$45,0)),0)))+IF($BE$1=TRUE,2,0)</f>
        <v>67</v>
      </c>
      <c r="AG231" s="26">
        <f t="shared" si="108"/>
        <v>70.5</v>
      </c>
      <c r="AH231" s="26">
        <f t="shared" si="109"/>
        <v>73.5</v>
      </c>
      <c r="AI231" s="28">
        <f t="shared" si="110"/>
        <v>76.5</v>
      </c>
      <c r="AJ231" s="95"/>
      <c r="AK231" s="96">
        <v>190</v>
      </c>
      <c r="AL231" s="96">
        <v>140</v>
      </c>
      <c r="AM231" s="96">
        <v>11</v>
      </c>
      <c r="AN231" s="82">
        <v>11</v>
      </c>
      <c r="AO231" s="82">
        <v>45</v>
      </c>
      <c r="AP231" s="13">
        <v>200</v>
      </c>
      <c r="AQ231" s="13">
        <v>80</v>
      </c>
      <c r="AR231" s="13">
        <v>108</v>
      </c>
      <c r="AS231" s="13">
        <v>392</v>
      </c>
      <c r="AT231" s="13">
        <v>3</v>
      </c>
      <c r="AU231" s="13">
        <f t="shared" si="120"/>
        <v>700</v>
      </c>
      <c r="AV231" s="13">
        <f t="shared" si="111"/>
        <v>525</v>
      </c>
      <c r="AW231" s="13">
        <f t="shared" si="112"/>
        <v>875</v>
      </c>
      <c r="AX231" s="5">
        <f t="shared" si="113"/>
        <v>10</v>
      </c>
      <c r="AY231" s="5">
        <f t="shared" si="114"/>
        <v>11</v>
      </c>
      <c r="AZ231" s="5">
        <f t="shared" si="115"/>
        <v>14</v>
      </c>
      <c r="BA231" s="5">
        <f t="shared" si="116"/>
        <v>18</v>
      </c>
      <c r="BB231" s="5">
        <f t="shared" si="117"/>
        <v>22</v>
      </c>
    </row>
    <row r="232" spans="1:54">
      <c r="A232" s="882"/>
      <c r="B232" s="89"/>
      <c r="C232" s="119" t="s">
        <v>200</v>
      </c>
      <c r="D232" s="26" t="s">
        <v>25</v>
      </c>
      <c r="E232" s="26" t="s">
        <v>41</v>
      </c>
      <c r="F232" s="26" t="s">
        <v>18</v>
      </c>
      <c r="G232" s="28" t="s">
        <v>12</v>
      </c>
      <c r="H232" s="91">
        <f>ROUNDDOWN(AK232*1.05,0)+INDEX(Sheet2!$B$2:'Sheet2'!$B$5,MATCH(G232,Sheet2!$A$2:'Sheet2'!$A$5,0),0)+34*AT232-ROUNDUP(IF($BC$1=TRUE,AV232,AW232)/10,0)+A232</f>
        <v>438</v>
      </c>
      <c r="I232" s="231">
        <f>ROUNDDOWN(AL232*1.05,0)+INDEX(Sheet2!$B$2:'Sheet2'!$B$5,MATCH(G232,Sheet2!$A$2:'Sheet2'!$A$5,0),0)+34*AT232-ROUNDUP(IF($BC$1=TRUE,AV232,AW232)/10,0)+A232</f>
        <v>491</v>
      </c>
      <c r="J232" s="30">
        <f t="shared" si="93"/>
        <v>929</v>
      </c>
      <c r="K232" s="88">
        <f>AW232-ROUNDDOWN(AR232/2,0)-ROUNDDOWN(MAX(AQ232*1.2,AP232*0.5),0)+INDEX(Sheet2!$C$2:'Sheet2'!$C$5,MATCH(G232,Sheet2!$A$2:'Sheet2'!$A$5,0),0)</f>
        <v>639</v>
      </c>
      <c r="L232" s="25">
        <f t="shared" si="94"/>
        <v>290</v>
      </c>
      <c r="M232" s="83">
        <f t="shared" si="118"/>
        <v>14</v>
      </c>
      <c r="N232" s="83">
        <f t="shared" si="119"/>
        <v>41</v>
      </c>
      <c r="O232" s="92">
        <f t="shared" si="95"/>
        <v>1805</v>
      </c>
      <c r="P232" s="31">
        <f>AX232+IF($F232="범선",IF($BG$1=TRUE,INDEX(Sheet2!$H$2:'Sheet2'!$H$45,MATCH(AX232,Sheet2!$G$2:'Sheet2'!$G$45,0),0)),IF($BH$1=TRUE,INDEX(Sheet2!$I$2:'Sheet2'!$I$45,MATCH(AX232,Sheet2!$G$2:'Sheet2'!$G$45,0)),IF($BI$1=TRUE,INDEX(Sheet2!$H$2:'Sheet2'!$H$45,MATCH(AX232,Sheet2!$G$2:'Sheet2'!$G$45,0)),0)))+IF($BE$1=TRUE,2,0)</f>
        <v>22.5</v>
      </c>
      <c r="Q232" s="26">
        <f t="shared" si="96"/>
        <v>25.5</v>
      </c>
      <c r="R232" s="26">
        <f t="shared" si="97"/>
        <v>28.5</v>
      </c>
      <c r="S232" s="28">
        <f t="shared" si="98"/>
        <v>31.5</v>
      </c>
      <c r="T232" s="26">
        <f>AY232+IF($F232="범선",IF($BG$1=TRUE,INDEX(Sheet2!$H$2:'Sheet2'!$H$45,MATCH(AY232,Sheet2!$G$2:'Sheet2'!$G$45,0),0)),IF($BH$1=TRUE,INDEX(Sheet2!$I$2:'Sheet2'!$I$45,MATCH(AY232,Sheet2!$G$2:'Sheet2'!$G$45,0)),IF($BI$1=TRUE,INDEX(Sheet2!$H$2:'Sheet2'!$H$45,MATCH(AY232,Sheet2!$G$2:'Sheet2'!$G$45,0)),0)))+IF($BE$1=TRUE,2,0)</f>
        <v>24</v>
      </c>
      <c r="U232" s="26">
        <f t="shared" si="99"/>
        <v>27.5</v>
      </c>
      <c r="V232" s="26">
        <f t="shared" si="100"/>
        <v>30.5</v>
      </c>
      <c r="W232" s="28">
        <f t="shared" si="101"/>
        <v>33.5</v>
      </c>
      <c r="X232" s="26">
        <f>AZ232+IF($F232="범선",IF($BG$1=TRUE,INDEX(Sheet2!$H$2:'Sheet2'!$H$45,MATCH(AZ232,Sheet2!$G$2:'Sheet2'!$G$45,0),0)),IF($BH$1=TRUE,INDEX(Sheet2!$I$2:'Sheet2'!$I$45,MATCH(AZ232,Sheet2!$G$2:'Sheet2'!$G$45,0)),IF($BI$1=TRUE,INDEX(Sheet2!$H$2:'Sheet2'!$H$45,MATCH(AZ232,Sheet2!$G$2:'Sheet2'!$G$45,0)),0)))+IF($BE$1=TRUE,2,0)</f>
        <v>29</v>
      </c>
      <c r="Y232" s="26">
        <f t="shared" si="102"/>
        <v>32.5</v>
      </c>
      <c r="Z232" s="26">
        <f t="shared" si="103"/>
        <v>35.5</v>
      </c>
      <c r="AA232" s="28">
        <f t="shared" si="104"/>
        <v>38.5</v>
      </c>
      <c r="AB232" s="26">
        <f>BA232+IF($F232="범선",IF($BG$1=TRUE,INDEX(Sheet2!$H$2:'Sheet2'!$H$45,MATCH(BA232,Sheet2!$G$2:'Sheet2'!$G$45,0),0)),IF($BH$1=TRUE,INDEX(Sheet2!$I$2:'Sheet2'!$I$45,MATCH(BA232,Sheet2!$G$2:'Sheet2'!$G$45,0)),IF($BI$1=TRUE,INDEX(Sheet2!$H$2:'Sheet2'!$H$45,MATCH(BA232,Sheet2!$G$2:'Sheet2'!$G$45,0)),0)))+IF($BE$1=TRUE,2,0)</f>
        <v>33</v>
      </c>
      <c r="AC232" s="26">
        <f t="shared" si="105"/>
        <v>36.5</v>
      </c>
      <c r="AD232" s="26">
        <f t="shared" si="106"/>
        <v>39.5</v>
      </c>
      <c r="AE232" s="28">
        <f t="shared" si="107"/>
        <v>42.5</v>
      </c>
      <c r="AF232" s="26">
        <f>BB232+IF($F232="범선",IF($BG$1=TRUE,INDEX(Sheet2!$H$2:'Sheet2'!$H$45,MATCH(BB232,Sheet2!$G$2:'Sheet2'!$G$45,0),0)),IF($BH$1=TRUE,INDEX(Sheet2!$I$2:'Sheet2'!$I$45,MATCH(BB232,Sheet2!$G$2:'Sheet2'!$G$45,0)),IF($BI$1=TRUE,INDEX(Sheet2!$H$2:'Sheet2'!$H$45,MATCH(BB232,Sheet2!$G$2:'Sheet2'!$G$45,0)),0)))+IF($BE$1=TRUE,2,0)</f>
        <v>38.5</v>
      </c>
      <c r="AG232" s="26">
        <f t="shared" si="108"/>
        <v>42</v>
      </c>
      <c r="AH232" s="26">
        <f t="shared" si="109"/>
        <v>45</v>
      </c>
      <c r="AI232" s="28">
        <f t="shared" si="110"/>
        <v>48</v>
      </c>
      <c r="AJ232" s="95"/>
      <c r="AK232" s="96">
        <v>230</v>
      </c>
      <c r="AL232" s="96">
        <v>280</v>
      </c>
      <c r="AM232" s="96">
        <v>13</v>
      </c>
      <c r="AN232" s="83">
        <v>14</v>
      </c>
      <c r="AO232" s="83">
        <v>41</v>
      </c>
      <c r="AP232" s="13">
        <v>130</v>
      </c>
      <c r="AQ232" s="13">
        <v>90</v>
      </c>
      <c r="AR232" s="13">
        <v>104</v>
      </c>
      <c r="AS232" s="13">
        <v>366</v>
      </c>
      <c r="AT232" s="13">
        <v>3</v>
      </c>
      <c r="AU232" s="13">
        <f t="shared" si="120"/>
        <v>600</v>
      </c>
      <c r="AV232" s="13">
        <f t="shared" si="111"/>
        <v>450</v>
      </c>
      <c r="AW232" s="13">
        <f t="shared" si="112"/>
        <v>750</v>
      </c>
      <c r="AX232" s="5">
        <f t="shared" si="113"/>
        <v>10</v>
      </c>
      <c r="AY232" s="5">
        <f t="shared" si="114"/>
        <v>11</v>
      </c>
      <c r="AZ232" s="5">
        <f t="shared" si="115"/>
        <v>15</v>
      </c>
      <c r="BA232" s="5">
        <f t="shared" si="116"/>
        <v>18</v>
      </c>
      <c r="BB232" s="5">
        <f t="shared" si="117"/>
        <v>22</v>
      </c>
    </row>
    <row r="233" spans="1:54" hidden="1">
      <c r="A233" s="882"/>
      <c r="B233" s="89"/>
      <c r="C233" s="131" t="s">
        <v>245</v>
      </c>
      <c r="D233" s="26" t="s">
        <v>25</v>
      </c>
      <c r="E233" s="26" t="s">
        <v>41</v>
      </c>
      <c r="F233" s="27" t="s">
        <v>18</v>
      </c>
      <c r="G233" s="28" t="s">
        <v>10</v>
      </c>
      <c r="H233" s="91">
        <f>ROUNDDOWN(AK233*1.05,0)+INDEX(Sheet2!$B$2:'Sheet2'!$B$5,MATCH(G233,Sheet2!$A$2:'Sheet2'!$A$5,0),0)+34*AT233-ROUNDUP(IF($BC$1=TRUE,AV233,AW233)/10,0)+A233</f>
        <v>408</v>
      </c>
      <c r="I233" s="231">
        <f>ROUNDDOWN(AL233*1.05,0)+INDEX(Sheet2!$B$2:'Sheet2'!$B$5,MATCH(G233,Sheet2!$A$2:'Sheet2'!$A$5,0),0)+34*AT233-ROUNDUP(IF($BC$1=TRUE,AV233,AW233)/10,0)+A233</f>
        <v>492</v>
      </c>
      <c r="J233" s="30">
        <f t="shared" si="93"/>
        <v>900</v>
      </c>
      <c r="K233" s="138">
        <f>AW233-ROUNDDOWN(AR233/2,0)-ROUNDDOWN(MAX(AQ233*1.2,AP233*0.5),0)+INDEX(Sheet2!$C$2:'Sheet2'!$C$5,MATCH(G233,Sheet2!$A$2:'Sheet2'!$A$5,0),0)</f>
        <v>915</v>
      </c>
      <c r="L233" s="25">
        <f t="shared" si="94"/>
        <v>504</v>
      </c>
      <c r="M233" s="83">
        <f t="shared" si="118"/>
        <v>9</v>
      </c>
      <c r="N233" s="83">
        <f t="shared" si="119"/>
        <v>15</v>
      </c>
      <c r="O233" s="92">
        <f t="shared" si="95"/>
        <v>1716</v>
      </c>
      <c r="P233" s="31">
        <f>AX233+IF($F233="범선",IF($BG$1=TRUE,INDEX(Sheet2!$H$2:'Sheet2'!$H$45,MATCH(AX233,Sheet2!$G$2:'Sheet2'!$G$45,0),0)),IF($BH$1=TRUE,INDEX(Sheet2!$I$2:'Sheet2'!$I$45,MATCH(AX233,Sheet2!$G$2:'Sheet2'!$G$45,0)),IF($BI$1=TRUE,INDEX(Sheet2!$H$2:'Sheet2'!$H$45,MATCH(AX233,Sheet2!$G$2:'Sheet2'!$G$45,0)),0)))+IF($BE$1=TRUE,2,0)</f>
        <v>14.5</v>
      </c>
      <c r="Q233" s="26">
        <f t="shared" si="96"/>
        <v>17.5</v>
      </c>
      <c r="R233" s="26">
        <f t="shared" si="97"/>
        <v>20.5</v>
      </c>
      <c r="S233" s="28">
        <f t="shared" si="98"/>
        <v>23.5</v>
      </c>
      <c r="T233" s="26">
        <f>AY233+IF($F233="범선",IF($BG$1=TRUE,INDEX(Sheet2!$H$2:'Sheet2'!$H$45,MATCH(AY233,Sheet2!$G$2:'Sheet2'!$G$45,0),0)),IF($BH$1=TRUE,INDEX(Sheet2!$I$2:'Sheet2'!$I$45,MATCH(AY233,Sheet2!$G$2:'Sheet2'!$G$45,0)),IF($BI$1=TRUE,INDEX(Sheet2!$H$2:'Sheet2'!$H$45,MATCH(AY233,Sheet2!$G$2:'Sheet2'!$G$45,0)),0)))+IF($BE$1=TRUE,2,0)</f>
        <v>16</v>
      </c>
      <c r="U233" s="26">
        <f t="shared" si="99"/>
        <v>19.5</v>
      </c>
      <c r="V233" s="26">
        <f t="shared" si="100"/>
        <v>22.5</v>
      </c>
      <c r="W233" s="28">
        <f t="shared" si="101"/>
        <v>25.5</v>
      </c>
      <c r="X233" s="26">
        <f>AZ233+IF($F233="범선",IF($BG$1=TRUE,INDEX(Sheet2!$H$2:'Sheet2'!$H$45,MATCH(AZ233,Sheet2!$G$2:'Sheet2'!$G$45,0),0)),IF($BH$1=TRUE,INDEX(Sheet2!$I$2:'Sheet2'!$I$45,MATCH(AZ233,Sheet2!$G$2:'Sheet2'!$G$45,0)),IF($BI$1=TRUE,INDEX(Sheet2!$H$2:'Sheet2'!$H$45,MATCH(AZ233,Sheet2!$G$2:'Sheet2'!$G$45,0)),0)))+IF($BE$1=TRUE,2,0)</f>
        <v>20</v>
      </c>
      <c r="Y233" s="26">
        <f t="shared" si="102"/>
        <v>23.5</v>
      </c>
      <c r="Z233" s="26">
        <f t="shared" si="103"/>
        <v>26.5</v>
      </c>
      <c r="AA233" s="28">
        <f t="shared" si="104"/>
        <v>29.5</v>
      </c>
      <c r="AB233" s="26">
        <f>BA233+IF($F233="범선",IF($BG$1=TRUE,INDEX(Sheet2!$H$2:'Sheet2'!$H$45,MATCH(BA233,Sheet2!$G$2:'Sheet2'!$G$45,0),0)),IF($BH$1=TRUE,INDEX(Sheet2!$I$2:'Sheet2'!$I$45,MATCH(BA233,Sheet2!$G$2:'Sheet2'!$G$45,0)),IF($BI$1=TRUE,INDEX(Sheet2!$H$2:'Sheet2'!$H$45,MATCH(BA233,Sheet2!$G$2:'Sheet2'!$G$45,0)),0)))+IF($BE$1=TRUE,2,0)</f>
        <v>25</v>
      </c>
      <c r="AC233" s="26">
        <f t="shared" si="105"/>
        <v>28.5</v>
      </c>
      <c r="AD233" s="26">
        <f t="shared" si="106"/>
        <v>31.5</v>
      </c>
      <c r="AE233" s="28">
        <f t="shared" si="107"/>
        <v>34.5</v>
      </c>
      <c r="AF233" s="26">
        <f>BB233+IF($F233="범선",IF($BG$1=TRUE,INDEX(Sheet2!$H$2:'Sheet2'!$H$45,MATCH(BB233,Sheet2!$G$2:'Sheet2'!$G$45,0),0)),IF($BH$1=TRUE,INDEX(Sheet2!$I$2:'Sheet2'!$I$45,MATCH(BB233,Sheet2!$G$2:'Sheet2'!$G$45,0)),IF($BI$1=TRUE,INDEX(Sheet2!$H$2:'Sheet2'!$H$45,MATCH(BB233,Sheet2!$G$2:'Sheet2'!$G$45,0)),0)))+IF($BE$1=TRUE,2,0)</f>
        <v>30.5</v>
      </c>
      <c r="AG233" s="26">
        <f t="shared" si="108"/>
        <v>34</v>
      </c>
      <c r="AH233" s="26">
        <f t="shared" si="109"/>
        <v>37</v>
      </c>
      <c r="AI233" s="28">
        <f t="shared" si="110"/>
        <v>40</v>
      </c>
      <c r="AJ233" s="95"/>
      <c r="AK233" s="97">
        <v>210</v>
      </c>
      <c r="AL233" s="97">
        <v>290</v>
      </c>
      <c r="AM233" s="97">
        <v>9</v>
      </c>
      <c r="AN233" s="83">
        <v>9</v>
      </c>
      <c r="AO233" s="83">
        <v>15</v>
      </c>
      <c r="AP233" s="5">
        <v>50</v>
      </c>
      <c r="AQ233" s="5">
        <v>23</v>
      </c>
      <c r="AR233" s="5">
        <v>18</v>
      </c>
      <c r="AS233" s="5">
        <v>652</v>
      </c>
      <c r="AT233" s="5">
        <v>3</v>
      </c>
      <c r="AU233" s="5">
        <f t="shared" si="120"/>
        <v>720</v>
      </c>
      <c r="AV233" s="5">
        <f t="shared" si="111"/>
        <v>540</v>
      </c>
      <c r="AW233" s="5">
        <f t="shared" si="112"/>
        <v>900</v>
      </c>
      <c r="AX233" s="5">
        <f t="shared" si="113"/>
        <v>4</v>
      </c>
      <c r="AY233" s="5">
        <f t="shared" si="114"/>
        <v>5</v>
      </c>
      <c r="AZ233" s="5">
        <f t="shared" si="115"/>
        <v>8</v>
      </c>
      <c r="BA233" s="5">
        <f t="shared" si="116"/>
        <v>12</v>
      </c>
      <c r="BB233" s="5">
        <f t="shared" si="117"/>
        <v>16</v>
      </c>
    </row>
    <row r="234" spans="1:54" hidden="1">
      <c r="A234" s="364"/>
      <c r="B234" s="168" t="s">
        <v>43</v>
      </c>
      <c r="C234" s="148" t="s">
        <v>117</v>
      </c>
      <c r="D234" s="33" t="s">
        <v>1</v>
      </c>
      <c r="E234" s="33" t="s">
        <v>0</v>
      </c>
      <c r="F234" s="34" t="s">
        <v>118</v>
      </c>
      <c r="G234" s="35" t="s">
        <v>12</v>
      </c>
      <c r="H234" s="337">
        <f>ROUNDDOWN(AK234*1.05,0)+INDEX(Sheet2!$B$2:'Sheet2'!$B$5,MATCH(G234,Sheet2!$A$2:'Sheet2'!$A$5,0),0)+34*AT234-ROUNDUP(IF($BC$1=TRUE,AV234,AW234)/10,0)+A234</f>
        <v>396</v>
      </c>
      <c r="I234" s="339">
        <f>ROUNDDOWN(AL234*1.05,0)+INDEX(Sheet2!$B$2:'Sheet2'!$B$5,MATCH(G234,Sheet2!$A$2:'Sheet2'!$A$5,0),0)+34*AT234-ROUNDUP(IF($BC$1=TRUE,AV234,AW234)/10,0)+A234</f>
        <v>375</v>
      </c>
      <c r="J234" s="36">
        <f t="shared" si="93"/>
        <v>771</v>
      </c>
      <c r="K234" s="240">
        <f>AW234-ROUNDDOWN(AR234/2,0)-ROUNDDOWN(MAX(AQ234*1.2,AP234*0.5),0)+INDEX(Sheet2!$C$2:'Sheet2'!$C$5,MATCH(G234,Sheet2!$A$2:'Sheet2'!$A$5,0),0)</f>
        <v>782</v>
      </c>
      <c r="L234" s="32">
        <f t="shared" si="94"/>
        <v>383</v>
      </c>
      <c r="M234" s="149">
        <f t="shared" si="118"/>
        <v>13</v>
      </c>
      <c r="N234" s="149">
        <f t="shared" si="119"/>
        <v>45</v>
      </c>
      <c r="O234" s="256">
        <f t="shared" si="95"/>
        <v>1563</v>
      </c>
      <c r="P234" s="31">
        <f>AX234+IF($F234="범선",IF($BG$1=TRUE,INDEX(Sheet2!$H$2:'Sheet2'!$H$45,MATCH(AX234,Sheet2!$G$2:'Sheet2'!$G$45,0),0)),IF($BH$1=TRUE,INDEX(Sheet2!$I$2:'Sheet2'!$I$45,MATCH(AX234,Sheet2!$G$2:'Sheet2'!$G$45,0)),IF($BI$1=TRUE,INDEX(Sheet2!$H$2:'Sheet2'!$H$45,MATCH(AX234,Sheet2!$G$2:'Sheet2'!$G$45,0)),0)))+IF($BE$1=TRUE,2,0)</f>
        <v>43</v>
      </c>
      <c r="Q234" s="26">
        <f t="shared" si="96"/>
        <v>46</v>
      </c>
      <c r="R234" s="26">
        <f t="shared" si="97"/>
        <v>49</v>
      </c>
      <c r="S234" s="28">
        <f t="shared" si="98"/>
        <v>52</v>
      </c>
      <c r="T234" s="26">
        <f>AY234+IF($F234="범선",IF($BG$1=TRUE,INDEX(Sheet2!$H$2:'Sheet2'!$H$45,MATCH(AY234,Sheet2!$G$2:'Sheet2'!$G$45,0),0)),IF($BH$1=TRUE,INDEX(Sheet2!$I$2:'Sheet2'!$I$45,MATCH(AY234,Sheet2!$G$2:'Sheet2'!$G$45,0)),IF($BI$1=TRUE,INDEX(Sheet2!$H$2:'Sheet2'!$H$45,MATCH(AY234,Sheet2!$G$2:'Sheet2'!$G$45,0)),0)))+IF($BE$1=TRUE,2,0)</f>
        <v>45</v>
      </c>
      <c r="U234" s="26">
        <f t="shared" si="99"/>
        <v>48.5</v>
      </c>
      <c r="V234" s="26">
        <f t="shared" si="100"/>
        <v>51.5</v>
      </c>
      <c r="W234" s="28">
        <f t="shared" si="101"/>
        <v>54.5</v>
      </c>
      <c r="X234" s="26">
        <f>AZ234+IF($F234="범선",IF($BG$1=TRUE,INDEX(Sheet2!$H$2:'Sheet2'!$H$45,MATCH(AZ234,Sheet2!$G$2:'Sheet2'!$G$45,0),0)),IF($BH$1=TRUE,INDEX(Sheet2!$I$2:'Sheet2'!$I$45,MATCH(AZ234,Sheet2!$G$2:'Sheet2'!$G$45,0)),IF($BI$1=TRUE,INDEX(Sheet2!$H$2:'Sheet2'!$H$45,MATCH(AZ234,Sheet2!$G$2:'Sheet2'!$G$45,0)),0)))+IF($BE$1=TRUE,2,0)</f>
        <v>51</v>
      </c>
      <c r="Y234" s="26">
        <f t="shared" si="102"/>
        <v>54.5</v>
      </c>
      <c r="Z234" s="26">
        <f t="shared" si="103"/>
        <v>57.5</v>
      </c>
      <c r="AA234" s="28">
        <f t="shared" si="104"/>
        <v>60.5</v>
      </c>
      <c r="AB234" s="26">
        <f>BA234+IF($F234="범선",IF($BG$1=TRUE,INDEX(Sheet2!$H$2:'Sheet2'!$H$45,MATCH(BA234,Sheet2!$G$2:'Sheet2'!$G$45,0),0)),IF($BH$1=TRUE,INDEX(Sheet2!$I$2:'Sheet2'!$I$45,MATCH(BA234,Sheet2!$G$2:'Sheet2'!$G$45,0)),IF($BI$1=TRUE,INDEX(Sheet2!$H$2:'Sheet2'!$H$45,MATCH(BA234,Sheet2!$G$2:'Sheet2'!$G$45,0)),0)))+IF($BE$1=TRUE,2,0)</f>
        <v>59</v>
      </c>
      <c r="AC234" s="26">
        <f t="shared" si="105"/>
        <v>62.5</v>
      </c>
      <c r="AD234" s="26">
        <f t="shared" si="106"/>
        <v>65.5</v>
      </c>
      <c r="AE234" s="28">
        <f t="shared" si="107"/>
        <v>68.5</v>
      </c>
      <c r="AF234" s="26">
        <f>BB234+IF($F234="범선",IF($BG$1=TRUE,INDEX(Sheet2!$H$2:'Sheet2'!$H$45,MATCH(BB234,Sheet2!$G$2:'Sheet2'!$G$45,0),0)),IF($BH$1=TRUE,INDEX(Sheet2!$I$2:'Sheet2'!$I$45,MATCH(BB234,Sheet2!$G$2:'Sheet2'!$G$45,0)),IF($BI$1=TRUE,INDEX(Sheet2!$H$2:'Sheet2'!$H$45,MATCH(BB234,Sheet2!$G$2:'Sheet2'!$G$45,0)),0)))+IF($BE$1=TRUE,2,0)</f>
        <v>67</v>
      </c>
      <c r="AG234" s="26">
        <f t="shared" si="108"/>
        <v>70.5</v>
      </c>
      <c r="AH234" s="26">
        <f t="shared" si="109"/>
        <v>73.5</v>
      </c>
      <c r="AI234" s="28">
        <f t="shared" si="110"/>
        <v>76.5</v>
      </c>
      <c r="AJ234" s="95"/>
      <c r="AK234" s="97">
        <v>230</v>
      </c>
      <c r="AL234" s="97">
        <v>210</v>
      </c>
      <c r="AM234" s="97">
        <v>12</v>
      </c>
      <c r="AN234" s="82">
        <v>13</v>
      </c>
      <c r="AO234" s="82">
        <v>45</v>
      </c>
      <c r="AP234" s="5">
        <v>190</v>
      </c>
      <c r="AQ234" s="5">
        <v>85</v>
      </c>
      <c r="AR234" s="5">
        <v>80</v>
      </c>
      <c r="AS234" s="5">
        <v>430</v>
      </c>
      <c r="AT234" s="5">
        <v>2</v>
      </c>
      <c r="AU234" s="5">
        <f t="shared" si="120"/>
        <v>700</v>
      </c>
      <c r="AV234" s="5">
        <f t="shared" si="111"/>
        <v>525</v>
      </c>
      <c r="AW234" s="5">
        <f t="shared" si="112"/>
        <v>875</v>
      </c>
      <c r="AX234" s="5">
        <f t="shared" si="113"/>
        <v>10</v>
      </c>
      <c r="AY234" s="5">
        <f t="shared" si="114"/>
        <v>11</v>
      </c>
      <c r="AZ234" s="5">
        <f t="shared" si="115"/>
        <v>14</v>
      </c>
      <c r="BA234" s="5">
        <f t="shared" si="116"/>
        <v>18</v>
      </c>
      <c r="BB234" s="5">
        <f t="shared" si="117"/>
        <v>22</v>
      </c>
    </row>
    <row r="235" spans="1:54" hidden="1">
      <c r="A235" s="334"/>
      <c r="B235" s="89" t="s">
        <v>104</v>
      </c>
      <c r="C235" s="131" t="s">
        <v>245</v>
      </c>
      <c r="D235" s="26" t="s">
        <v>1</v>
      </c>
      <c r="E235" s="26" t="s">
        <v>41</v>
      </c>
      <c r="F235" s="27" t="s">
        <v>18</v>
      </c>
      <c r="G235" s="28" t="s">
        <v>10</v>
      </c>
      <c r="H235" s="91">
        <f>ROUNDDOWN(AK235*1.05,0)+INDEX(Sheet2!$B$2:'Sheet2'!$B$5,MATCH(G235,Sheet2!$A$2:'Sheet2'!$A$5,0),0)+34*AT235-ROUNDUP(IF($BC$1=TRUE,AV235,AW235)/10,0)+A235</f>
        <v>405</v>
      </c>
      <c r="I235" s="231">
        <f>ROUNDDOWN(AL235*1.05,0)+INDEX(Sheet2!$B$2:'Sheet2'!$B$5,MATCH(G235,Sheet2!$A$2:'Sheet2'!$A$5,0),0)+34*AT235-ROUNDUP(IF($BC$1=TRUE,AV235,AW235)/10,0)+A235</f>
        <v>489</v>
      </c>
      <c r="J235" s="30">
        <f t="shared" si="93"/>
        <v>894</v>
      </c>
      <c r="K235" s="136">
        <f>AW235-ROUNDDOWN(AR235/2,0)-ROUNDDOWN(MAX(AQ235*1.2,AP235*0.5),0)+INDEX(Sheet2!$C$2:'Sheet2'!$C$5,MATCH(G235,Sheet2!$A$2:'Sheet2'!$A$5,0),0)</f>
        <v>1040</v>
      </c>
      <c r="L235" s="25">
        <f t="shared" si="94"/>
        <v>579</v>
      </c>
      <c r="M235" s="83">
        <f t="shared" si="118"/>
        <v>9</v>
      </c>
      <c r="N235" s="83">
        <f t="shared" si="119"/>
        <v>15</v>
      </c>
      <c r="O235" s="92">
        <f t="shared" si="95"/>
        <v>1704</v>
      </c>
      <c r="P235" s="31">
        <f>AX235+IF($F235="범선",IF($BG$1=TRUE,INDEX(Sheet2!$H$2:'Sheet2'!$H$45,MATCH(AX235,Sheet2!$G$2:'Sheet2'!$G$45,0),0)),IF($BH$1=TRUE,INDEX(Sheet2!$I$2:'Sheet2'!$I$45,MATCH(AX235,Sheet2!$G$2:'Sheet2'!$G$45,0)),IF($BI$1=TRUE,INDEX(Sheet2!$H$2:'Sheet2'!$H$45,MATCH(AX235,Sheet2!$G$2:'Sheet2'!$G$45,0)),0)))+IF($BE$1=TRUE,2,0)</f>
        <v>13</v>
      </c>
      <c r="Q235" s="26">
        <f t="shared" si="96"/>
        <v>16</v>
      </c>
      <c r="R235" s="26">
        <f t="shared" si="97"/>
        <v>19</v>
      </c>
      <c r="S235" s="28">
        <f t="shared" si="98"/>
        <v>22</v>
      </c>
      <c r="T235" s="26">
        <f>AY235+IF($F235="범선",IF($BG$1=TRUE,INDEX(Sheet2!$H$2:'Sheet2'!$H$45,MATCH(AY235,Sheet2!$G$2:'Sheet2'!$G$45,0),0)),IF($BH$1=TRUE,INDEX(Sheet2!$I$2:'Sheet2'!$I$45,MATCH(AY235,Sheet2!$G$2:'Sheet2'!$G$45,0)),IF($BI$1=TRUE,INDEX(Sheet2!$H$2:'Sheet2'!$H$45,MATCH(AY235,Sheet2!$G$2:'Sheet2'!$G$45,0)),0)))+IF($BE$1=TRUE,2,0)</f>
        <v>14.5</v>
      </c>
      <c r="U235" s="26">
        <f t="shared" si="99"/>
        <v>18</v>
      </c>
      <c r="V235" s="26">
        <f t="shared" si="100"/>
        <v>21</v>
      </c>
      <c r="W235" s="28">
        <f t="shared" si="101"/>
        <v>24</v>
      </c>
      <c r="X235" s="26">
        <f>AZ235+IF($F235="범선",IF($BG$1=TRUE,INDEX(Sheet2!$H$2:'Sheet2'!$H$45,MATCH(AZ235,Sheet2!$G$2:'Sheet2'!$G$45,0),0)),IF($BH$1=TRUE,INDEX(Sheet2!$I$2:'Sheet2'!$I$45,MATCH(AZ235,Sheet2!$G$2:'Sheet2'!$G$45,0)),IF($BI$1=TRUE,INDEX(Sheet2!$H$2:'Sheet2'!$H$45,MATCH(AZ235,Sheet2!$G$2:'Sheet2'!$G$45,0)),0)))+IF($BE$1=TRUE,2,0)</f>
        <v>18.5</v>
      </c>
      <c r="Y235" s="26">
        <f t="shared" si="102"/>
        <v>22</v>
      </c>
      <c r="Z235" s="26">
        <f t="shared" si="103"/>
        <v>25</v>
      </c>
      <c r="AA235" s="28">
        <f t="shared" si="104"/>
        <v>28</v>
      </c>
      <c r="AB235" s="26">
        <f>BA235+IF($F235="범선",IF($BG$1=TRUE,INDEX(Sheet2!$H$2:'Sheet2'!$H$45,MATCH(BA235,Sheet2!$G$2:'Sheet2'!$G$45,0),0)),IF($BH$1=TRUE,INDEX(Sheet2!$I$2:'Sheet2'!$I$45,MATCH(BA235,Sheet2!$G$2:'Sheet2'!$G$45,0)),IF($BI$1=TRUE,INDEX(Sheet2!$H$2:'Sheet2'!$H$45,MATCH(BA235,Sheet2!$G$2:'Sheet2'!$G$45,0)),0)))+IF($BE$1=TRUE,2,0)</f>
        <v>24</v>
      </c>
      <c r="AC235" s="26">
        <f t="shared" si="105"/>
        <v>27.5</v>
      </c>
      <c r="AD235" s="26">
        <f t="shared" si="106"/>
        <v>30.5</v>
      </c>
      <c r="AE235" s="28">
        <f t="shared" si="107"/>
        <v>33.5</v>
      </c>
      <c r="AF235" s="26">
        <f>BB235+IF($F235="범선",IF($BG$1=TRUE,INDEX(Sheet2!$H$2:'Sheet2'!$H$45,MATCH(BB235,Sheet2!$G$2:'Sheet2'!$G$45,0),0)),IF($BH$1=TRUE,INDEX(Sheet2!$I$2:'Sheet2'!$I$45,MATCH(BB235,Sheet2!$G$2:'Sheet2'!$G$45,0)),IF($BI$1=TRUE,INDEX(Sheet2!$H$2:'Sheet2'!$H$45,MATCH(BB235,Sheet2!$G$2:'Sheet2'!$G$45,0)),0)))+IF($BE$1=TRUE,2,0)</f>
        <v>29</v>
      </c>
      <c r="AG235" s="26">
        <f t="shared" si="108"/>
        <v>32.5</v>
      </c>
      <c r="AH235" s="26">
        <f t="shared" si="109"/>
        <v>35.5</v>
      </c>
      <c r="AI235" s="28">
        <f t="shared" si="110"/>
        <v>38.5</v>
      </c>
      <c r="AJ235" s="95"/>
      <c r="AK235" s="97">
        <v>215</v>
      </c>
      <c r="AL235" s="97">
        <v>295</v>
      </c>
      <c r="AM235" s="97">
        <v>9</v>
      </c>
      <c r="AN235" s="83">
        <v>9</v>
      </c>
      <c r="AO235" s="83">
        <v>15</v>
      </c>
      <c r="AP235" s="5">
        <v>50</v>
      </c>
      <c r="AQ235" s="5">
        <v>23</v>
      </c>
      <c r="AR235" s="5">
        <v>18</v>
      </c>
      <c r="AS235" s="5">
        <v>752</v>
      </c>
      <c r="AT235" s="5">
        <v>3</v>
      </c>
      <c r="AU235" s="5">
        <f t="shared" si="120"/>
        <v>820</v>
      </c>
      <c r="AV235" s="5">
        <f t="shared" si="111"/>
        <v>615</v>
      </c>
      <c r="AW235" s="5">
        <f t="shared" si="112"/>
        <v>1025</v>
      </c>
      <c r="AX235" s="5">
        <f t="shared" si="113"/>
        <v>3</v>
      </c>
      <c r="AY235" s="5">
        <f t="shared" si="114"/>
        <v>4</v>
      </c>
      <c r="AZ235" s="5">
        <f t="shared" si="115"/>
        <v>7</v>
      </c>
      <c r="BA235" s="5">
        <f t="shared" si="116"/>
        <v>11</v>
      </c>
      <c r="BB235" s="5">
        <f t="shared" si="117"/>
        <v>15</v>
      </c>
    </row>
    <row r="236" spans="1:54" hidden="1">
      <c r="A236" s="882"/>
      <c r="B236" s="89" t="s">
        <v>3</v>
      </c>
      <c r="C236" s="119" t="s">
        <v>119</v>
      </c>
      <c r="D236" s="26" t="s">
        <v>1</v>
      </c>
      <c r="E236" s="26" t="s">
        <v>0</v>
      </c>
      <c r="F236" s="27" t="s">
        <v>118</v>
      </c>
      <c r="G236" s="28" t="s">
        <v>12</v>
      </c>
      <c r="H236" s="91">
        <f>ROUNDDOWN(AK236*1.05,0)+INDEX(Sheet2!$B$2:'Sheet2'!$B$5,MATCH(G236,Sheet2!$A$2:'Sheet2'!$A$5,0),0)+34*AT236-ROUNDUP(IF($BC$1=TRUE,AV236,AW236)/10,0)+A236</f>
        <v>422</v>
      </c>
      <c r="I236" s="231">
        <f>ROUNDDOWN(AL236*1.05,0)+INDEX(Sheet2!$B$2:'Sheet2'!$B$5,MATCH(G236,Sheet2!$A$2:'Sheet2'!$A$5,0),0)+34*AT236-ROUNDUP(IF($BC$1=TRUE,AV236,AW236)/10,0)+A236</f>
        <v>275</v>
      </c>
      <c r="J236" s="30">
        <f t="shared" si="93"/>
        <v>697</v>
      </c>
      <c r="K236" s="234">
        <f>AW236-ROUNDDOWN(AR236/2,0)-ROUNDDOWN(MAX(AQ236*1.2,AP236*0.5),0)+INDEX(Sheet2!$C$2:'Sheet2'!$C$5,MATCH(G236,Sheet2!$A$2:'Sheet2'!$A$5,0),0)</f>
        <v>761</v>
      </c>
      <c r="L236" s="25">
        <f t="shared" si="94"/>
        <v>362</v>
      </c>
      <c r="M236" s="79">
        <f t="shared" si="118"/>
        <v>8</v>
      </c>
      <c r="N236" s="79">
        <f t="shared" si="119"/>
        <v>40</v>
      </c>
      <c r="O236" s="253">
        <f t="shared" si="95"/>
        <v>1541</v>
      </c>
      <c r="P236" s="31">
        <f>AX236+IF($F236="범선",IF($BG$1=TRUE,INDEX(Sheet2!$H$2:'Sheet2'!$H$45,MATCH(AX236,Sheet2!$G$2:'Sheet2'!$G$45,0),0)),IF($BH$1=TRUE,INDEX(Sheet2!$I$2:'Sheet2'!$I$45,MATCH(AX236,Sheet2!$G$2:'Sheet2'!$G$45,0)),IF($BI$1=TRUE,INDEX(Sheet2!$H$2:'Sheet2'!$H$45,MATCH(AX236,Sheet2!$G$2:'Sheet2'!$G$45,0)),0)))+IF($BE$1=TRUE,2,0)</f>
        <v>41</v>
      </c>
      <c r="Q236" s="26">
        <f t="shared" si="96"/>
        <v>44</v>
      </c>
      <c r="R236" s="26">
        <f t="shared" si="97"/>
        <v>47</v>
      </c>
      <c r="S236" s="28">
        <f t="shared" si="98"/>
        <v>50</v>
      </c>
      <c r="T236" s="26">
        <f>AY236+IF($F236="범선",IF($BG$1=TRUE,INDEX(Sheet2!$H$2:'Sheet2'!$H$45,MATCH(AY236,Sheet2!$G$2:'Sheet2'!$G$45,0),0)),IF($BH$1=TRUE,INDEX(Sheet2!$I$2:'Sheet2'!$I$45,MATCH(AY236,Sheet2!$G$2:'Sheet2'!$G$45,0)),IF($BI$1=TRUE,INDEX(Sheet2!$H$2:'Sheet2'!$H$45,MATCH(AY236,Sheet2!$G$2:'Sheet2'!$G$45,0)),0)))+IF($BE$1=TRUE,2,0)</f>
        <v>43</v>
      </c>
      <c r="U236" s="26">
        <f t="shared" si="99"/>
        <v>46.5</v>
      </c>
      <c r="V236" s="26">
        <f t="shared" si="100"/>
        <v>49.5</v>
      </c>
      <c r="W236" s="28">
        <f t="shared" si="101"/>
        <v>52.5</v>
      </c>
      <c r="X236" s="26">
        <f>AZ236+IF($F236="범선",IF($BG$1=TRUE,INDEX(Sheet2!$H$2:'Sheet2'!$H$45,MATCH(AZ236,Sheet2!$G$2:'Sheet2'!$G$45,0),0)),IF($BH$1=TRUE,INDEX(Sheet2!$I$2:'Sheet2'!$I$45,MATCH(AZ236,Sheet2!$G$2:'Sheet2'!$G$45,0)),IF($BI$1=TRUE,INDEX(Sheet2!$H$2:'Sheet2'!$H$45,MATCH(AZ236,Sheet2!$G$2:'Sheet2'!$G$45,0)),0)))+IF($BE$1=TRUE,2,0)</f>
        <v>49</v>
      </c>
      <c r="Y236" s="26">
        <f t="shared" si="102"/>
        <v>52.5</v>
      </c>
      <c r="Z236" s="26">
        <f t="shared" si="103"/>
        <v>55.5</v>
      </c>
      <c r="AA236" s="28">
        <f t="shared" si="104"/>
        <v>58.5</v>
      </c>
      <c r="AB236" s="26">
        <f>BA236+IF($F236="범선",IF($BG$1=TRUE,INDEX(Sheet2!$H$2:'Sheet2'!$H$45,MATCH(BA236,Sheet2!$G$2:'Sheet2'!$G$45,0),0)),IF($BH$1=TRUE,INDEX(Sheet2!$I$2:'Sheet2'!$I$45,MATCH(BA236,Sheet2!$G$2:'Sheet2'!$G$45,0)),IF($BI$1=TRUE,INDEX(Sheet2!$H$2:'Sheet2'!$H$45,MATCH(BA236,Sheet2!$G$2:'Sheet2'!$G$45,0)),0)))+IF($BE$1=TRUE,2,0)</f>
        <v>57</v>
      </c>
      <c r="AC236" s="26">
        <f t="shared" si="105"/>
        <v>60.5</v>
      </c>
      <c r="AD236" s="26">
        <f t="shared" si="106"/>
        <v>63.5</v>
      </c>
      <c r="AE236" s="28">
        <f t="shared" si="107"/>
        <v>66.5</v>
      </c>
      <c r="AF236" s="26">
        <f>BB236+IF($F236="범선",IF($BG$1=TRUE,INDEX(Sheet2!$H$2:'Sheet2'!$H$45,MATCH(BB236,Sheet2!$G$2:'Sheet2'!$G$45,0),0)),IF($BH$1=TRUE,INDEX(Sheet2!$I$2:'Sheet2'!$I$45,MATCH(BB236,Sheet2!$G$2:'Sheet2'!$G$45,0)),IF($BI$1=TRUE,INDEX(Sheet2!$H$2:'Sheet2'!$H$45,MATCH(BB236,Sheet2!$G$2:'Sheet2'!$G$45,0)),0)))+IF($BE$1=TRUE,2,0)</f>
        <v>65</v>
      </c>
      <c r="AG236" s="26">
        <f t="shared" si="108"/>
        <v>68.5</v>
      </c>
      <c r="AH236" s="26">
        <f t="shared" si="109"/>
        <v>71.5</v>
      </c>
      <c r="AI236" s="28">
        <f t="shared" si="110"/>
        <v>74.5</v>
      </c>
      <c r="AJ236" s="95"/>
      <c r="AK236" s="97">
        <v>255</v>
      </c>
      <c r="AL236" s="97">
        <v>115</v>
      </c>
      <c r="AM236" s="97">
        <v>11</v>
      </c>
      <c r="AN236" s="79">
        <v>8</v>
      </c>
      <c r="AO236" s="79">
        <v>40</v>
      </c>
      <c r="AP236" s="5">
        <v>200</v>
      </c>
      <c r="AQ236" s="5">
        <v>90</v>
      </c>
      <c r="AR236" s="5">
        <v>110</v>
      </c>
      <c r="AS236" s="5">
        <v>390</v>
      </c>
      <c r="AT236" s="5">
        <v>2</v>
      </c>
      <c r="AU236" s="5">
        <f t="shared" si="120"/>
        <v>700</v>
      </c>
      <c r="AV236" s="5">
        <f t="shared" si="111"/>
        <v>525</v>
      </c>
      <c r="AW236" s="5">
        <f t="shared" si="112"/>
        <v>875</v>
      </c>
      <c r="AX236" s="5">
        <f t="shared" si="113"/>
        <v>9</v>
      </c>
      <c r="AY236" s="5">
        <f t="shared" si="114"/>
        <v>10</v>
      </c>
      <c r="AZ236" s="5">
        <f t="shared" si="115"/>
        <v>13</v>
      </c>
      <c r="BA236" s="5">
        <f t="shared" si="116"/>
        <v>17</v>
      </c>
      <c r="BB236" s="5">
        <f t="shared" si="117"/>
        <v>21</v>
      </c>
    </row>
    <row r="237" spans="1:54">
      <c r="A237" s="334"/>
      <c r="B237" s="89" t="s">
        <v>27</v>
      </c>
      <c r="C237" s="119" t="s">
        <v>200</v>
      </c>
      <c r="D237" s="26" t="s">
        <v>1</v>
      </c>
      <c r="E237" s="26" t="s">
        <v>41</v>
      </c>
      <c r="F237" s="26" t="s">
        <v>18</v>
      </c>
      <c r="G237" s="28" t="s">
        <v>12</v>
      </c>
      <c r="H237" s="91">
        <f>ROUNDDOWN(AK237*1.05,0)+INDEX(Sheet2!$B$2:'Sheet2'!$B$5,MATCH(G237,Sheet2!$A$2:'Sheet2'!$A$5,0),0)+34*AT237-ROUNDUP(IF($BC$1=TRUE,AV237,AW237)/10,0)+A237</f>
        <v>441</v>
      </c>
      <c r="I237" s="231">
        <f>ROUNDDOWN(AL237*1.05,0)+INDEX(Sheet2!$B$2:'Sheet2'!$B$5,MATCH(G237,Sheet2!$A$2:'Sheet2'!$A$5,0),0)+34*AT237-ROUNDUP(IF($BC$1=TRUE,AV237,AW237)/10,0)+A237</f>
        <v>481</v>
      </c>
      <c r="J237" s="30">
        <f t="shared" si="93"/>
        <v>922</v>
      </c>
      <c r="K237" s="88">
        <f>AW237-ROUNDDOWN(AR237/2,0)-ROUNDDOWN(MAX(AQ237*1.2,AP237*0.5),0)+INDEX(Sheet2!$C$2:'Sheet2'!$C$5,MATCH(G237,Sheet2!$A$2:'Sheet2'!$A$5,0),0)</f>
        <v>701</v>
      </c>
      <c r="L237" s="25">
        <f t="shared" si="94"/>
        <v>327</v>
      </c>
      <c r="M237" s="83">
        <f t="shared" si="118"/>
        <v>15</v>
      </c>
      <c r="N237" s="83">
        <f t="shared" si="119"/>
        <v>41</v>
      </c>
      <c r="O237" s="92">
        <f t="shared" si="95"/>
        <v>1804</v>
      </c>
      <c r="P237" s="31">
        <f>AX237+IF($F237="범선",IF($BG$1=TRUE,INDEX(Sheet2!$H$2:'Sheet2'!$H$45,MATCH(AX237,Sheet2!$G$2:'Sheet2'!$G$45,0),0)),IF($BH$1=TRUE,INDEX(Sheet2!$I$2:'Sheet2'!$I$45,MATCH(AX237,Sheet2!$G$2:'Sheet2'!$G$45,0)),IF($BI$1=TRUE,INDEX(Sheet2!$H$2:'Sheet2'!$H$45,MATCH(AX237,Sheet2!$G$2:'Sheet2'!$G$45,0)),0)))+IF($BE$1=TRUE,2,0)</f>
        <v>22.5</v>
      </c>
      <c r="Q237" s="26">
        <f t="shared" si="96"/>
        <v>25.5</v>
      </c>
      <c r="R237" s="26">
        <f t="shared" si="97"/>
        <v>28.5</v>
      </c>
      <c r="S237" s="28">
        <f t="shared" si="98"/>
        <v>31.5</v>
      </c>
      <c r="T237" s="26">
        <f>AY237+IF($F237="범선",IF($BG$1=TRUE,INDEX(Sheet2!$H$2:'Sheet2'!$H$45,MATCH(AY237,Sheet2!$G$2:'Sheet2'!$G$45,0),0)),IF($BH$1=TRUE,INDEX(Sheet2!$I$2:'Sheet2'!$I$45,MATCH(AY237,Sheet2!$G$2:'Sheet2'!$G$45,0)),IF($BI$1=TRUE,INDEX(Sheet2!$H$2:'Sheet2'!$H$45,MATCH(AY237,Sheet2!$G$2:'Sheet2'!$G$45,0)),0)))+IF($BE$1=TRUE,2,0)</f>
        <v>24</v>
      </c>
      <c r="U237" s="26">
        <f t="shared" si="99"/>
        <v>27.5</v>
      </c>
      <c r="V237" s="26">
        <f t="shared" si="100"/>
        <v>30.5</v>
      </c>
      <c r="W237" s="28">
        <f t="shared" si="101"/>
        <v>33.5</v>
      </c>
      <c r="X237" s="26">
        <f>AZ237+IF($F237="범선",IF($BG$1=TRUE,INDEX(Sheet2!$H$2:'Sheet2'!$H$45,MATCH(AZ237,Sheet2!$G$2:'Sheet2'!$G$45,0),0)),IF($BH$1=TRUE,INDEX(Sheet2!$I$2:'Sheet2'!$I$45,MATCH(AZ237,Sheet2!$G$2:'Sheet2'!$G$45,0)),IF($BI$1=TRUE,INDEX(Sheet2!$H$2:'Sheet2'!$H$45,MATCH(AZ237,Sheet2!$G$2:'Sheet2'!$G$45,0)),0)))+IF($BE$1=TRUE,2,0)</f>
        <v>29</v>
      </c>
      <c r="Y237" s="26">
        <f t="shared" si="102"/>
        <v>32.5</v>
      </c>
      <c r="Z237" s="26">
        <f t="shared" si="103"/>
        <v>35.5</v>
      </c>
      <c r="AA237" s="28">
        <f t="shared" si="104"/>
        <v>38.5</v>
      </c>
      <c r="AB237" s="26">
        <f>BA237+IF($F237="범선",IF($BG$1=TRUE,INDEX(Sheet2!$H$2:'Sheet2'!$H$45,MATCH(BA237,Sheet2!$G$2:'Sheet2'!$G$45,0),0)),IF($BH$1=TRUE,INDEX(Sheet2!$I$2:'Sheet2'!$I$45,MATCH(BA237,Sheet2!$G$2:'Sheet2'!$G$45,0)),IF($BI$1=TRUE,INDEX(Sheet2!$H$2:'Sheet2'!$H$45,MATCH(BA237,Sheet2!$G$2:'Sheet2'!$G$45,0)),0)))+IF($BE$1=TRUE,2,0)</f>
        <v>33</v>
      </c>
      <c r="AC237" s="26">
        <f t="shared" si="105"/>
        <v>36.5</v>
      </c>
      <c r="AD237" s="26">
        <f t="shared" si="106"/>
        <v>39.5</v>
      </c>
      <c r="AE237" s="28">
        <f t="shared" si="107"/>
        <v>42.5</v>
      </c>
      <c r="AF237" s="26">
        <f>BB237+IF($F237="범선",IF($BG$1=TRUE,INDEX(Sheet2!$H$2:'Sheet2'!$H$45,MATCH(BB237,Sheet2!$G$2:'Sheet2'!$G$45,0),0)),IF($BH$1=TRUE,INDEX(Sheet2!$I$2:'Sheet2'!$I$45,MATCH(BB237,Sheet2!$G$2:'Sheet2'!$G$45,0)),IF($BI$1=TRUE,INDEX(Sheet2!$H$2:'Sheet2'!$H$45,MATCH(BB237,Sheet2!$G$2:'Sheet2'!$G$45,0)),0)))+IF($BE$1=TRUE,2,0)</f>
        <v>38.5</v>
      </c>
      <c r="AG237" s="26">
        <f t="shared" si="108"/>
        <v>42</v>
      </c>
      <c r="AH237" s="26">
        <f t="shared" si="109"/>
        <v>45</v>
      </c>
      <c r="AI237" s="28">
        <f t="shared" si="110"/>
        <v>48</v>
      </c>
      <c r="AJ237" s="95"/>
      <c r="AK237" s="97">
        <v>237</v>
      </c>
      <c r="AL237" s="97">
        <v>275</v>
      </c>
      <c r="AM237" s="97">
        <v>13</v>
      </c>
      <c r="AN237" s="83">
        <v>15</v>
      </c>
      <c r="AO237" s="83">
        <v>41</v>
      </c>
      <c r="AP237">
        <v>130</v>
      </c>
      <c r="AQ237">
        <v>90</v>
      </c>
      <c r="AR237">
        <v>104</v>
      </c>
      <c r="AS237">
        <v>416</v>
      </c>
      <c r="AT237">
        <v>3</v>
      </c>
      <c r="AU237" s="5">
        <f t="shared" si="120"/>
        <v>650</v>
      </c>
      <c r="AV237" s="5">
        <f t="shared" si="111"/>
        <v>487</v>
      </c>
      <c r="AW237" s="5">
        <f t="shared" si="112"/>
        <v>812</v>
      </c>
      <c r="AX237" s="5">
        <f t="shared" si="113"/>
        <v>10</v>
      </c>
      <c r="AY237" s="5">
        <f t="shared" si="114"/>
        <v>11</v>
      </c>
      <c r="AZ237" s="5">
        <f t="shared" si="115"/>
        <v>15</v>
      </c>
      <c r="BA237" s="5">
        <f t="shared" si="116"/>
        <v>18</v>
      </c>
      <c r="BB237" s="5">
        <f t="shared" si="117"/>
        <v>22</v>
      </c>
    </row>
    <row r="238" spans="1:54">
      <c r="A238" s="334"/>
      <c r="B238" s="89" t="s">
        <v>28</v>
      </c>
      <c r="C238" s="119" t="s">
        <v>55</v>
      </c>
      <c r="D238" s="26" t="s">
        <v>1</v>
      </c>
      <c r="E238" s="26" t="s">
        <v>0</v>
      </c>
      <c r="F238" s="27" t="s">
        <v>18</v>
      </c>
      <c r="G238" s="28" t="s">
        <v>8</v>
      </c>
      <c r="H238" s="91">
        <f>ROUNDDOWN(AK238*1.05,0)+INDEX(Sheet2!$B$2:'Sheet2'!$B$5,MATCH(G238,Sheet2!$A$2:'Sheet2'!$A$5,0),0)+34*AT238-ROUNDUP(IF($BC$1=TRUE,AV238,AW238)/10,0)+A238</f>
        <v>415</v>
      </c>
      <c r="I238" s="231">
        <f>ROUNDDOWN(AL238*1.05,0)+INDEX(Sheet2!$B$2:'Sheet2'!$B$5,MATCH(G238,Sheet2!$A$2:'Sheet2'!$A$5,0),0)+34*AT238-ROUNDUP(IF($BC$1=TRUE,AV238,AW238)/10,0)+A238</f>
        <v>555</v>
      </c>
      <c r="J238" s="30">
        <f t="shared" si="93"/>
        <v>970</v>
      </c>
      <c r="K238" s="143">
        <f>AW238-ROUNDDOWN(AR238/2,0)-ROUNDDOWN(MAX(AQ238*1.2,AP238*0.5),0)+INDEX(Sheet2!$C$2:'Sheet2'!$C$5,MATCH(G238,Sheet2!$A$2:'Sheet2'!$A$5,0),0)</f>
        <v>849</v>
      </c>
      <c r="L238" s="25">
        <f t="shared" si="94"/>
        <v>435</v>
      </c>
      <c r="M238" s="83">
        <f t="shared" ref="M238:M270" si="121">AN238</f>
        <v>13</v>
      </c>
      <c r="N238" s="83">
        <f t="shared" ref="N238:N270" si="122">AO238</f>
        <v>47</v>
      </c>
      <c r="O238" s="92">
        <f t="shared" si="95"/>
        <v>1800</v>
      </c>
      <c r="P238" s="31">
        <f>AX238+IF($F238="범선",IF($BG$1=TRUE,INDEX(Sheet2!$H$2:'Sheet2'!$H$45,MATCH(AX238,Sheet2!$G$2:'Sheet2'!$G$45,0),0)),IF($BH$1=TRUE,INDEX(Sheet2!$I$2:'Sheet2'!$I$45,MATCH(AX238,Sheet2!$G$2:'Sheet2'!$G$45,0)),IF($BI$1=TRUE,INDEX(Sheet2!$H$2:'Sheet2'!$H$45,MATCH(AX238,Sheet2!$G$2:'Sheet2'!$G$45,0)),0)))+IF($BE$1=TRUE,2,0)</f>
        <v>22.5</v>
      </c>
      <c r="Q238" s="26">
        <f t="shared" si="96"/>
        <v>25.5</v>
      </c>
      <c r="R238" s="26">
        <f t="shared" si="97"/>
        <v>28.5</v>
      </c>
      <c r="S238" s="28">
        <f t="shared" si="98"/>
        <v>31.5</v>
      </c>
      <c r="T238" s="26">
        <f>AY238+IF($F238="범선",IF($BG$1=TRUE,INDEX(Sheet2!$H$2:'Sheet2'!$H$45,MATCH(AY238,Sheet2!$G$2:'Sheet2'!$G$45,0),0)),IF($BH$1=TRUE,INDEX(Sheet2!$I$2:'Sheet2'!$I$45,MATCH(AY238,Sheet2!$G$2:'Sheet2'!$G$45,0)),IF($BI$1=TRUE,INDEX(Sheet2!$H$2:'Sheet2'!$H$45,MATCH(AY238,Sheet2!$G$2:'Sheet2'!$G$45,0)),0)))+IF($BE$1=TRUE,2,0)</f>
        <v>24</v>
      </c>
      <c r="U238" s="26">
        <f t="shared" si="99"/>
        <v>27.5</v>
      </c>
      <c r="V238" s="26">
        <f t="shared" si="100"/>
        <v>30.5</v>
      </c>
      <c r="W238" s="28">
        <f t="shared" si="101"/>
        <v>33.5</v>
      </c>
      <c r="X238" s="26">
        <f>AZ238+IF($F238="범선",IF($BG$1=TRUE,INDEX(Sheet2!$H$2:'Sheet2'!$H$45,MATCH(AZ238,Sheet2!$G$2:'Sheet2'!$G$45,0),0)),IF($BH$1=TRUE,INDEX(Sheet2!$I$2:'Sheet2'!$I$45,MATCH(AZ238,Sheet2!$G$2:'Sheet2'!$G$45,0)),IF($BI$1=TRUE,INDEX(Sheet2!$H$2:'Sheet2'!$H$45,MATCH(AZ238,Sheet2!$G$2:'Sheet2'!$G$45,0)),0)))+IF($BE$1=TRUE,2,0)</f>
        <v>29</v>
      </c>
      <c r="Y238" s="26">
        <f t="shared" si="102"/>
        <v>32.5</v>
      </c>
      <c r="Z238" s="26">
        <f t="shared" si="103"/>
        <v>35.5</v>
      </c>
      <c r="AA238" s="28">
        <f t="shared" si="104"/>
        <v>38.5</v>
      </c>
      <c r="AB238" s="26">
        <f>BA238+IF($F238="범선",IF($BG$1=TRUE,INDEX(Sheet2!$H$2:'Sheet2'!$H$45,MATCH(BA238,Sheet2!$G$2:'Sheet2'!$G$45,0),0)),IF($BH$1=TRUE,INDEX(Sheet2!$I$2:'Sheet2'!$I$45,MATCH(BA238,Sheet2!$G$2:'Sheet2'!$G$45,0)),IF($BI$1=TRUE,INDEX(Sheet2!$H$2:'Sheet2'!$H$45,MATCH(BA238,Sheet2!$G$2:'Sheet2'!$G$45,0)),0)))+IF($BE$1=TRUE,2,0)</f>
        <v>33</v>
      </c>
      <c r="AC238" s="26">
        <f t="shared" si="105"/>
        <v>36.5</v>
      </c>
      <c r="AD238" s="26">
        <f t="shared" si="106"/>
        <v>39.5</v>
      </c>
      <c r="AE238" s="28">
        <f t="shared" si="107"/>
        <v>42.5</v>
      </c>
      <c r="AF238" s="26">
        <f>BB238+IF($F238="범선",IF($BG$1=TRUE,INDEX(Sheet2!$H$2:'Sheet2'!$H$45,MATCH(BB238,Sheet2!$G$2:'Sheet2'!$G$45,0),0)),IF($BH$1=TRUE,INDEX(Sheet2!$I$2:'Sheet2'!$I$45,MATCH(BB238,Sheet2!$G$2:'Sheet2'!$G$45,0)),IF($BI$1=TRUE,INDEX(Sheet2!$H$2:'Sheet2'!$H$45,MATCH(BB238,Sheet2!$G$2:'Sheet2'!$G$45,0)),0)))+IF($BE$1=TRUE,2,0)</f>
        <v>38.5</v>
      </c>
      <c r="AG238" s="26">
        <f t="shared" si="108"/>
        <v>42</v>
      </c>
      <c r="AH238" s="26">
        <f t="shared" si="109"/>
        <v>45</v>
      </c>
      <c r="AI238" s="28">
        <f t="shared" si="110"/>
        <v>48</v>
      </c>
      <c r="AJ238" s="95"/>
      <c r="AK238" s="97">
        <v>199</v>
      </c>
      <c r="AL238" s="97">
        <v>332</v>
      </c>
      <c r="AM238" s="97">
        <v>15</v>
      </c>
      <c r="AN238" s="83">
        <v>13</v>
      </c>
      <c r="AO238" s="83">
        <v>47</v>
      </c>
      <c r="AP238" s="5">
        <v>120</v>
      </c>
      <c r="AQ238" s="5">
        <v>60</v>
      </c>
      <c r="AR238" s="5">
        <v>80</v>
      </c>
      <c r="AS238" s="5">
        <v>530</v>
      </c>
      <c r="AT238" s="5">
        <v>3</v>
      </c>
      <c r="AU238" s="5">
        <f t="shared" si="120"/>
        <v>730</v>
      </c>
      <c r="AV238" s="5">
        <f t="shared" si="111"/>
        <v>547</v>
      </c>
      <c r="AW238" s="5">
        <f t="shared" si="112"/>
        <v>912</v>
      </c>
      <c r="AX238" s="5">
        <f t="shared" si="113"/>
        <v>10</v>
      </c>
      <c r="AY238" s="5">
        <f t="shared" si="114"/>
        <v>11</v>
      </c>
      <c r="AZ238" s="5">
        <f t="shared" si="115"/>
        <v>15</v>
      </c>
      <c r="BA238" s="5">
        <f t="shared" si="116"/>
        <v>18</v>
      </c>
      <c r="BB238" s="5">
        <f t="shared" si="117"/>
        <v>22</v>
      </c>
    </row>
    <row r="239" spans="1:54" hidden="1">
      <c r="A239" s="334"/>
      <c r="B239" s="89" t="s">
        <v>123</v>
      </c>
      <c r="C239" s="119" t="s">
        <v>120</v>
      </c>
      <c r="D239" s="26" t="s">
        <v>1</v>
      </c>
      <c r="E239" s="26" t="s">
        <v>0</v>
      </c>
      <c r="F239" s="27" t="s">
        <v>118</v>
      </c>
      <c r="G239" s="28" t="s">
        <v>12</v>
      </c>
      <c r="H239" s="91">
        <f>ROUNDDOWN(AK239*1.05,0)+INDEX(Sheet2!$B$2:'Sheet2'!$B$5,MATCH(G239,Sheet2!$A$2:'Sheet2'!$A$5,0),0)+34*AT239-ROUNDUP(IF($BC$1=TRUE,AV239,AW239)/10,0)+A239</f>
        <v>346</v>
      </c>
      <c r="I239" s="231">
        <f>ROUNDDOWN(AL239*1.05,0)+INDEX(Sheet2!$B$2:'Sheet2'!$B$5,MATCH(G239,Sheet2!$A$2:'Sheet2'!$A$5,0),0)+34*AT239-ROUNDUP(IF($BC$1=TRUE,AV239,AW239)/10,0)+A239</f>
        <v>478</v>
      </c>
      <c r="J239" s="30">
        <f t="shared" si="93"/>
        <v>824</v>
      </c>
      <c r="K239" s="234">
        <f>AW239-ROUNDDOWN(AR239/2,0)-ROUNDDOWN(MAX(AQ239*1.2,AP239*0.5),0)+INDEX(Sheet2!$C$2:'Sheet2'!$C$5,MATCH(G239,Sheet2!$A$2:'Sheet2'!$A$5,0),0)</f>
        <v>747</v>
      </c>
      <c r="L239" s="25">
        <f t="shared" si="94"/>
        <v>367</v>
      </c>
      <c r="M239" s="79">
        <f t="shared" si="121"/>
        <v>5</v>
      </c>
      <c r="N239" s="79">
        <f t="shared" si="122"/>
        <v>25</v>
      </c>
      <c r="O239" s="253">
        <f t="shared" si="95"/>
        <v>1516</v>
      </c>
      <c r="P239" s="31">
        <f>AX239+IF($F239="범선",IF($BG$1=TRUE,INDEX(Sheet2!$H$2:'Sheet2'!$H$45,MATCH(AX239,Sheet2!$G$2:'Sheet2'!$G$45,0),0)),IF($BH$1=TRUE,INDEX(Sheet2!$I$2:'Sheet2'!$I$45,MATCH(AX239,Sheet2!$G$2:'Sheet2'!$G$45,0)),IF($BI$1=TRUE,INDEX(Sheet2!$H$2:'Sheet2'!$H$45,MATCH(AX239,Sheet2!$G$2:'Sheet2'!$G$45,0)),0)))+IF($BE$1=TRUE,2,0)</f>
        <v>37</v>
      </c>
      <c r="Q239" s="26">
        <f t="shared" si="96"/>
        <v>40</v>
      </c>
      <c r="R239" s="26">
        <f t="shared" si="97"/>
        <v>43</v>
      </c>
      <c r="S239" s="28">
        <f t="shared" si="98"/>
        <v>46</v>
      </c>
      <c r="T239" s="26">
        <f>AY239+IF($F239="범선",IF($BG$1=TRUE,INDEX(Sheet2!$H$2:'Sheet2'!$H$45,MATCH(AY239,Sheet2!$G$2:'Sheet2'!$G$45,0),0)),IF($BH$1=TRUE,INDEX(Sheet2!$I$2:'Sheet2'!$I$45,MATCH(AY239,Sheet2!$G$2:'Sheet2'!$G$45,0)),IF($BI$1=TRUE,INDEX(Sheet2!$H$2:'Sheet2'!$H$45,MATCH(AY239,Sheet2!$G$2:'Sheet2'!$G$45,0)),0)))+IF($BE$1=TRUE,2,0)</f>
        <v>39</v>
      </c>
      <c r="U239" s="26">
        <f t="shared" si="99"/>
        <v>42.5</v>
      </c>
      <c r="V239" s="26">
        <f t="shared" si="100"/>
        <v>45.5</v>
      </c>
      <c r="W239" s="28">
        <f t="shared" si="101"/>
        <v>48.5</v>
      </c>
      <c r="X239" s="26">
        <f>AZ239+IF($F239="범선",IF($BG$1=TRUE,INDEX(Sheet2!$H$2:'Sheet2'!$H$45,MATCH(AZ239,Sheet2!$G$2:'Sheet2'!$G$45,0),0)),IF($BH$1=TRUE,INDEX(Sheet2!$I$2:'Sheet2'!$I$45,MATCH(AZ239,Sheet2!$G$2:'Sheet2'!$G$45,0)),IF($BI$1=TRUE,INDEX(Sheet2!$H$2:'Sheet2'!$H$45,MATCH(AZ239,Sheet2!$G$2:'Sheet2'!$G$45,0)),0)))+IF($BE$1=TRUE,2,0)</f>
        <v>45</v>
      </c>
      <c r="Y239" s="26">
        <f t="shared" si="102"/>
        <v>48.5</v>
      </c>
      <c r="Z239" s="26">
        <f t="shared" si="103"/>
        <v>51.5</v>
      </c>
      <c r="AA239" s="28">
        <f t="shared" si="104"/>
        <v>54.5</v>
      </c>
      <c r="AB239" s="26">
        <f>BA239+IF($F239="범선",IF($BG$1=TRUE,INDEX(Sheet2!$H$2:'Sheet2'!$H$45,MATCH(BA239,Sheet2!$G$2:'Sheet2'!$G$45,0),0)),IF($BH$1=TRUE,INDEX(Sheet2!$I$2:'Sheet2'!$I$45,MATCH(BA239,Sheet2!$G$2:'Sheet2'!$G$45,0)),IF($BI$1=TRUE,INDEX(Sheet2!$H$2:'Sheet2'!$H$45,MATCH(BA239,Sheet2!$G$2:'Sheet2'!$G$45,0)),0)))+IF($BE$1=TRUE,2,0)</f>
        <v>53</v>
      </c>
      <c r="AC239" s="26">
        <f t="shared" si="105"/>
        <v>56.5</v>
      </c>
      <c r="AD239" s="26">
        <f t="shared" si="106"/>
        <v>59.5</v>
      </c>
      <c r="AE239" s="28">
        <f t="shared" si="107"/>
        <v>62.5</v>
      </c>
      <c r="AF239" s="26">
        <f>BB239+IF($F239="범선",IF($BG$1=TRUE,INDEX(Sheet2!$H$2:'Sheet2'!$H$45,MATCH(BB239,Sheet2!$G$2:'Sheet2'!$G$45,0),0)),IF($BH$1=TRUE,INDEX(Sheet2!$I$2:'Sheet2'!$I$45,MATCH(BB239,Sheet2!$G$2:'Sheet2'!$G$45,0)),IF($BI$1=TRUE,INDEX(Sheet2!$H$2:'Sheet2'!$H$45,MATCH(BB239,Sheet2!$G$2:'Sheet2'!$G$45,0)),0)))+IF($BE$1=TRUE,2,0)</f>
        <v>61</v>
      </c>
      <c r="AG239" s="26">
        <f t="shared" si="108"/>
        <v>64.5</v>
      </c>
      <c r="AH239" s="26">
        <f t="shared" si="109"/>
        <v>67.5</v>
      </c>
      <c r="AI239" s="28">
        <f t="shared" si="110"/>
        <v>70.5</v>
      </c>
      <c r="AJ239" s="95"/>
      <c r="AK239" s="97">
        <v>115</v>
      </c>
      <c r="AL239" s="97">
        <v>240</v>
      </c>
      <c r="AM239" s="97">
        <v>8</v>
      </c>
      <c r="AN239" s="79">
        <v>5</v>
      </c>
      <c r="AO239" s="79">
        <v>25</v>
      </c>
      <c r="AP239" s="5">
        <v>170</v>
      </c>
      <c r="AQ239" s="5">
        <v>78</v>
      </c>
      <c r="AR239" s="5">
        <v>72</v>
      </c>
      <c r="AS239" s="5">
        <v>420</v>
      </c>
      <c r="AT239" s="5">
        <v>4</v>
      </c>
      <c r="AU239" s="5">
        <f t="shared" si="120"/>
        <v>662</v>
      </c>
      <c r="AV239" s="5">
        <f t="shared" si="111"/>
        <v>496</v>
      </c>
      <c r="AW239" s="5">
        <f t="shared" si="112"/>
        <v>827</v>
      </c>
      <c r="AX239" s="5">
        <f t="shared" si="113"/>
        <v>7</v>
      </c>
      <c r="AY239" s="5">
        <f t="shared" si="114"/>
        <v>8</v>
      </c>
      <c r="AZ239" s="5">
        <f t="shared" si="115"/>
        <v>11</v>
      </c>
      <c r="BA239" s="5">
        <f t="shared" si="116"/>
        <v>15</v>
      </c>
      <c r="BB239" s="5">
        <f t="shared" si="117"/>
        <v>19</v>
      </c>
    </row>
    <row r="240" spans="1:54" hidden="1">
      <c r="A240" s="882"/>
      <c r="B240" s="89" t="s">
        <v>40</v>
      </c>
      <c r="C240" s="119" t="s">
        <v>120</v>
      </c>
      <c r="D240" s="26" t="s">
        <v>1</v>
      </c>
      <c r="E240" s="26" t="s">
        <v>41</v>
      </c>
      <c r="F240" s="27" t="s">
        <v>118</v>
      </c>
      <c r="G240" s="28" t="s">
        <v>12</v>
      </c>
      <c r="H240" s="91">
        <f>ROUNDDOWN(AK240*1.05,0)+INDEX(Sheet2!$B$2:'Sheet2'!$B$5,MATCH(G240,Sheet2!$A$2:'Sheet2'!$A$5,0),0)+34*AT240-ROUNDUP(IF($BC$1=TRUE,AV240,AW240)/10,0)+A240</f>
        <v>349</v>
      </c>
      <c r="I240" s="231">
        <f>ROUNDDOWN(AL240*1.05,0)+INDEX(Sheet2!$B$2:'Sheet2'!$B$5,MATCH(G240,Sheet2!$A$2:'Sheet2'!$A$5,0),0)+34*AT240-ROUNDUP(IF($BC$1=TRUE,AV240,AW240)/10,0)+A240</f>
        <v>475</v>
      </c>
      <c r="J240" s="30">
        <f t="shared" si="93"/>
        <v>824</v>
      </c>
      <c r="K240" s="234">
        <f>AW240-ROUNDDOWN(AR240/2,0)-ROUNDDOWN(MAX(AQ240*1.2,AP240*0.5),0)+INDEX(Sheet2!$C$2:'Sheet2'!$C$5,MATCH(G240,Sheet2!$A$2:'Sheet2'!$A$5,0),0)</f>
        <v>1015</v>
      </c>
      <c r="L240" s="25">
        <f t="shared" si="94"/>
        <v>516</v>
      </c>
      <c r="M240" s="79">
        <f t="shared" si="121"/>
        <v>3</v>
      </c>
      <c r="N240" s="79">
        <f t="shared" si="122"/>
        <v>38</v>
      </c>
      <c r="O240" s="253">
        <f t="shared" si="95"/>
        <v>1522</v>
      </c>
      <c r="P240" s="31">
        <f>AX240+IF($F240="범선",IF($BG$1=TRUE,INDEX(Sheet2!$H$2:'Sheet2'!$H$45,MATCH(AX240,Sheet2!$G$2:'Sheet2'!$G$45,0),0)),IF($BH$1=TRUE,INDEX(Sheet2!$I$2:'Sheet2'!$I$45,MATCH(AX240,Sheet2!$G$2:'Sheet2'!$G$45,0)),IF($BI$1=TRUE,INDEX(Sheet2!$H$2:'Sheet2'!$H$45,MATCH(AX240,Sheet2!$G$2:'Sheet2'!$G$45,0)),0)))+IF($BE$1=TRUE,2,0)</f>
        <v>37</v>
      </c>
      <c r="Q240" s="26">
        <f t="shared" si="96"/>
        <v>40</v>
      </c>
      <c r="R240" s="26">
        <f t="shared" si="97"/>
        <v>43</v>
      </c>
      <c r="S240" s="28">
        <f t="shared" si="98"/>
        <v>46</v>
      </c>
      <c r="T240" s="26">
        <f>AY240+IF($F240="범선",IF($BG$1=TRUE,INDEX(Sheet2!$H$2:'Sheet2'!$H$45,MATCH(AY240,Sheet2!$G$2:'Sheet2'!$G$45,0),0)),IF($BH$1=TRUE,INDEX(Sheet2!$I$2:'Sheet2'!$I$45,MATCH(AY240,Sheet2!$G$2:'Sheet2'!$G$45,0)),IF($BI$1=TRUE,INDEX(Sheet2!$H$2:'Sheet2'!$H$45,MATCH(AY240,Sheet2!$G$2:'Sheet2'!$G$45,0)),0)))+IF($BE$1=TRUE,2,0)</f>
        <v>39</v>
      </c>
      <c r="U240" s="26">
        <f t="shared" si="99"/>
        <v>42.5</v>
      </c>
      <c r="V240" s="26">
        <f t="shared" si="100"/>
        <v>45.5</v>
      </c>
      <c r="W240" s="28">
        <f t="shared" si="101"/>
        <v>48.5</v>
      </c>
      <c r="X240" s="26">
        <f>AZ240+IF($F240="범선",IF($BG$1=TRUE,INDEX(Sheet2!$H$2:'Sheet2'!$H$45,MATCH(AZ240,Sheet2!$G$2:'Sheet2'!$G$45,0),0)),IF($BH$1=TRUE,INDEX(Sheet2!$I$2:'Sheet2'!$I$45,MATCH(AZ240,Sheet2!$G$2:'Sheet2'!$G$45,0)),IF($BI$1=TRUE,INDEX(Sheet2!$H$2:'Sheet2'!$H$45,MATCH(AZ240,Sheet2!$G$2:'Sheet2'!$G$45,0)),0)))+IF($BE$1=TRUE,2,0)</f>
        <v>47</v>
      </c>
      <c r="Y240" s="26">
        <f t="shared" si="102"/>
        <v>50.5</v>
      </c>
      <c r="Z240" s="26">
        <f t="shared" si="103"/>
        <v>53.5</v>
      </c>
      <c r="AA240" s="28">
        <f t="shared" si="104"/>
        <v>56.5</v>
      </c>
      <c r="AB240" s="26">
        <f>BA240+IF($F240="범선",IF($BG$1=TRUE,INDEX(Sheet2!$H$2:'Sheet2'!$H$45,MATCH(BA240,Sheet2!$G$2:'Sheet2'!$G$45,0),0)),IF($BH$1=TRUE,INDEX(Sheet2!$I$2:'Sheet2'!$I$45,MATCH(BA240,Sheet2!$G$2:'Sheet2'!$G$45,0)),IF($BI$1=TRUE,INDEX(Sheet2!$H$2:'Sheet2'!$H$45,MATCH(BA240,Sheet2!$G$2:'Sheet2'!$G$45,0)),0)))+IF($BE$1=TRUE,2,0)</f>
        <v>55</v>
      </c>
      <c r="AC240" s="26">
        <f t="shared" si="105"/>
        <v>58.5</v>
      </c>
      <c r="AD240" s="26">
        <f t="shared" si="106"/>
        <v>61.5</v>
      </c>
      <c r="AE240" s="28">
        <f t="shared" si="107"/>
        <v>64.5</v>
      </c>
      <c r="AF240" s="26">
        <f>BB240+IF($F240="범선",IF($BG$1=TRUE,INDEX(Sheet2!$H$2:'Sheet2'!$H$45,MATCH(BB240,Sheet2!$G$2:'Sheet2'!$G$45,0),0)),IF($BH$1=TRUE,INDEX(Sheet2!$I$2:'Sheet2'!$I$45,MATCH(BB240,Sheet2!$G$2:'Sheet2'!$G$45,0)),IF($BI$1=TRUE,INDEX(Sheet2!$H$2:'Sheet2'!$H$45,MATCH(BB240,Sheet2!$G$2:'Sheet2'!$G$45,0)),0)))+IF($BE$1=TRUE,2,0)</f>
        <v>61</v>
      </c>
      <c r="AG240" s="26">
        <f t="shared" si="108"/>
        <v>64.5</v>
      </c>
      <c r="AH240" s="26">
        <f t="shared" si="109"/>
        <v>67.5</v>
      </c>
      <c r="AI240" s="28">
        <f t="shared" si="110"/>
        <v>70.5</v>
      </c>
      <c r="AJ240" s="95"/>
      <c r="AK240" s="97">
        <v>135</v>
      </c>
      <c r="AL240" s="97">
        <v>255</v>
      </c>
      <c r="AM240" s="97">
        <v>11</v>
      </c>
      <c r="AN240" s="79">
        <v>3</v>
      </c>
      <c r="AO240" s="79">
        <v>38</v>
      </c>
      <c r="AP240" s="5">
        <v>222</v>
      </c>
      <c r="AQ240" s="5">
        <v>85</v>
      </c>
      <c r="AR240" s="5">
        <v>96</v>
      </c>
      <c r="AS240" s="5">
        <v>582</v>
      </c>
      <c r="AT240" s="5">
        <v>4</v>
      </c>
      <c r="AU240" s="5">
        <f t="shared" si="120"/>
        <v>900</v>
      </c>
      <c r="AV240" s="5">
        <f t="shared" si="111"/>
        <v>675</v>
      </c>
      <c r="AW240" s="5">
        <f t="shared" si="112"/>
        <v>1125</v>
      </c>
      <c r="AX240" s="5">
        <f t="shared" si="113"/>
        <v>7</v>
      </c>
      <c r="AY240" s="5">
        <f t="shared" si="114"/>
        <v>8</v>
      </c>
      <c r="AZ240" s="5">
        <f t="shared" si="115"/>
        <v>12</v>
      </c>
      <c r="BA240" s="5">
        <f t="shared" si="116"/>
        <v>16</v>
      </c>
      <c r="BB240" s="5">
        <f t="shared" si="117"/>
        <v>19</v>
      </c>
    </row>
    <row r="241" spans="1:54">
      <c r="A241" s="882"/>
      <c r="B241" s="89" t="s">
        <v>45</v>
      </c>
      <c r="C241" s="119" t="s">
        <v>72</v>
      </c>
      <c r="D241" s="26" t="s">
        <v>1</v>
      </c>
      <c r="E241" s="26" t="s">
        <v>41</v>
      </c>
      <c r="F241" s="27" t="s">
        <v>18</v>
      </c>
      <c r="G241" s="28" t="s">
        <v>12</v>
      </c>
      <c r="H241" s="91">
        <f>ROUNDDOWN(AK241*1.05,0)+INDEX(Sheet2!$B$2:'Sheet2'!$B$5,MATCH(G241,Sheet2!$A$2:'Sheet2'!$A$5,0),0)+34*AT241-ROUNDUP(IF($BC$1=TRUE,AV241,AW241)/10,0)+A241</f>
        <v>416</v>
      </c>
      <c r="I241" s="231">
        <f>ROUNDDOWN(AL241*1.05,0)+INDEX(Sheet2!$B$2:'Sheet2'!$B$5,MATCH(G241,Sheet2!$A$2:'Sheet2'!$A$5,0),0)+34*AT241-ROUNDUP(IF($BC$1=TRUE,AV241,AW241)/10,0)+A241</f>
        <v>550</v>
      </c>
      <c r="J241" s="30">
        <f t="shared" si="93"/>
        <v>966</v>
      </c>
      <c r="K241" s="136">
        <f>AW241-ROUNDDOWN(AR241/2,0)-ROUNDDOWN(MAX(AQ241*1.2,AP241*0.5),0)+INDEX(Sheet2!$C$2:'Sheet2'!$C$5,MATCH(G241,Sheet2!$A$2:'Sheet2'!$A$5,0),0)</f>
        <v>1011</v>
      </c>
      <c r="L241" s="25">
        <f t="shared" si="94"/>
        <v>537</v>
      </c>
      <c r="M241" s="83">
        <f t="shared" si="121"/>
        <v>15</v>
      </c>
      <c r="N241" s="83">
        <f t="shared" si="122"/>
        <v>35</v>
      </c>
      <c r="O241" s="92">
        <f t="shared" si="95"/>
        <v>1798</v>
      </c>
      <c r="P241" s="31">
        <f>AX241+IF($F241="범선",IF($BG$1=TRUE,INDEX(Sheet2!$H$2:'Sheet2'!$H$45,MATCH(AX241,Sheet2!$G$2:'Sheet2'!$G$45,0),0)),IF($BH$1=TRUE,INDEX(Sheet2!$I$2:'Sheet2'!$I$45,MATCH(AX241,Sheet2!$G$2:'Sheet2'!$G$45,0)),IF($BI$1=TRUE,INDEX(Sheet2!$H$2:'Sheet2'!$H$45,MATCH(AX241,Sheet2!$G$2:'Sheet2'!$G$45,0)),0)))+IF($BE$1=TRUE,2,0)</f>
        <v>18.5</v>
      </c>
      <c r="Q241" s="26">
        <f t="shared" si="96"/>
        <v>21.5</v>
      </c>
      <c r="R241" s="26">
        <f t="shared" si="97"/>
        <v>24.5</v>
      </c>
      <c r="S241" s="28">
        <f t="shared" si="98"/>
        <v>27.5</v>
      </c>
      <c r="T241" s="26">
        <f>AY241+IF($F241="범선",IF($BG$1=TRUE,INDEX(Sheet2!$H$2:'Sheet2'!$H$45,MATCH(AY241,Sheet2!$G$2:'Sheet2'!$G$45,0),0)),IF($BH$1=TRUE,INDEX(Sheet2!$I$2:'Sheet2'!$I$45,MATCH(AY241,Sheet2!$G$2:'Sheet2'!$G$45,0)),IF($BI$1=TRUE,INDEX(Sheet2!$H$2:'Sheet2'!$H$45,MATCH(AY241,Sheet2!$G$2:'Sheet2'!$G$45,0)),0)))+IF($BE$1=TRUE,2,0)</f>
        <v>20</v>
      </c>
      <c r="U241" s="26">
        <f t="shared" si="99"/>
        <v>23.5</v>
      </c>
      <c r="V241" s="26">
        <f t="shared" si="100"/>
        <v>26.5</v>
      </c>
      <c r="W241" s="28">
        <f t="shared" si="101"/>
        <v>29.5</v>
      </c>
      <c r="X241" s="26">
        <f>AZ241+IF($F241="범선",IF($BG$1=TRUE,INDEX(Sheet2!$H$2:'Sheet2'!$H$45,MATCH(AZ241,Sheet2!$G$2:'Sheet2'!$G$45,0),0)),IF($BH$1=TRUE,INDEX(Sheet2!$I$2:'Sheet2'!$I$45,MATCH(AZ241,Sheet2!$G$2:'Sheet2'!$G$45,0)),IF($BI$1=TRUE,INDEX(Sheet2!$H$2:'Sheet2'!$H$45,MATCH(AZ241,Sheet2!$G$2:'Sheet2'!$G$45,0)),0)))+IF($BE$1=TRUE,2,0)</f>
        <v>24</v>
      </c>
      <c r="Y241" s="26">
        <f t="shared" si="102"/>
        <v>27.5</v>
      </c>
      <c r="Z241" s="26">
        <f t="shared" si="103"/>
        <v>30.5</v>
      </c>
      <c r="AA241" s="28">
        <f t="shared" si="104"/>
        <v>33.5</v>
      </c>
      <c r="AB241" s="26">
        <f>BA241+IF($F241="범선",IF($BG$1=TRUE,INDEX(Sheet2!$H$2:'Sheet2'!$H$45,MATCH(BA241,Sheet2!$G$2:'Sheet2'!$G$45,0),0)),IF($BH$1=TRUE,INDEX(Sheet2!$I$2:'Sheet2'!$I$45,MATCH(BA241,Sheet2!$G$2:'Sheet2'!$G$45,0)),IF($BI$1=TRUE,INDEX(Sheet2!$H$2:'Sheet2'!$H$45,MATCH(BA241,Sheet2!$G$2:'Sheet2'!$G$45,0)),0)))+IF($BE$1=TRUE,2,0)</f>
        <v>29</v>
      </c>
      <c r="AC241" s="26">
        <f t="shared" si="105"/>
        <v>32.5</v>
      </c>
      <c r="AD241" s="26">
        <f t="shared" si="106"/>
        <v>35.5</v>
      </c>
      <c r="AE241" s="28">
        <f t="shared" si="107"/>
        <v>38.5</v>
      </c>
      <c r="AF241" s="26">
        <f>BB241+IF($F241="범선",IF($BG$1=TRUE,INDEX(Sheet2!$H$2:'Sheet2'!$H$45,MATCH(BB241,Sheet2!$G$2:'Sheet2'!$G$45,0),0)),IF($BH$1=TRUE,INDEX(Sheet2!$I$2:'Sheet2'!$I$45,MATCH(BB241,Sheet2!$G$2:'Sheet2'!$G$45,0)),IF($BI$1=TRUE,INDEX(Sheet2!$H$2:'Sheet2'!$H$45,MATCH(BB241,Sheet2!$G$2:'Sheet2'!$G$45,0)),0)))+IF($BE$1=TRUE,2,0)</f>
        <v>34.5</v>
      </c>
      <c r="AG241" s="26">
        <f t="shared" si="108"/>
        <v>38</v>
      </c>
      <c r="AH241" s="26">
        <f t="shared" si="109"/>
        <v>41</v>
      </c>
      <c r="AI241" s="28">
        <f t="shared" si="110"/>
        <v>44</v>
      </c>
      <c r="AJ241" s="95"/>
      <c r="AK241" s="97">
        <v>227</v>
      </c>
      <c r="AL241" s="97">
        <v>355</v>
      </c>
      <c r="AM241" s="97">
        <v>10</v>
      </c>
      <c r="AN241" s="83">
        <v>15</v>
      </c>
      <c r="AO241" s="83">
        <v>35</v>
      </c>
      <c r="AP241" s="5">
        <v>120</v>
      </c>
      <c r="AQ241" s="5">
        <v>50</v>
      </c>
      <c r="AR241" s="5">
        <v>80</v>
      </c>
      <c r="AS241" s="5">
        <v>650</v>
      </c>
      <c r="AT241" s="5">
        <v>3</v>
      </c>
      <c r="AU241" s="5">
        <f t="shared" si="120"/>
        <v>850</v>
      </c>
      <c r="AV241" s="5">
        <f t="shared" si="111"/>
        <v>637</v>
      </c>
      <c r="AW241" s="5">
        <f t="shared" si="112"/>
        <v>1062</v>
      </c>
      <c r="AX241" s="5">
        <f t="shared" si="113"/>
        <v>7</v>
      </c>
      <c r="AY241" s="5">
        <f t="shared" si="114"/>
        <v>8</v>
      </c>
      <c r="AZ241" s="5">
        <f t="shared" si="115"/>
        <v>11</v>
      </c>
      <c r="BA241" s="5">
        <f t="shared" si="116"/>
        <v>15</v>
      </c>
      <c r="BB241" s="5">
        <f t="shared" si="117"/>
        <v>19</v>
      </c>
    </row>
    <row r="242" spans="1:54">
      <c r="A242" s="882"/>
      <c r="B242" s="89" t="s">
        <v>56</v>
      </c>
      <c r="C242" s="119" t="s">
        <v>55</v>
      </c>
      <c r="D242" s="26" t="s">
        <v>1</v>
      </c>
      <c r="E242" s="26" t="s">
        <v>41</v>
      </c>
      <c r="F242" s="27" t="s">
        <v>18</v>
      </c>
      <c r="G242" s="28" t="s">
        <v>8</v>
      </c>
      <c r="H242" s="91">
        <f>ROUNDDOWN(AK242*1.05,0)+INDEX(Sheet2!$B$2:'Sheet2'!$B$5,MATCH(G242,Sheet2!$A$2:'Sheet2'!$A$5,0),0)+34*AT242-ROUNDUP(IF($BC$1=TRUE,AV242,AW242)/10,0)+A242</f>
        <v>415</v>
      </c>
      <c r="I242" s="231">
        <f>ROUNDDOWN(AL242*1.05,0)+INDEX(Sheet2!$B$2:'Sheet2'!$B$5,MATCH(G242,Sheet2!$A$2:'Sheet2'!$A$5,0),0)+34*AT242-ROUNDUP(IF($BC$1=TRUE,AV242,AW242)/10,0)+A242</f>
        <v>551</v>
      </c>
      <c r="J242" s="30">
        <f t="shared" si="93"/>
        <v>966</v>
      </c>
      <c r="K242" s="143">
        <f>AW242-ROUNDDOWN(AR242/2,0)-ROUNDDOWN(MAX(AQ242*1.2,AP242*0.5),0)+INDEX(Sheet2!$C$2:'Sheet2'!$C$5,MATCH(G242,Sheet2!$A$2:'Sheet2'!$A$5,0),0)</f>
        <v>550</v>
      </c>
      <c r="L242" s="25">
        <f t="shared" si="94"/>
        <v>265</v>
      </c>
      <c r="M242" s="83">
        <f t="shared" si="121"/>
        <v>11</v>
      </c>
      <c r="N242" s="83">
        <f t="shared" si="122"/>
        <v>32</v>
      </c>
      <c r="O242" s="92">
        <f t="shared" si="95"/>
        <v>1796</v>
      </c>
      <c r="P242" s="31">
        <f>AX242+IF($F242="범선",IF($BG$1=TRUE,INDEX(Sheet2!$H$2:'Sheet2'!$H$45,MATCH(AX242,Sheet2!$G$2:'Sheet2'!$G$45,0),0)),IF($BH$1=TRUE,INDEX(Sheet2!$I$2:'Sheet2'!$I$45,MATCH(AX242,Sheet2!$G$2:'Sheet2'!$G$45,0)),IF($BI$1=TRUE,INDEX(Sheet2!$H$2:'Sheet2'!$H$45,MATCH(AX242,Sheet2!$G$2:'Sheet2'!$G$45,0)),0)))+IF($BE$1=TRUE,2,0)</f>
        <v>21</v>
      </c>
      <c r="Q242" s="26">
        <f t="shared" si="96"/>
        <v>24</v>
      </c>
      <c r="R242" s="26">
        <f t="shared" si="97"/>
        <v>27</v>
      </c>
      <c r="S242" s="28">
        <f t="shared" si="98"/>
        <v>30</v>
      </c>
      <c r="T242" s="26">
        <f>AY242+IF($F242="범선",IF($BG$1=TRUE,INDEX(Sheet2!$H$2:'Sheet2'!$H$45,MATCH(AY242,Sheet2!$G$2:'Sheet2'!$G$45,0),0)),IF($BH$1=TRUE,INDEX(Sheet2!$I$2:'Sheet2'!$I$45,MATCH(AY242,Sheet2!$G$2:'Sheet2'!$G$45,0)),IF($BI$1=TRUE,INDEX(Sheet2!$H$2:'Sheet2'!$H$45,MATCH(AY242,Sheet2!$G$2:'Sheet2'!$G$45,0)),0)))+IF($BE$1=TRUE,2,0)</f>
        <v>22.5</v>
      </c>
      <c r="U242" s="26">
        <f t="shared" si="99"/>
        <v>26</v>
      </c>
      <c r="V242" s="26">
        <f t="shared" si="100"/>
        <v>29</v>
      </c>
      <c r="W242" s="28">
        <f t="shared" si="101"/>
        <v>32</v>
      </c>
      <c r="X242" s="26">
        <f>AZ242+IF($F242="범선",IF($BG$1=TRUE,INDEX(Sheet2!$H$2:'Sheet2'!$H$45,MATCH(AZ242,Sheet2!$G$2:'Sheet2'!$G$45,0),0)),IF($BH$1=TRUE,INDEX(Sheet2!$I$2:'Sheet2'!$I$45,MATCH(AZ242,Sheet2!$G$2:'Sheet2'!$G$45,0)),IF($BI$1=TRUE,INDEX(Sheet2!$H$2:'Sheet2'!$H$45,MATCH(AZ242,Sheet2!$G$2:'Sheet2'!$G$45,0)),0)))+IF($BE$1=TRUE,2,0)</f>
        <v>28</v>
      </c>
      <c r="Y242" s="26">
        <f t="shared" si="102"/>
        <v>31.5</v>
      </c>
      <c r="Z242" s="26">
        <f t="shared" si="103"/>
        <v>34.5</v>
      </c>
      <c r="AA242" s="28">
        <f t="shared" si="104"/>
        <v>37.5</v>
      </c>
      <c r="AB242" s="26">
        <f>BA242+IF($F242="범선",IF($BG$1=TRUE,INDEX(Sheet2!$H$2:'Sheet2'!$H$45,MATCH(BA242,Sheet2!$G$2:'Sheet2'!$G$45,0),0)),IF($BH$1=TRUE,INDEX(Sheet2!$I$2:'Sheet2'!$I$45,MATCH(BA242,Sheet2!$G$2:'Sheet2'!$G$45,0)),IF($BI$1=TRUE,INDEX(Sheet2!$H$2:'Sheet2'!$H$45,MATCH(BA242,Sheet2!$G$2:'Sheet2'!$G$45,0)),0)))+IF($BE$1=TRUE,2,0)</f>
        <v>32</v>
      </c>
      <c r="AC242" s="26">
        <f t="shared" si="105"/>
        <v>35.5</v>
      </c>
      <c r="AD242" s="26">
        <f t="shared" si="106"/>
        <v>38.5</v>
      </c>
      <c r="AE242" s="28">
        <f t="shared" si="107"/>
        <v>41.5</v>
      </c>
      <c r="AF242" s="26">
        <f>BB242+IF($F242="범선",IF($BG$1=TRUE,INDEX(Sheet2!$H$2:'Sheet2'!$H$45,MATCH(BB242,Sheet2!$G$2:'Sheet2'!$G$45,0),0)),IF($BH$1=TRUE,INDEX(Sheet2!$I$2:'Sheet2'!$I$45,MATCH(BB242,Sheet2!$G$2:'Sheet2'!$G$45,0)),IF($BI$1=TRUE,INDEX(Sheet2!$H$2:'Sheet2'!$H$45,MATCH(BB242,Sheet2!$G$2:'Sheet2'!$G$45,0)),0)))+IF($BE$1=TRUE,2,0)</f>
        <v>37</v>
      </c>
      <c r="AG242" s="26">
        <f t="shared" si="108"/>
        <v>40.5</v>
      </c>
      <c r="AH242" s="26">
        <f t="shared" si="109"/>
        <v>43.5</v>
      </c>
      <c r="AI242" s="28">
        <f t="shared" si="110"/>
        <v>46.5</v>
      </c>
      <c r="AJ242" s="95"/>
      <c r="AK242" s="97">
        <v>180</v>
      </c>
      <c r="AL242" s="97">
        <v>310</v>
      </c>
      <c r="AM242" s="97">
        <v>14</v>
      </c>
      <c r="AN242" s="83">
        <v>11</v>
      </c>
      <c r="AO242" s="83">
        <v>32</v>
      </c>
      <c r="AP242" s="5">
        <v>94</v>
      </c>
      <c r="AQ242" s="5">
        <v>46</v>
      </c>
      <c r="AR242" s="5">
        <v>68</v>
      </c>
      <c r="AS242" s="5">
        <v>310</v>
      </c>
      <c r="AT242" s="5">
        <v>3</v>
      </c>
      <c r="AU242" s="5">
        <f t="shared" si="120"/>
        <v>472</v>
      </c>
      <c r="AV242" s="5">
        <f t="shared" si="111"/>
        <v>354</v>
      </c>
      <c r="AW242" s="5">
        <f t="shared" si="112"/>
        <v>590</v>
      </c>
      <c r="AX242" s="5">
        <f t="shared" si="113"/>
        <v>9</v>
      </c>
      <c r="AY242" s="5">
        <f t="shared" si="114"/>
        <v>10</v>
      </c>
      <c r="AZ242" s="5">
        <f t="shared" si="115"/>
        <v>14</v>
      </c>
      <c r="BA242" s="5">
        <f t="shared" si="116"/>
        <v>17</v>
      </c>
      <c r="BB242" s="5">
        <f t="shared" si="117"/>
        <v>21</v>
      </c>
    </row>
    <row r="243" spans="1:54" hidden="1">
      <c r="A243" s="334"/>
      <c r="B243" s="89"/>
      <c r="C243" s="119" t="s">
        <v>238</v>
      </c>
      <c r="D243" s="26" t="s">
        <v>25</v>
      </c>
      <c r="E243" s="26" t="s">
        <v>0</v>
      </c>
      <c r="F243" s="27" t="s">
        <v>18</v>
      </c>
      <c r="G243" s="28" t="s">
        <v>10</v>
      </c>
      <c r="H243" s="91">
        <f>ROUNDDOWN(AK243*1.05,0)+INDEX(Sheet2!$B$2:'Sheet2'!$B$5,MATCH(G243,Sheet2!$A$2:'Sheet2'!$A$5,0),0)+34*AT243-ROUNDUP(IF($BC$1=TRUE,AV243,AW243)/10,0)+A243</f>
        <v>441</v>
      </c>
      <c r="I243" s="231">
        <f>ROUNDDOWN(AL243*1.05,0)+INDEX(Sheet2!$B$2:'Sheet2'!$B$5,MATCH(G243,Sheet2!$A$2:'Sheet2'!$A$5,0),0)+34*AT243-ROUNDUP(IF($BC$1=TRUE,AV243,AW243)/10,0)+A243</f>
        <v>364</v>
      </c>
      <c r="J243" s="30">
        <f t="shared" si="93"/>
        <v>805</v>
      </c>
      <c r="K243" s="136">
        <f>AW243-ROUNDDOWN(AR243/2,0)-ROUNDDOWN(MAX(AQ243*1.2,AP243*0.5),0)+INDEX(Sheet2!$C$2:'Sheet2'!$C$5,MATCH(G243,Sheet2!$A$2:'Sheet2'!$A$5,0),0)</f>
        <v>1004</v>
      </c>
      <c r="L243" s="25">
        <f t="shared" si="94"/>
        <v>533</v>
      </c>
      <c r="M243" s="83">
        <f t="shared" si="121"/>
        <v>7</v>
      </c>
      <c r="N243" s="83">
        <f t="shared" si="122"/>
        <v>33</v>
      </c>
      <c r="O243" s="92">
        <f t="shared" si="95"/>
        <v>1687</v>
      </c>
      <c r="P243" s="31">
        <f>AX243+IF($F243="범선",IF($BG$1=TRUE,INDEX(Sheet2!$H$2:'Sheet2'!$H$45,MATCH(AX243,Sheet2!$G$2:'Sheet2'!$G$45,0),0)),IF($BH$1=TRUE,INDEX(Sheet2!$I$2:'Sheet2'!$I$45,MATCH(AX243,Sheet2!$G$2:'Sheet2'!$G$45,0)),IF($BI$1=TRUE,INDEX(Sheet2!$H$2:'Sheet2'!$H$45,MATCH(AX243,Sheet2!$G$2:'Sheet2'!$G$45,0)),0)))+IF($BE$1=TRUE,2,0)</f>
        <v>17</v>
      </c>
      <c r="Q243" s="26">
        <f t="shared" si="96"/>
        <v>20</v>
      </c>
      <c r="R243" s="26">
        <f t="shared" si="97"/>
        <v>23</v>
      </c>
      <c r="S243" s="28">
        <f t="shared" si="98"/>
        <v>26</v>
      </c>
      <c r="T243" s="26">
        <f>AY243+IF($F243="범선",IF($BG$1=TRUE,INDEX(Sheet2!$H$2:'Sheet2'!$H$45,MATCH(AY243,Sheet2!$G$2:'Sheet2'!$G$45,0),0)),IF($BH$1=TRUE,INDEX(Sheet2!$I$2:'Sheet2'!$I$45,MATCH(AY243,Sheet2!$G$2:'Sheet2'!$G$45,0)),IF($BI$1=TRUE,INDEX(Sheet2!$H$2:'Sheet2'!$H$45,MATCH(AY243,Sheet2!$G$2:'Sheet2'!$G$45,0)),0)))+IF($BE$1=TRUE,2,0)</f>
        <v>18.5</v>
      </c>
      <c r="U243" s="26">
        <f t="shared" si="99"/>
        <v>22</v>
      </c>
      <c r="V243" s="26">
        <f t="shared" si="100"/>
        <v>25</v>
      </c>
      <c r="W243" s="28">
        <f t="shared" si="101"/>
        <v>28</v>
      </c>
      <c r="X243" s="26">
        <f>AZ243+IF($F243="범선",IF($BG$1=TRUE,INDEX(Sheet2!$H$2:'Sheet2'!$H$45,MATCH(AZ243,Sheet2!$G$2:'Sheet2'!$G$45,0),0)),IF($BH$1=TRUE,INDEX(Sheet2!$I$2:'Sheet2'!$I$45,MATCH(AZ243,Sheet2!$G$2:'Sheet2'!$G$45,0)),IF($BI$1=TRUE,INDEX(Sheet2!$H$2:'Sheet2'!$H$45,MATCH(AZ243,Sheet2!$G$2:'Sheet2'!$G$45,0)),0)))+IF($BE$1=TRUE,2,0)</f>
        <v>24</v>
      </c>
      <c r="Y243" s="26">
        <f t="shared" si="102"/>
        <v>27.5</v>
      </c>
      <c r="Z243" s="26">
        <f t="shared" si="103"/>
        <v>30.5</v>
      </c>
      <c r="AA243" s="28">
        <f t="shared" si="104"/>
        <v>33.5</v>
      </c>
      <c r="AB243" s="26">
        <f>BA243+IF($F243="범선",IF($BG$1=TRUE,INDEX(Sheet2!$H$2:'Sheet2'!$H$45,MATCH(BA243,Sheet2!$G$2:'Sheet2'!$G$45,0),0)),IF($BH$1=TRUE,INDEX(Sheet2!$I$2:'Sheet2'!$I$45,MATCH(BA243,Sheet2!$G$2:'Sheet2'!$G$45,0)),IF($BI$1=TRUE,INDEX(Sheet2!$H$2:'Sheet2'!$H$45,MATCH(BA243,Sheet2!$G$2:'Sheet2'!$G$45,0)),0)))+IF($BE$1=TRUE,2,0)</f>
        <v>29</v>
      </c>
      <c r="AC243" s="26">
        <f t="shared" si="105"/>
        <v>32.5</v>
      </c>
      <c r="AD243" s="26">
        <f t="shared" si="106"/>
        <v>35.5</v>
      </c>
      <c r="AE243" s="28">
        <f t="shared" si="107"/>
        <v>38.5</v>
      </c>
      <c r="AF243" s="26">
        <f>BB243+IF($F243="범선",IF($BG$1=TRUE,INDEX(Sheet2!$H$2:'Sheet2'!$H$45,MATCH(BB243,Sheet2!$G$2:'Sheet2'!$G$45,0),0)),IF($BH$1=TRUE,INDEX(Sheet2!$I$2:'Sheet2'!$I$45,MATCH(BB243,Sheet2!$G$2:'Sheet2'!$G$45,0)),IF($BI$1=TRUE,INDEX(Sheet2!$H$2:'Sheet2'!$H$45,MATCH(BB243,Sheet2!$G$2:'Sheet2'!$G$45,0)),0)))+IF($BE$1=TRUE,2,0)</f>
        <v>33</v>
      </c>
      <c r="AG243" s="26">
        <f t="shared" si="108"/>
        <v>36.5</v>
      </c>
      <c r="AH243" s="26">
        <f t="shared" si="109"/>
        <v>39.5</v>
      </c>
      <c r="AI243" s="28">
        <f t="shared" si="110"/>
        <v>42.5</v>
      </c>
      <c r="AJ243" s="95"/>
      <c r="AK243" s="97">
        <v>250</v>
      </c>
      <c r="AL243" s="97">
        <v>177</v>
      </c>
      <c r="AM243" s="97">
        <v>8</v>
      </c>
      <c r="AN243" s="83">
        <v>7</v>
      </c>
      <c r="AO243" s="83">
        <v>33</v>
      </c>
      <c r="AP243" s="5">
        <v>98</v>
      </c>
      <c r="AQ243" s="5">
        <v>55</v>
      </c>
      <c r="AR243" s="5">
        <v>62</v>
      </c>
      <c r="AS243" s="5">
        <v>680</v>
      </c>
      <c r="AT243" s="5">
        <v>3</v>
      </c>
      <c r="AU243" s="5">
        <f t="shared" si="120"/>
        <v>840</v>
      </c>
      <c r="AV243" s="5">
        <f t="shared" si="111"/>
        <v>630</v>
      </c>
      <c r="AW243" s="5">
        <f t="shared" si="112"/>
        <v>1050</v>
      </c>
      <c r="AX243" s="5">
        <f t="shared" si="113"/>
        <v>6</v>
      </c>
      <c r="AY243" s="5">
        <f t="shared" si="114"/>
        <v>7</v>
      </c>
      <c r="AZ243" s="5">
        <f t="shared" si="115"/>
        <v>11</v>
      </c>
      <c r="BA243" s="5">
        <f t="shared" si="116"/>
        <v>15</v>
      </c>
      <c r="BB243" s="5">
        <f t="shared" si="117"/>
        <v>18</v>
      </c>
    </row>
    <row r="244" spans="1:54" hidden="1">
      <c r="A244" s="937"/>
      <c r="B244" s="713"/>
      <c r="C244" s="716" t="s">
        <v>89</v>
      </c>
      <c r="D244" s="707" t="s">
        <v>25</v>
      </c>
      <c r="E244" s="707" t="s">
        <v>0</v>
      </c>
      <c r="F244" s="728" t="s">
        <v>18</v>
      </c>
      <c r="G244" s="733" t="s">
        <v>10</v>
      </c>
      <c r="H244" s="289">
        <f>ROUNDDOWN(AK244*1.05,0)+INDEX(Sheet2!$B$2:'Sheet2'!$B$5,MATCH(G244,Sheet2!$A$2:'Sheet2'!$A$5,0),0)+34*AT244-ROUNDUP(IF($BC$1=TRUE,AV244,AW244)/10,0)+A244</f>
        <v>411</v>
      </c>
      <c r="I244" s="299">
        <f>ROUNDDOWN(AL244*1.05,0)+INDEX(Sheet2!$B$2:'Sheet2'!$B$5,MATCH(G244,Sheet2!$A$2:'Sheet2'!$A$5,0),0)+34*AT244-ROUNDUP(IF($BC$1=TRUE,AV244,AW244)/10,0)+A244</f>
        <v>453</v>
      </c>
      <c r="J244" s="526">
        <f t="shared" si="93"/>
        <v>864</v>
      </c>
      <c r="K244" s="661">
        <f>AW244-ROUNDDOWN(AR244/2,0)-ROUNDDOWN(MAX(AQ244*1.2,AP244*0.5),0)+INDEX(Sheet2!$C$2:'Sheet2'!$C$5,MATCH(G244,Sheet2!$A$2:'Sheet2'!$A$5,0),0)</f>
        <v>1352</v>
      </c>
      <c r="L244" s="970">
        <f t="shared" si="94"/>
        <v>751</v>
      </c>
      <c r="M244" s="707">
        <f t="shared" si="121"/>
        <v>12</v>
      </c>
      <c r="N244" s="707">
        <f t="shared" si="122"/>
        <v>40</v>
      </c>
      <c r="O244" s="105">
        <f t="shared" si="95"/>
        <v>1686</v>
      </c>
      <c r="P244" s="106">
        <f>AX244+IF($F244="범선",IF($BG$1=TRUE,INDEX(Sheet2!$H$2:'Sheet2'!$H$45,MATCH(AX244,Sheet2!$G$2:'Sheet2'!$G$45,0),0)),IF($BH$1=TRUE,INDEX(Sheet2!$I$2:'Sheet2'!$I$45,MATCH(AX244,Sheet2!$G$2:'Sheet2'!$G$45,0)),IF($BI$1=TRUE,INDEX(Sheet2!$H$2:'Sheet2'!$H$45,MATCH(AX244,Sheet2!$G$2:'Sheet2'!$G$45,0)),0)))+IF($BE$1=TRUE,2,0)</f>
        <v>17</v>
      </c>
      <c r="Q244" s="102">
        <f t="shared" si="96"/>
        <v>20</v>
      </c>
      <c r="R244" s="102">
        <f t="shared" si="97"/>
        <v>23</v>
      </c>
      <c r="S244" s="103">
        <f t="shared" si="98"/>
        <v>26</v>
      </c>
      <c r="T244" s="102">
        <f>AY244+IF($F244="범선",IF($BG$1=TRUE,INDEX(Sheet2!$H$2:'Sheet2'!$H$45,MATCH(AY244,Sheet2!$G$2:'Sheet2'!$G$45,0),0)),IF($BH$1=TRUE,INDEX(Sheet2!$I$2:'Sheet2'!$I$45,MATCH(AY244,Sheet2!$G$2:'Sheet2'!$G$45,0)),IF($BI$1=TRUE,INDEX(Sheet2!$H$2:'Sheet2'!$H$45,MATCH(AY244,Sheet2!$G$2:'Sheet2'!$G$45,0)),0)))+IF($BE$1=TRUE,2,0)</f>
        <v>18.5</v>
      </c>
      <c r="U244" s="102">
        <f t="shared" si="99"/>
        <v>22</v>
      </c>
      <c r="V244" s="102">
        <f t="shared" si="100"/>
        <v>25</v>
      </c>
      <c r="W244" s="103">
        <f t="shared" si="101"/>
        <v>28</v>
      </c>
      <c r="X244" s="102">
        <f>AZ244+IF($F244="범선",IF($BG$1=TRUE,INDEX(Sheet2!$H$2:'Sheet2'!$H$45,MATCH(AZ244,Sheet2!$G$2:'Sheet2'!$G$45,0),0)),IF($BH$1=TRUE,INDEX(Sheet2!$I$2:'Sheet2'!$I$45,MATCH(AZ244,Sheet2!$G$2:'Sheet2'!$G$45,0)),IF($BI$1=TRUE,INDEX(Sheet2!$H$2:'Sheet2'!$H$45,MATCH(AZ244,Sheet2!$G$2:'Sheet2'!$G$45,0)),0)))+IF($BE$1=TRUE,2,0)</f>
        <v>22.5</v>
      </c>
      <c r="Y244" s="102">
        <f t="shared" si="102"/>
        <v>26</v>
      </c>
      <c r="Z244" s="102">
        <f t="shared" si="103"/>
        <v>29</v>
      </c>
      <c r="AA244" s="103">
        <f t="shared" si="104"/>
        <v>32</v>
      </c>
      <c r="AB244" s="102">
        <f>BA244+IF($F244="범선",IF($BG$1=TRUE,INDEX(Sheet2!$H$2:'Sheet2'!$H$45,MATCH(BA244,Sheet2!$G$2:'Sheet2'!$G$45,0),0)),IF($BH$1=TRUE,INDEX(Sheet2!$I$2:'Sheet2'!$I$45,MATCH(BA244,Sheet2!$G$2:'Sheet2'!$G$45,0)),IF($BI$1=TRUE,INDEX(Sheet2!$H$2:'Sheet2'!$H$45,MATCH(BA244,Sheet2!$G$2:'Sheet2'!$G$45,0)),0)))+IF($BE$1=TRUE,2,0)</f>
        <v>28</v>
      </c>
      <c r="AC244" s="102">
        <f t="shared" si="105"/>
        <v>31.5</v>
      </c>
      <c r="AD244" s="102">
        <f t="shared" si="106"/>
        <v>34.5</v>
      </c>
      <c r="AE244" s="103">
        <f t="shared" si="107"/>
        <v>37.5</v>
      </c>
      <c r="AF244" s="102">
        <f>BB244+IF($F244="범선",IF($BG$1=TRUE,INDEX(Sheet2!$H$2:'Sheet2'!$H$45,MATCH(BB244,Sheet2!$G$2:'Sheet2'!$G$45,0),0)),IF($BH$1=TRUE,INDEX(Sheet2!$I$2:'Sheet2'!$I$45,MATCH(BB244,Sheet2!$G$2:'Sheet2'!$G$45,0)),IF($BI$1=TRUE,INDEX(Sheet2!$H$2:'Sheet2'!$H$45,MATCH(BB244,Sheet2!$G$2:'Sheet2'!$G$45,0)),0)))+IF($BE$1=TRUE,2,0)</f>
        <v>33</v>
      </c>
      <c r="AG244" s="102">
        <f t="shared" si="108"/>
        <v>36.5</v>
      </c>
      <c r="AH244" s="102">
        <f t="shared" si="109"/>
        <v>39.5</v>
      </c>
      <c r="AI244" s="103">
        <f t="shared" si="110"/>
        <v>42.5</v>
      </c>
      <c r="AJ244" s="707"/>
      <c r="AK244" s="110">
        <v>240</v>
      </c>
      <c r="AL244" s="110">
        <v>280</v>
      </c>
      <c r="AM244" s="110">
        <v>10</v>
      </c>
      <c r="AN244" s="722">
        <v>12</v>
      </c>
      <c r="AO244" s="722">
        <v>40</v>
      </c>
      <c r="AP244" s="110">
        <v>85</v>
      </c>
      <c r="AQ244" s="110">
        <v>45</v>
      </c>
      <c r="AR244" s="110">
        <v>40</v>
      </c>
      <c r="AS244" s="110">
        <v>975</v>
      </c>
      <c r="AT244" s="110">
        <v>3</v>
      </c>
      <c r="AU244" s="110">
        <f t="shared" si="120"/>
        <v>1100</v>
      </c>
      <c r="AV244" s="110">
        <f t="shared" si="111"/>
        <v>825</v>
      </c>
      <c r="AW244" s="110">
        <f t="shared" si="112"/>
        <v>1375</v>
      </c>
      <c r="AX244" s="110">
        <f t="shared" si="113"/>
        <v>6</v>
      </c>
      <c r="AY244" s="110">
        <f t="shared" si="114"/>
        <v>7</v>
      </c>
      <c r="AZ244" s="110">
        <f t="shared" si="115"/>
        <v>10</v>
      </c>
      <c r="BA244" s="110">
        <f t="shared" si="116"/>
        <v>14</v>
      </c>
      <c r="BB244" s="110">
        <f t="shared" si="117"/>
        <v>18</v>
      </c>
    </row>
    <row r="245" spans="1:54" hidden="1">
      <c r="A245" s="487"/>
      <c r="B245" s="511" t="s">
        <v>45</v>
      </c>
      <c r="C245" s="488" t="s">
        <v>117</v>
      </c>
      <c r="D245" s="489" t="s">
        <v>1</v>
      </c>
      <c r="E245" s="489" t="s">
        <v>0</v>
      </c>
      <c r="F245" s="490" t="s">
        <v>118</v>
      </c>
      <c r="G245" s="491" t="s">
        <v>12</v>
      </c>
      <c r="H245" s="169">
        <f>ROUNDDOWN(AK245*1.05,0)+INDEX(Sheet2!$B$2:'Sheet2'!$B$5,MATCH(G245,Sheet2!$A$2:'Sheet2'!$A$5,0),0)+34*AT245-ROUNDUP(IF($BC$1=TRUE,AV245,AW245)/10,0)+A245</f>
        <v>386</v>
      </c>
      <c r="I245" s="297">
        <f>ROUNDDOWN(AL245*1.05,0)+INDEX(Sheet2!$B$2:'Sheet2'!$B$5,MATCH(G245,Sheet2!$A$2:'Sheet2'!$A$5,0),0)+34*AT245-ROUNDUP(IF($BC$1=TRUE,AV245,AW245)/10,0)+A245</f>
        <v>312</v>
      </c>
      <c r="J245" s="154">
        <f t="shared" si="93"/>
        <v>698</v>
      </c>
      <c r="K245" s="244">
        <f>AW245-ROUNDDOWN(AR245/2,0)-ROUNDDOWN(MAX(AQ245*1.2,AP245*0.5),0)+INDEX(Sheet2!$C$2:'Sheet2'!$C$5,MATCH(G245,Sheet2!$A$2:'Sheet2'!$A$5,0),0)</f>
        <v>782</v>
      </c>
      <c r="L245" s="156">
        <f t="shared" si="94"/>
        <v>383</v>
      </c>
      <c r="M245" s="157">
        <f t="shared" si="121"/>
        <v>10</v>
      </c>
      <c r="N245" s="157">
        <f t="shared" si="122"/>
        <v>50</v>
      </c>
      <c r="O245" s="258">
        <f t="shared" si="95"/>
        <v>1470</v>
      </c>
      <c r="P245" s="31">
        <f>AX245+IF($F245="범선",IF($BG$1=TRUE,INDEX(Sheet2!$H$2:'Sheet2'!$H$45,MATCH(AX245,Sheet2!$G$2:'Sheet2'!$G$45,0),0)),IF($BH$1=TRUE,INDEX(Sheet2!$I$2:'Sheet2'!$I$45,MATCH(AX245,Sheet2!$G$2:'Sheet2'!$G$45,0)),IF($BI$1=TRUE,INDEX(Sheet2!$H$2:'Sheet2'!$H$45,MATCH(AX245,Sheet2!$G$2:'Sheet2'!$G$45,0)),0)))+IF($BE$1=TRUE,2,0)</f>
        <v>45</v>
      </c>
      <c r="Q245" s="26">
        <f t="shared" si="96"/>
        <v>48</v>
      </c>
      <c r="R245" s="26">
        <f t="shared" si="97"/>
        <v>51</v>
      </c>
      <c r="S245" s="28">
        <f t="shared" si="98"/>
        <v>54</v>
      </c>
      <c r="T245" s="26">
        <f>AY245+IF($F245="범선",IF($BG$1=TRUE,INDEX(Sheet2!$H$2:'Sheet2'!$H$45,MATCH(AY245,Sheet2!$G$2:'Sheet2'!$G$45,0),0)),IF($BH$1=TRUE,INDEX(Sheet2!$I$2:'Sheet2'!$I$45,MATCH(AY245,Sheet2!$G$2:'Sheet2'!$G$45,0)),IF($BI$1=TRUE,INDEX(Sheet2!$H$2:'Sheet2'!$H$45,MATCH(AY245,Sheet2!$G$2:'Sheet2'!$G$45,0)),0)))+IF($BE$1=TRUE,2,0)</f>
        <v>47</v>
      </c>
      <c r="U245" s="26">
        <f t="shared" si="99"/>
        <v>50.5</v>
      </c>
      <c r="V245" s="26">
        <f t="shared" si="100"/>
        <v>53.5</v>
      </c>
      <c r="W245" s="28">
        <f t="shared" si="101"/>
        <v>56.5</v>
      </c>
      <c r="X245" s="26">
        <f>AZ245+IF($F245="범선",IF($BG$1=TRUE,INDEX(Sheet2!$H$2:'Sheet2'!$H$45,MATCH(AZ245,Sheet2!$G$2:'Sheet2'!$G$45,0),0)),IF($BH$1=TRUE,INDEX(Sheet2!$I$2:'Sheet2'!$I$45,MATCH(AZ245,Sheet2!$G$2:'Sheet2'!$G$45,0)),IF($BI$1=TRUE,INDEX(Sheet2!$H$2:'Sheet2'!$H$45,MATCH(AZ245,Sheet2!$G$2:'Sheet2'!$G$45,0)),0)))+IF($BE$1=TRUE,2,0)</f>
        <v>53</v>
      </c>
      <c r="Y245" s="26">
        <f t="shared" si="102"/>
        <v>56.5</v>
      </c>
      <c r="Z245" s="26">
        <f t="shared" si="103"/>
        <v>59.5</v>
      </c>
      <c r="AA245" s="28">
        <f t="shared" si="104"/>
        <v>62.5</v>
      </c>
      <c r="AB245" s="26">
        <f>BA245+IF($F245="범선",IF($BG$1=TRUE,INDEX(Sheet2!$H$2:'Sheet2'!$H$45,MATCH(BA245,Sheet2!$G$2:'Sheet2'!$G$45,0),0)),IF($BH$1=TRUE,INDEX(Sheet2!$I$2:'Sheet2'!$I$45,MATCH(BA245,Sheet2!$G$2:'Sheet2'!$G$45,0)),IF($BI$1=TRUE,INDEX(Sheet2!$H$2:'Sheet2'!$H$45,MATCH(BA245,Sheet2!$G$2:'Sheet2'!$G$45,0)),0)))+IF($BE$1=TRUE,2,0)</f>
        <v>61</v>
      </c>
      <c r="AC245" s="26">
        <f t="shared" si="105"/>
        <v>64.5</v>
      </c>
      <c r="AD245" s="26">
        <f t="shared" si="106"/>
        <v>67.5</v>
      </c>
      <c r="AE245" s="28">
        <f t="shared" si="107"/>
        <v>70.5</v>
      </c>
      <c r="AF245" s="26">
        <f>BB245+IF($F245="범선",IF($BG$1=TRUE,INDEX(Sheet2!$H$2:'Sheet2'!$H$45,MATCH(BB245,Sheet2!$G$2:'Sheet2'!$G$45,0),0)),IF($BH$1=TRUE,INDEX(Sheet2!$I$2:'Sheet2'!$I$45,MATCH(BB245,Sheet2!$G$2:'Sheet2'!$G$45,0)),IF($BI$1=TRUE,INDEX(Sheet2!$H$2:'Sheet2'!$H$45,MATCH(BB245,Sheet2!$G$2:'Sheet2'!$G$45,0)),0)))+IF($BE$1=TRUE,2,0)</f>
        <v>69</v>
      </c>
      <c r="AG245" s="26">
        <f t="shared" si="108"/>
        <v>72.5</v>
      </c>
      <c r="AH245" s="26">
        <f t="shared" si="109"/>
        <v>75.5</v>
      </c>
      <c r="AI245" s="28">
        <f t="shared" si="110"/>
        <v>78.5</v>
      </c>
      <c r="AJ245" s="94"/>
      <c r="AK245" s="98">
        <v>220</v>
      </c>
      <c r="AL245" s="98">
        <v>150</v>
      </c>
      <c r="AM245" s="98">
        <v>11</v>
      </c>
      <c r="AN245" s="773">
        <v>10</v>
      </c>
      <c r="AO245" s="773">
        <v>50</v>
      </c>
      <c r="AP245" s="5">
        <v>200</v>
      </c>
      <c r="AQ245" s="5">
        <v>85</v>
      </c>
      <c r="AR245" s="5">
        <v>80</v>
      </c>
      <c r="AS245" s="5">
        <v>420</v>
      </c>
      <c r="AT245" s="5">
        <v>2</v>
      </c>
      <c r="AU245" s="5">
        <f t="shared" si="120"/>
        <v>700</v>
      </c>
      <c r="AV245" s="5">
        <f t="shared" si="111"/>
        <v>525</v>
      </c>
      <c r="AW245" s="5">
        <f t="shared" si="112"/>
        <v>875</v>
      </c>
      <c r="AX245" s="5">
        <f t="shared" si="113"/>
        <v>11</v>
      </c>
      <c r="AY245" s="5">
        <f t="shared" si="114"/>
        <v>12</v>
      </c>
      <c r="AZ245" s="5">
        <f t="shared" si="115"/>
        <v>15</v>
      </c>
      <c r="BA245" s="5">
        <f t="shared" si="116"/>
        <v>19</v>
      </c>
      <c r="BB245" s="5">
        <f t="shared" si="117"/>
        <v>23</v>
      </c>
    </row>
    <row r="246" spans="1:54" hidden="1">
      <c r="A246" s="886"/>
      <c r="B246" s="167" t="s">
        <v>28</v>
      </c>
      <c r="C246" s="150" t="s">
        <v>117</v>
      </c>
      <c r="D246" s="151" t="s">
        <v>1</v>
      </c>
      <c r="E246" s="151" t="s">
        <v>41</v>
      </c>
      <c r="F246" s="152" t="s">
        <v>118</v>
      </c>
      <c r="G246" s="153" t="s">
        <v>12</v>
      </c>
      <c r="H246" s="169">
        <f>ROUNDDOWN(AK246*1.05,0)+INDEX(Sheet2!$B$2:'Sheet2'!$B$5,MATCH(G246,Sheet2!$A$2:'Sheet2'!$A$5,0),0)+34*AT246-ROUNDUP(IF($BC$1=TRUE,AV246,AW246)/10,0)+A246</f>
        <v>386</v>
      </c>
      <c r="I246" s="297">
        <f>ROUNDDOWN(AL246*1.05,0)+INDEX(Sheet2!$B$2:'Sheet2'!$B$5,MATCH(G246,Sheet2!$A$2:'Sheet2'!$A$5,0),0)+34*AT246-ROUNDUP(IF($BC$1=TRUE,AV246,AW246)/10,0)+A246</f>
        <v>312</v>
      </c>
      <c r="J246" s="154">
        <f t="shared" si="93"/>
        <v>698</v>
      </c>
      <c r="K246" s="244">
        <f>AW246-ROUNDDOWN(AR246/2,0)-ROUNDDOWN(MAX(AQ246*1.2,AP246*0.5),0)+INDEX(Sheet2!$C$2:'Sheet2'!$C$5,MATCH(G246,Sheet2!$A$2:'Sheet2'!$A$5,0),0)</f>
        <v>782</v>
      </c>
      <c r="L246" s="156">
        <f t="shared" si="94"/>
        <v>383</v>
      </c>
      <c r="M246" s="157">
        <f t="shared" si="121"/>
        <v>12</v>
      </c>
      <c r="N246" s="157">
        <f t="shared" si="122"/>
        <v>40</v>
      </c>
      <c r="O246" s="258">
        <f t="shared" si="95"/>
        <v>1470</v>
      </c>
      <c r="P246" s="31">
        <f>AX246+IF($F246="범선",IF($BG$1=TRUE,INDEX(Sheet2!$H$2:'Sheet2'!$H$45,MATCH(AX246,Sheet2!$G$2:'Sheet2'!$G$45,0),0)),IF($BH$1=TRUE,INDEX(Sheet2!$I$2:'Sheet2'!$I$45,MATCH(AX246,Sheet2!$G$2:'Sheet2'!$G$45,0)),IF($BI$1=TRUE,INDEX(Sheet2!$H$2:'Sheet2'!$H$45,MATCH(AX246,Sheet2!$G$2:'Sheet2'!$G$45,0)),0)))+IF($BE$1=TRUE,2,0)</f>
        <v>41</v>
      </c>
      <c r="Q246" s="26">
        <f t="shared" si="96"/>
        <v>44</v>
      </c>
      <c r="R246" s="26">
        <f t="shared" si="97"/>
        <v>47</v>
      </c>
      <c r="S246" s="28">
        <f t="shared" si="98"/>
        <v>50</v>
      </c>
      <c r="T246" s="26">
        <f>AY246+IF($F246="범선",IF($BG$1=TRUE,INDEX(Sheet2!$H$2:'Sheet2'!$H$45,MATCH(AY246,Sheet2!$G$2:'Sheet2'!$G$45,0),0)),IF($BH$1=TRUE,INDEX(Sheet2!$I$2:'Sheet2'!$I$45,MATCH(AY246,Sheet2!$G$2:'Sheet2'!$G$45,0)),IF($BI$1=TRUE,INDEX(Sheet2!$H$2:'Sheet2'!$H$45,MATCH(AY246,Sheet2!$G$2:'Sheet2'!$G$45,0)),0)))+IF($BE$1=TRUE,2,0)</f>
        <v>43</v>
      </c>
      <c r="U246" s="26">
        <f t="shared" si="99"/>
        <v>46.5</v>
      </c>
      <c r="V246" s="26">
        <f t="shared" si="100"/>
        <v>49.5</v>
      </c>
      <c r="W246" s="28">
        <f t="shared" si="101"/>
        <v>52.5</v>
      </c>
      <c r="X246" s="26">
        <f>AZ246+IF($F246="범선",IF($BG$1=TRUE,INDEX(Sheet2!$H$2:'Sheet2'!$H$45,MATCH(AZ246,Sheet2!$G$2:'Sheet2'!$G$45,0),0)),IF($BH$1=TRUE,INDEX(Sheet2!$I$2:'Sheet2'!$I$45,MATCH(AZ246,Sheet2!$G$2:'Sheet2'!$G$45,0)),IF($BI$1=TRUE,INDEX(Sheet2!$H$2:'Sheet2'!$H$45,MATCH(AZ246,Sheet2!$G$2:'Sheet2'!$G$45,0)),0)))+IF($BE$1=TRUE,2,0)</f>
        <v>49</v>
      </c>
      <c r="Y246" s="26">
        <f t="shared" si="102"/>
        <v>52.5</v>
      </c>
      <c r="Z246" s="26">
        <f t="shared" si="103"/>
        <v>55.5</v>
      </c>
      <c r="AA246" s="28">
        <f t="shared" si="104"/>
        <v>58.5</v>
      </c>
      <c r="AB246" s="26">
        <f>BA246+IF($F246="범선",IF($BG$1=TRUE,INDEX(Sheet2!$H$2:'Sheet2'!$H$45,MATCH(BA246,Sheet2!$G$2:'Sheet2'!$G$45,0),0)),IF($BH$1=TRUE,INDEX(Sheet2!$I$2:'Sheet2'!$I$45,MATCH(BA246,Sheet2!$G$2:'Sheet2'!$G$45,0)),IF($BI$1=TRUE,INDEX(Sheet2!$H$2:'Sheet2'!$H$45,MATCH(BA246,Sheet2!$G$2:'Sheet2'!$G$45,0)),0)))+IF($BE$1=TRUE,2,0)</f>
        <v>57</v>
      </c>
      <c r="AC246" s="26">
        <f t="shared" si="105"/>
        <v>60.5</v>
      </c>
      <c r="AD246" s="26">
        <f t="shared" si="106"/>
        <v>63.5</v>
      </c>
      <c r="AE246" s="28">
        <f t="shared" si="107"/>
        <v>66.5</v>
      </c>
      <c r="AF246" s="26">
        <f>BB246+IF($F246="범선",IF($BG$1=TRUE,INDEX(Sheet2!$H$2:'Sheet2'!$H$45,MATCH(BB246,Sheet2!$G$2:'Sheet2'!$G$45,0),0)),IF($BH$1=TRUE,INDEX(Sheet2!$I$2:'Sheet2'!$I$45,MATCH(BB246,Sheet2!$G$2:'Sheet2'!$G$45,0)),IF($BI$1=TRUE,INDEX(Sheet2!$H$2:'Sheet2'!$H$45,MATCH(BB246,Sheet2!$G$2:'Sheet2'!$G$45,0)),0)))+IF($BE$1=TRUE,2,0)</f>
        <v>65</v>
      </c>
      <c r="AG246" s="26">
        <f t="shared" si="108"/>
        <v>68.5</v>
      </c>
      <c r="AH246" s="26">
        <f t="shared" si="109"/>
        <v>71.5</v>
      </c>
      <c r="AI246" s="28">
        <f t="shared" si="110"/>
        <v>74.5</v>
      </c>
      <c r="AJ246" s="95"/>
      <c r="AK246" s="97">
        <v>220</v>
      </c>
      <c r="AL246" s="97">
        <v>150</v>
      </c>
      <c r="AM246" s="97">
        <v>11</v>
      </c>
      <c r="AN246" s="79">
        <v>12</v>
      </c>
      <c r="AO246" s="79">
        <v>40</v>
      </c>
      <c r="AP246" s="5">
        <v>190</v>
      </c>
      <c r="AQ246" s="5">
        <v>85</v>
      </c>
      <c r="AR246" s="5">
        <v>80</v>
      </c>
      <c r="AS246" s="5">
        <v>430</v>
      </c>
      <c r="AT246" s="5">
        <v>2</v>
      </c>
      <c r="AU246" s="5">
        <f t="shared" si="120"/>
        <v>700</v>
      </c>
      <c r="AV246" s="5">
        <f t="shared" si="111"/>
        <v>525</v>
      </c>
      <c r="AW246" s="5">
        <f t="shared" si="112"/>
        <v>875</v>
      </c>
      <c r="AX246" s="5">
        <f t="shared" si="113"/>
        <v>9</v>
      </c>
      <c r="AY246" s="5">
        <f t="shared" si="114"/>
        <v>10</v>
      </c>
      <c r="AZ246" s="5">
        <f t="shared" si="115"/>
        <v>13</v>
      </c>
      <c r="BA246" s="5">
        <f t="shared" si="116"/>
        <v>17</v>
      </c>
      <c r="BB246" s="5">
        <f t="shared" si="117"/>
        <v>21</v>
      </c>
    </row>
    <row r="247" spans="1:54">
      <c r="A247" s="334"/>
      <c r="B247" s="89"/>
      <c r="C247" s="119" t="s">
        <v>115</v>
      </c>
      <c r="D247" s="26" t="s">
        <v>25</v>
      </c>
      <c r="E247" s="26" t="s">
        <v>0</v>
      </c>
      <c r="F247" s="27" t="s">
        <v>18</v>
      </c>
      <c r="G247" s="28" t="s">
        <v>12</v>
      </c>
      <c r="H247" s="91">
        <f>ROUNDDOWN(AK247*1.05,0)+INDEX(Sheet2!$B$2:'Sheet2'!$B$5,MATCH(G247,Sheet2!$A$2:'Sheet2'!$A$5,0),0)+34*AT247-ROUNDUP(IF($BC$1=TRUE,AV247,AW247)/10,0)+A247</f>
        <v>459</v>
      </c>
      <c r="I247" s="231">
        <f>ROUNDDOWN(AL247*1.05,0)+INDEX(Sheet2!$B$2:'Sheet2'!$B$5,MATCH(G247,Sheet2!$A$2:'Sheet2'!$A$5,0),0)+34*AT247-ROUNDUP(IF($BC$1=TRUE,AV247,AW247)/10,0)+A247</f>
        <v>417</v>
      </c>
      <c r="J247" s="30">
        <f t="shared" si="93"/>
        <v>876</v>
      </c>
      <c r="K247" s="88">
        <f>AW247-ROUNDDOWN(AR247/2,0)-ROUNDDOWN(MAX(AQ247*1.2,AP247*0.5),0)+INDEX(Sheet2!$C$2:'Sheet2'!$C$5,MATCH(G247,Sheet2!$A$2:'Sheet2'!$A$5,0),0)</f>
        <v>673</v>
      </c>
      <c r="L247" s="25">
        <f t="shared" si="94"/>
        <v>324</v>
      </c>
      <c r="M247" s="83">
        <f t="shared" si="121"/>
        <v>10</v>
      </c>
      <c r="N247" s="83">
        <f t="shared" si="122"/>
        <v>50</v>
      </c>
      <c r="O247" s="92">
        <f t="shared" si="95"/>
        <v>1794</v>
      </c>
      <c r="P247" s="31">
        <f>AX247+IF($F247="범선",IF($BG$1=TRUE,INDEX(Sheet2!$H$2:'Sheet2'!$H$45,MATCH(AX247,Sheet2!$G$2:'Sheet2'!$G$45,0),0)),IF($BH$1=TRUE,INDEX(Sheet2!$I$2:'Sheet2'!$I$45,MATCH(AX247,Sheet2!$G$2:'Sheet2'!$G$45,0)),IF($BI$1=TRUE,INDEX(Sheet2!$H$2:'Sheet2'!$H$45,MATCH(AX247,Sheet2!$G$2:'Sheet2'!$G$45,0)),0)))+IF($BE$1=TRUE,2,0)</f>
        <v>25</v>
      </c>
      <c r="Q247" s="26">
        <f t="shared" si="96"/>
        <v>28</v>
      </c>
      <c r="R247" s="26">
        <f t="shared" si="97"/>
        <v>31</v>
      </c>
      <c r="S247" s="28">
        <f t="shared" si="98"/>
        <v>34</v>
      </c>
      <c r="T247" s="26">
        <f>AY247+IF($F247="범선",IF($BG$1=TRUE,INDEX(Sheet2!$H$2:'Sheet2'!$H$45,MATCH(AY247,Sheet2!$G$2:'Sheet2'!$G$45,0),0)),IF($BH$1=TRUE,INDEX(Sheet2!$I$2:'Sheet2'!$I$45,MATCH(AY247,Sheet2!$G$2:'Sheet2'!$G$45,0)),IF($BI$1=TRUE,INDEX(Sheet2!$H$2:'Sheet2'!$H$45,MATCH(AY247,Sheet2!$G$2:'Sheet2'!$G$45,0)),0)))+IF($BE$1=TRUE,2,0)</f>
        <v>26.5</v>
      </c>
      <c r="U247" s="26">
        <f t="shared" si="99"/>
        <v>30</v>
      </c>
      <c r="V247" s="26">
        <f t="shared" si="100"/>
        <v>33</v>
      </c>
      <c r="W247" s="28">
        <f t="shared" si="101"/>
        <v>36</v>
      </c>
      <c r="X247" s="26">
        <f>AZ247+IF($F247="범선",IF($BG$1=TRUE,INDEX(Sheet2!$H$2:'Sheet2'!$H$45,MATCH(AZ247,Sheet2!$G$2:'Sheet2'!$G$45,0),0)),IF($BH$1=TRUE,INDEX(Sheet2!$I$2:'Sheet2'!$I$45,MATCH(AZ247,Sheet2!$G$2:'Sheet2'!$G$45,0)),IF($BI$1=TRUE,INDEX(Sheet2!$H$2:'Sheet2'!$H$45,MATCH(AZ247,Sheet2!$G$2:'Sheet2'!$G$45,0)),0)))+IF($BE$1=TRUE,2,0)</f>
        <v>30.5</v>
      </c>
      <c r="Y247" s="26">
        <f t="shared" si="102"/>
        <v>34</v>
      </c>
      <c r="Z247" s="26">
        <f t="shared" si="103"/>
        <v>37</v>
      </c>
      <c r="AA247" s="28">
        <f t="shared" si="104"/>
        <v>40</v>
      </c>
      <c r="AB247" s="26">
        <f>BA247+IF($F247="범선",IF($BG$1=TRUE,INDEX(Sheet2!$H$2:'Sheet2'!$H$45,MATCH(BA247,Sheet2!$G$2:'Sheet2'!$G$45,0),0)),IF($BH$1=TRUE,INDEX(Sheet2!$I$2:'Sheet2'!$I$45,MATCH(BA247,Sheet2!$G$2:'Sheet2'!$G$45,0)),IF($BI$1=TRUE,INDEX(Sheet2!$H$2:'Sheet2'!$H$45,MATCH(BA247,Sheet2!$G$2:'Sheet2'!$G$45,0)),0)))+IF($BE$1=TRUE,2,0)</f>
        <v>36</v>
      </c>
      <c r="AC247" s="26">
        <f t="shared" si="105"/>
        <v>39.5</v>
      </c>
      <c r="AD247" s="26">
        <f t="shared" si="106"/>
        <v>42.5</v>
      </c>
      <c r="AE247" s="28">
        <f t="shared" si="107"/>
        <v>45.5</v>
      </c>
      <c r="AF247" s="26">
        <f>BB247+IF($F247="범선",IF($BG$1=TRUE,INDEX(Sheet2!$H$2:'Sheet2'!$H$45,MATCH(BB247,Sheet2!$G$2:'Sheet2'!$G$45,0),0)),IF($BH$1=TRUE,INDEX(Sheet2!$I$2:'Sheet2'!$I$45,MATCH(BB247,Sheet2!$G$2:'Sheet2'!$G$45,0)),IF($BI$1=TRUE,INDEX(Sheet2!$H$2:'Sheet2'!$H$45,MATCH(BB247,Sheet2!$G$2:'Sheet2'!$G$45,0)),0)))+IF($BE$1=TRUE,2,0)</f>
        <v>41</v>
      </c>
      <c r="AG247" s="26">
        <f t="shared" si="108"/>
        <v>44.5</v>
      </c>
      <c r="AH247" s="26">
        <f t="shared" si="109"/>
        <v>47.5</v>
      </c>
      <c r="AI247" s="28">
        <f t="shared" si="110"/>
        <v>50.5</v>
      </c>
      <c r="AJ247" s="95"/>
      <c r="AK247" s="97">
        <v>250</v>
      </c>
      <c r="AL247" s="97">
        <v>210</v>
      </c>
      <c r="AM247" s="97">
        <v>10</v>
      </c>
      <c r="AN247" s="83">
        <v>10</v>
      </c>
      <c r="AO247" s="83">
        <v>50</v>
      </c>
      <c r="AP247" s="5">
        <v>130</v>
      </c>
      <c r="AQ247" s="5">
        <v>60</v>
      </c>
      <c r="AR247" s="5">
        <v>108</v>
      </c>
      <c r="AS247" s="5">
        <v>362</v>
      </c>
      <c r="AT247" s="5">
        <v>3</v>
      </c>
      <c r="AU247" s="5">
        <f t="shared" si="120"/>
        <v>600</v>
      </c>
      <c r="AV247" s="5">
        <f t="shared" si="111"/>
        <v>450</v>
      </c>
      <c r="AW247" s="5">
        <f t="shared" si="112"/>
        <v>750</v>
      </c>
      <c r="AX247" s="5">
        <f t="shared" si="113"/>
        <v>12</v>
      </c>
      <c r="AY247" s="5">
        <f t="shared" si="114"/>
        <v>13</v>
      </c>
      <c r="AZ247" s="5">
        <f t="shared" si="115"/>
        <v>16</v>
      </c>
      <c r="BA247" s="5">
        <f t="shared" si="116"/>
        <v>20</v>
      </c>
      <c r="BB247" s="5">
        <f t="shared" si="117"/>
        <v>24</v>
      </c>
    </row>
    <row r="248" spans="1:54" hidden="1">
      <c r="A248" s="886"/>
      <c r="B248" s="167"/>
      <c r="C248" s="150" t="s">
        <v>117</v>
      </c>
      <c r="D248" s="151" t="s">
        <v>25</v>
      </c>
      <c r="E248" s="151" t="s">
        <v>0</v>
      </c>
      <c r="F248" s="152" t="s">
        <v>118</v>
      </c>
      <c r="G248" s="153" t="s">
        <v>12</v>
      </c>
      <c r="H248" s="169">
        <f>ROUNDDOWN(AK248*1.05,0)+INDEX(Sheet2!$B$2:'Sheet2'!$B$5,MATCH(G248,Sheet2!$A$2:'Sheet2'!$A$5,0),0)+34*AT248-ROUNDUP(IF($BC$1=TRUE,AV248,AW248)/10,0)+A248</f>
        <v>386</v>
      </c>
      <c r="I248" s="297">
        <f>ROUNDDOWN(AL248*1.05,0)+INDEX(Sheet2!$B$2:'Sheet2'!$B$5,MATCH(G248,Sheet2!$A$2:'Sheet2'!$A$5,0),0)+34*AT248-ROUNDUP(IF($BC$1=TRUE,AV248,AW248)/10,0)+A248</f>
        <v>312</v>
      </c>
      <c r="J248" s="154">
        <f t="shared" si="93"/>
        <v>698</v>
      </c>
      <c r="K248" s="244">
        <f>AW248-ROUNDDOWN(AR248/2,0)-ROUNDDOWN(MAX(AQ248*1.2,AP248*0.5),0)+INDEX(Sheet2!$C$2:'Sheet2'!$C$5,MATCH(G248,Sheet2!$A$2:'Sheet2'!$A$5,0),0)</f>
        <v>782</v>
      </c>
      <c r="L248" s="156">
        <f t="shared" si="94"/>
        <v>383</v>
      </c>
      <c r="M248" s="157">
        <f t="shared" si="121"/>
        <v>10</v>
      </c>
      <c r="N248" s="157">
        <f t="shared" si="122"/>
        <v>40</v>
      </c>
      <c r="O248" s="258">
        <f t="shared" si="95"/>
        <v>1470</v>
      </c>
      <c r="P248" s="31">
        <f>AX248+IF($F248="범선",IF($BG$1=TRUE,INDEX(Sheet2!$H$2:'Sheet2'!$H$45,MATCH(AX248,Sheet2!$G$2:'Sheet2'!$G$45,0),0)),IF($BH$1=TRUE,INDEX(Sheet2!$I$2:'Sheet2'!$I$45,MATCH(AX248,Sheet2!$G$2:'Sheet2'!$G$45,0)),IF($BI$1=TRUE,INDEX(Sheet2!$H$2:'Sheet2'!$H$45,MATCH(AX248,Sheet2!$G$2:'Sheet2'!$G$45,0)),0)))+IF($BE$1=TRUE,2,0)</f>
        <v>41</v>
      </c>
      <c r="Q248" s="26">
        <f t="shared" si="96"/>
        <v>44</v>
      </c>
      <c r="R248" s="26">
        <f t="shared" si="97"/>
        <v>47</v>
      </c>
      <c r="S248" s="28">
        <f t="shared" si="98"/>
        <v>50</v>
      </c>
      <c r="T248" s="26">
        <f>AY248+IF($F248="범선",IF($BG$1=TRUE,INDEX(Sheet2!$H$2:'Sheet2'!$H$45,MATCH(AY248,Sheet2!$G$2:'Sheet2'!$G$45,0),0)),IF($BH$1=TRUE,INDEX(Sheet2!$I$2:'Sheet2'!$I$45,MATCH(AY248,Sheet2!$G$2:'Sheet2'!$G$45,0)),IF($BI$1=TRUE,INDEX(Sheet2!$H$2:'Sheet2'!$H$45,MATCH(AY248,Sheet2!$G$2:'Sheet2'!$G$45,0)),0)))+IF($BE$1=TRUE,2,0)</f>
        <v>43</v>
      </c>
      <c r="U248" s="26">
        <f t="shared" si="99"/>
        <v>46.5</v>
      </c>
      <c r="V248" s="26">
        <f t="shared" si="100"/>
        <v>49.5</v>
      </c>
      <c r="W248" s="28">
        <f t="shared" si="101"/>
        <v>52.5</v>
      </c>
      <c r="X248" s="26">
        <f>AZ248+IF($F248="범선",IF($BG$1=TRUE,INDEX(Sheet2!$H$2:'Sheet2'!$H$45,MATCH(AZ248,Sheet2!$G$2:'Sheet2'!$G$45,0),0)),IF($BH$1=TRUE,INDEX(Sheet2!$I$2:'Sheet2'!$I$45,MATCH(AZ248,Sheet2!$G$2:'Sheet2'!$G$45,0)),IF($BI$1=TRUE,INDEX(Sheet2!$H$2:'Sheet2'!$H$45,MATCH(AZ248,Sheet2!$G$2:'Sheet2'!$G$45,0)),0)))+IF($BE$1=TRUE,2,0)</f>
        <v>49</v>
      </c>
      <c r="Y248" s="26">
        <f t="shared" si="102"/>
        <v>52.5</v>
      </c>
      <c r="Z248" s="26">
        <f t="shared" si="103"/>
        <v>55.5</v>
      </c>
      <c r="AA248" s="28">
        <f t="shared" si="104"/>
        <v>58.5</v>
      </c>
      <c r="AB248" s="26">
        <f>BA248+IF($F248="범선",IF($BG$1=TRUE,INDEX(Sheet2!$H$2:'Sheet2'!$H$45,MATCH(BA248,Sheet2!$G$2:'Sheet2'!$G$45,0),0)),IF($BH$1=TRUE,INDEX(Sheet2!$I$2:'Sheet2'!$I$45,MATCH(BA248,Sheet2!$G$2:'Sheet2'!$G$45,0)),IF($BI$1=TRUE,INDEX(Sheet2!$H$2:'Sheet2'!$H$45,MATCH(BA248,Sheet2!$G$2:'Sheet2'!$G$45,0)),0)))+IF($BE$1=TRUE,2,0)</f>
        <v>57</v>
      </c>
      <c r="AC248" s="26">
        <f t="shared" si="105"/>
        <v>60.5</v>
      </c>
      <c r="AD248" s="26">
        <f t="shared" si="106"/>
        <v>63.5</v>
      </c>
      <c r="AE248" s="28">
        <f t="shared" si="107"/>
        <v>66.5</v>
      </c>
      <c r="AF248" s="26">
        <f>BB248+IF($F248="범선",IF($BG$1=TRUE,INDEX(Sheet2!$H$2:'Sheet2'!$H$45,MATCH(BB248,Sheet2!$G$2:'Sheet2'!$G$45,0),0)),IF($BH$1=TRUE,INDEX(Sheet2!$I$2:'Sheet2'!$I$45,MATCH(BB248,Sheet2!$G$2:'Sheet2'!$G$45,0)),IF($BI$1=TRUE,INDEX(Sheet2!$H$2:'Sheet2'!$H$45,MATCH(BB248,Sheet2!$G$2:'Sheet2'!$G$45,0)),0)))+IF($BE$1=TRUE,2,0)</f>
        <v>65</v>
      </c>
      <c r="AG248" s="26">
        <f t="shared" si="108"/>
        <v>68.5</v>
      </c>
      <c r="AH248" s="26">
        <f t="shared" si="109"/>
        <v>71.5</v>
      </c>
      <c r="AI248" s="28">
        <f t="shared" si="110"/>
        <v>74.5</v>
      </c>
      <c r="AJ248" s="95"/>
      <c r="AK248" s="97">
        <v>220</v>
      </c>
      <c r="AL248" s="97">
        <v>150</v>
      </c>
      <c r="AM248" s="97">
        <v>11</v>
      </c>
      <c r="AN248" s="79">
        <v>10</v>
      </c>
      <c r="AO248" s="79">
        <v>40</v>
      </c>
      <c r="AP248" s="5">
        <v>190</v>
      </c>
      <c r="AQ248" s="5">
        <v>85</v>
      </c>
      <c r="AR248" s="5">
        <v>80</v>
      </c>
      <c r="AS248" s="5">
        <v>430</v>
      </c>
      <c r="AT248" s="5">
        <v>2</v>
      </c>
      <c r="AU248" s="5">
        <f t="shared" si="120"/>
        <v>700</v>
      </c>
      <c r="AV248" s="5">
        <f t="shared" si="111"/>
        <v>525</v>
      </c>
      <c r="AW248" s="5">
        <f t="shared" si="112"/>
        <v>875</v>
      </c>
      <c r="AX248" s="5">
        <f t="shared" si="113"/>
        <v>9</v>
      </c>
      <c r="AY248" s="5">
        <f t="shared" si="114"/>
        <v>10</v>
      </c>
      <c r="AZ248" s="5">
        <f t="shared" si="115"/>
        <v>13</v>
      </c>
      <c r="BA248" s="5">
        <f t="shared" si="116"/>
        <v>17</v>
      </c>
      <c r="BB248" s="5">
        <f t="shared" si="117"/>
        <v>21</v>
      </c>
    </row>
    <row r="249" spans="1:54" hidden="1">
      <c r="A249" s="365"/>
      <c r="B249" s="167" t="s">
        <v>286</v>
      </c>
      <c r="C249" s="150" t="s">
        <v>287</v>
      </c>
      <c r="D249" s="151" t="s">
        <v>1</v>
      </c>
      <c r="E249" s="151" t="s">
        <v>0</v>
      </c>
      <c r="F249" s="151" t="s">
        <v>19</v>
      </c>
      <c r="G249" s="153" t="s">
        <v>12</v>
      </c>
      <c r="H249" s="169">
        <f>ROUNDDOWN(AK249*1.05,0)+INDEX(Sheet2!$B$2:'Sheet2'!$B$5,MATCH(G249,Sheet2!$A$2:'Sheet2'!$A$5,0),0)+34*AT249-ROUNDUP(IF($BC$1=TRUE,AV249,AW249)/10,0)+A249</f>
        <v>326</v>
      </c>
      <c r="I249" s="297">
        <f>ROUNDDOWN(AL249*1.05,0)+INDEX(Sheet2!$B$2:'Sheet2'!$B$5,MATCH(G249,Sheet2!$A$2:'Sheet2'!$A$5,0),0)+34*AT249-ROUNDUP(IF($BC$1=TRUE,AV249,AW249)/10,0)+A249</f>
        <v>431</v>
      </c>
      <c r="J249" s="154">
        <f t="shared" si="93"/>
        <v>757</v>
      </c>
      <c r="K249" s="155">
        <f>AW249-ROUNDDOWN(AR249/2,0)-ROUNDDOWN(MAX(AQ249*1.2,AP249*0.5),0)+INDEX(Sheet2!$C$2:'Sheet2'!$C$5,MATCH(G249,Sheet2!$A$2:'Sheet2'!$A$5,0),0)</f>
        <v>826</v>
      </c>
      <c r="L249" s="156">
        <f t="shared" si="94"/>
        <v>392</v>
      </c>
      <c r="M249" s="157">
        <f t="shared" si="121"/>
        <v>13</v>
      </c>
      <c r="N249" s="157">
        <f t="shared" si="122"/>
        <v>60</v>
      </c>
      <c r="O249" s="158">
        <f t="shared" si="95"/>
        <v>1409</v>
      </c>
      <c r="P249" s="31">
        <f>AX249+IF($F249="범선",IF($BG$1=TRUE,INDEX(Sheet2!$H$2:'Sheet2'!$H$45,MATCH(AX249,Sheet2!$G$2:'Sheet2'!$G$45,0),0)),IF($BH$1=TRUE,INDEX(Sheet2!$I$2:'Sheet2'!$I$45,MATCH(AX249,Sheet2!$G$2:'Sheet2'!$G$45,0)),IF($BI$1=TRUE,INDEX(Sheet2!$H$2:'Sheet2'!$H$45,MATCH(AX249,Sheet2!$G$2:'Sheet2'!$G$45,0)),0)))+IF($BE$1=TRUE,2,0)</f>
        <v>49</v>
      </c>
      <c r="Q249" s="26">
        <f t="shared" si="96"/>
        <v>52</v>
      </c>
      <c r="R249" s="26">
        <f t="shared" si="97"/>
        <v>55</v>
      </c>
      <c r="S249" s="28">
        <f t="shared" si="98"/>
        <v>58</v>
      </c>
      <c r="T249" s="26">
        <f>AY249+IF($F249="범선",IF($BG$1=TRUE,INDEX(Sheet2!$H$2:'Sheet2'!$H$45,MATCH(AY249,Sheet2!$G$2:'Sheet2'!$G$45,0),0)),IF($BH$1=TRUE,INDEX(Sheet2!$I$2:'Sheet2'!$I$45,MATCH(AY249,Sheet2!$G$2:'Sheet2'!$G$45,0)),IF($BI$1=TRUE,INDEX(Sheet2!$H$2:'Sheet2'!$H$45,MATCH(AY249,Sheet2!$G$2:'Sheet2'!$G$45,0)),0)))+IF($BE$1=TRUE,2,0)</f>
        <v>51</v>
      </c>
      <c r="U249" s="26">
        <f t="shared" si="99"/>
        <v>54.5</v>
      </c>
      <c r="V249" s="26">
        <f t="shared" si="100"/>
        <v>57.5</v>
      </c>
      <c r="W249" s="28">
        <f t="shared" si="101"/>
        <v>60.5</v>
      </c>
      <c r="X249" s="26">
        <f>AZ249+IF($F249="범선",IF($BG$1=TRUE,INDEX(Sheet2!$H$2:'Sheet2'!$H$45,MATCH(AZ249,Sheet2!$G$2:'Sheet2'!$G$45,0),0)),IF($BH$1=TRUE,INDEX(Sheet2!$I$2:'Sheet2'!$I$45,MATCH(AZ249,Sheet2!$G$2:'Sheet2'!$G$45,0)),IF($BI$1=TRUE,INDEX(Sheet2!$H$2:'Sheet2'!$H$45,MATCH(AZ249,Sheet2!$G$2:'Sheet2'!$G$45,0)),0)))+IF($BE$1=TRUE,2,0)</f>
        <v>57</v>
      </c>
      <c r="Y249" s="26">
        <f t="shared" si="102"/>
        <v>60.5</v>
      </c>
      <c r="Z249" s="26">
        <f t="shared" si="103"/>
        <v>63.5</v>
      </c>
      <c r="AA249" s="28">
        <f t="shared" si="104"/>
        <v>66.5</v>
      </c>
      <c r="AB249" s="26">
        <f>BA249+IF($F249="범선",IF($BG$1=TRUE,INDEX(Sheet2!$H$2:'Sheet2'!$H$45,MATCH(BA249,Sheet2!$G$2:'Sheet2'!$G$45,0),0)),IF($BH$1=TRUE,INDEX(Sheet2!$I$2:'Sheet2'!$I$45,MATCH(BA249,Sheet2!$G$2:'Sheet2'!$G$45,0)),IF($BI$1=TRUE,INDEX(Sheet2!$H$2:'Sheet2'!$H$45,MATCH(BA249,Sheet2!$G$2:'Sheet2'!$G$45,0)),0)))+IF($BE$1=TRUE,2,0)</f>
        <v>65</v>
      </c>
      <c r="AC249" s="26">
        <f t="shared" si="105"/>
        <v>68.5</v>
      </c>
      <c r="AD249" s="26">
        <f t="shared" si="106"/>
        <v>71.5</v>
      </c>
      <c r="AE249" s="28">
        <f t="shared" si="107"/>
        <v>74.5</v>
      </c>
      <c r="AF249" s="26">
        <f>BB249+IF($F249="범선",IF($BG$1=TRUE,INDEX(Sheet2!$H$2:'Sheet2'!$H$45,MATCH(BB249,Sheet2!$G$2:'Sheet2'!$G$45,0),0)),IF($BH$1=TRUE,INDEX(Sheet2!$I$2:'Sheet2'!$I$45,MATCH(BB249,Sheet2!$G$2:'Sheet2'!$G$45,0)),IF($BI$1=TRUE,INDEX(Sheet2!$H$2:'Sheet2'!$H$45,MATCH(BB249,Sheet2!$G$2:'Sheet2'!$G$45,0)),0)))+IF($BE$1=TRUE,2,0)</f>
        <v>73</v>
      </c>
      <c r="AG249" s="26">
        <f t="shared" si="108"/>
        <v>76.5</v>
      </c>
      <c r="AH249" s="26">
        <f t="shared" si="109"/>
        <v>79.5</v>
      </c>
      <c r="AI249" s="28">
        <f t="shared" si="110"/>
        <v>82.5</v>
      </c>
      <c r="AJ249" s="95"/>
      <c r="AK249" s="97">
        <v>200</v>
      </c>
      <c r="AL249" s="97">
        <v>300</v>
      </c>
      <c r="AM249" s="97">
        <v>15</v>
      </c>
      <c r="AN249" s="83">
        <v>13</v>
      </c>
      <c r="AO249" s="83">
        <v>60</v>
      </c>
      <c r="AP249" s="5">
        <v>260</v>
      </c>
      <c r="AQ249" s="5">
        <v>100</v>
      </c>
      <c r="AR249" s="5">
        <v>110</v>
      </c>
      <c r="AS249">
        <v>400</v>
      </c>
      <c r="AT249">
        <v>1</v>
      </c>
      <c r="AU249" s="13">
        <f t="shared" si="120"/>
        <v>770</v>
      </c>
      <c r="AV249" s="13">
        <f t="shared" si="111"/>
        <v>577</v>
      </c>
      <c r="AW249" s="13">
        <f t="shared" si="112"/>
        <v>962</v>
      </c>
      <c r="AX249" s="5">
        <f t="shared" si="113"/>
        <v>13</v>
      </c>
      <c r="AY249" s="5">
        <f t="shared" si="114"/>
        <v>14</v>
      </c>
      <c r="AZ249" s="5">
        <f t="shared" si="115"/>
        <v>17</v>
      </c>
      <c r="BA249" s="5">
        <f t="shared" si="116"/>
        <v>21</v>
      </c>
      <c r="BB249" s="5">
        <f t="shared" si="117"/>
        <v>25</v>
      </c>
    </row>
    <row r="250" spans="1:54" hidden="1">
      <c r="A250" s="882"/>
      <c r="B250" s="89" t="s">
        <v>40</v>
      </c>
      <c r="C250" s="119" t="s">
        <v>119</v>
      </c>
      <c r="D250" s="26" t="s">
        <v>1</v>
      </c>
      <c r="E250" s="26" t="s">
        <v>0</v>
      </c>
      <c r="F250" s="27" t="s">
        <v>118</v>
      </c>
      <c r="G250" s="28" t="s">
        <v>12</v>
      </c>
      <c r="H250" s="91">
        <f>ROUNDDOWN(AK250*1.05,0)+INDEX(Sheet2!$B$2:'Sheet2'!$B$5,MATCH(G250,Sheet2!$A$2:'Sheet2'!$A$5,0),0)+34*AT250-ROUNDUP(IF($BC$1=TRUE,AV250,AW250)/10,0)+A250</f>
        <v>378</v>
      </c>
      <c r="I250" s="231">
        <f>ROUNDDOWN(AL250*1.05,0)+INDEX(Sheet2!$B$2:'Sheet2'!$B$5,MATCH(G250,Sheet2!$A$2:'Sheet2'!$A$5,0),0)+34*AT250-ROUNDUP(IF($BC$1=TRUE,AV250,AW250)/10,0)+A250</f>
        <v>252</v>
      </c>
      <c r="J250" s="30">
        <f t="shared" si="93"/>
        <v>630</v>
      </c>
      <c r="K250" s="234">
        <f>AW250-ROUNDDOWN(AR250/2,0)-ROUNDDOWN(MAX(AQ250*1.2,AP250*0.5),0)+INDEX(Sheet2!$C$2:'Sheet2'!$C$5,MATCH(G250,Sheet2!$A$2:'Sheet2'!$A$5,0),0)</f>
        <v>1000</v>
      </c>
      <c r="L250" s="25">
        <f t="shared" si="94"/>
        <v>516</v>
      </c>
      <c r="M250" s="79">
        <f t="shared" si="121"/>
        <v>4</v>
      </c>
      <c r="N250" s="79">
        <f t="shared" si="122"/>
        <v>40</v>
      </c>
      <c r="O250" s="253">
        <f t="shared" si="95"/>
        <v>1386</v>
      </c>
      <c r="P250" s="31">
        <f>AX250+IF($F250="범선",IF($BG$1=TRUE,INDEX(Sheet2!$H$2:'Sheet2'!$H$45,MATCH(AX250,Sheet2!$G$2:'Sheet2'!$G$45,0),0)),IF($BH$1=TRUE,INDEX(Sheet2!$I$2:'Sheet2'!$I$45,MATCH(AX250,Sheet2!$G$2:'Sheet2'!$G$45,0)),IF($BI$1=TRUE,INDEX(Sheet2!$H$2:'Sheet2'!$H$45,MATCH(AX250,Sheet2!$G$2:'Sheet2'!$G$45,0)),0)))+IF($BE$1=TRUE,2,0)</f>
        <v>39</v>
      </c>
      <c r="Q250" s="26">
        <f t="shared" si="96"/>
        <v>42</v>
      </c>
      <c r="R250" s="26">
        <f t="shared" si="97"/>
        <v>45</v>
      </c>
      <c r="S250" s="28">
        <f t="shared" si="98"/>
        <v>48</v>
      </c>
      <c r="T250" s="26">
        <f>AY250+IF($F250="범선",IF($BG$1=TRUE,INDEX(Sheet2!$H$2:'Sheet2'!$H$45,MATCH(AY250,Sheet2!$G$2:'Sheet2'!$G$45,0),0)),IF($BH$1=TRUE,INDEX(Sheet2!$I$2:'Sheet2'!$I$45,MATCH(AY250,Sheet2!$G$2:'Sheet2'!$G$45,0)),IF($BI$1=TRUE,INDEX(Sheet2!$H$2:'Sheet2'!$H$45,MATCH(AY250,Sheet2!$G$2:'Sheet2'!$G$45,0)),0)))+IF($BE$1=TRUE,2,0)</f>
        <v>41</v>
      </c>
      <c r="U250" s="26">
        <f t="shared" si="99"/>
        <v>44.5</v>
      </c>
      <c r="V250" s="26">
        <f t="shared" si="100"/>
        <v>47.5</v>
      </c>
      <c r="W250" s="28">
        <f t="shared" si="101"/>
        <v>50.5</v>
      </c>
      <c r="X250" s="26">
        <f>AZ250+IF($F250="범선",IF($BG$1=TRUE,INDEX(Sheet2!$H$2:'Sheet2'!$H$45,MATCH(AZ250,Sheet2!$G$2:'Sheet2'!$G$45,0),0)),IF($BH$1=TRUE,INDEX(Sheet2!$I$2:'Sheet2'!$I$45,MATCH(AZ250,Sheet2!$G$2:'Sheet2'!$G$45,0)),IF($BI$1=TRUE,INDEX(Sheet2!$H$2:'Sheet2'!$H$45,MATCH(AZ250,Sheet2!$G$2:'Sheet2'!$G$45,0)),0)))+IF($BE$1=TRUE,2,0)</f>
        <v>47</v>
      </c>
      <c r="Y250" s="26">
        <f t="shared" si="102"/>
        <v>50.5</v>
      </c>
      <c r="Z250" s="26">
        <f t="shared" si="103"/>
        <v>53.5</v>
      </c>
      <c r="AA250" s="28">
        <f t="shared" si="104"/>
        <v>56.5</v>
      </c>
      <c r="AB250" s="26">
        <f>BA250+IF($F250="범선",IF($BG$1=TRUE,INDEX(Sheet2!$H$2:'Sheet2'!$H$45,MATCH(BA250,Sheet2!$G$2:'Sheet2'!$G$45,0),0)),IF($BH$1=TRUE,INDEX(Sheet2!$I$2:'Sheet2'!$I$45,MATCH(BA250,Sheet2!$G$2:'Sheet2'!$G$45,0)),IF($BI$1=TRUE,INDEX(Sheet2!$H$2:'Sheet2'!$H$45,MATCH(BA250,Sheet2!$G$2:'Sheet2'!$G$45,0)),0)))+IF($BE$1=TRUE,2,0)</f>
        <v>55</v>
      </c>
      <c r="AC250" s="26">
        <f t="shared" si="105"/>
        <v>58.5</v>
      </c>
      <c r="AD250" s="26">
        <f t="shared" si="106"/>
        <v>61.5</v>
      </c>
      <c r="AE250" s="28">
        <f t="shared" si="107"/>
        <v>64.5</v>
      </c>
      <c r="AF250" s="26">
        <f>BB250+IF($F250="범선",IF($BG$1=TRUE,INDEX(Sheet2!$H$2:'Sheet2'!$H$45,MATCH(BB250,Sheet2!$G$2:'Sheet2'!$G$45,0),0)),IF($BH$1=TRUE,INDEX(Sheet2!$I$2:'Sheet2'!$I$45,MATCH(BB250,Sheet2!$G$2:'Sheet2'!$G$45,0)),IF($BI$1=TRUE,INDEX(Sheet2!$H$2:'Sheet2'!$H$45,MATCH(BB250,Sheet2!$G$2:'Sheet2'!$G$45,0)),0)))+IF($BE$1=TRUE,2,0)</f>
        <v>63</v>
      </c>
      <c r="AG250" s="26">
        <f t="shared" si="108"/>
        <v>66.5</v>
      </c>
      <c r="AH250" s="26">
        <f t="shared" si="109"/>
        <v>69.5</v>
      </c>
      <c r="AI250" s="28">
        <f t="shared" si="110"/>
        <v>72.5</v>
      </c>
      <c r="AJ250" s="95"/>
      <c r="AK250" s="97">
        <v>225</v>
      </c>
      <c r="AL250" s="97">
        <v>105</v>
      </c>
      <c r="AM250" s="97">
        <v>9</v>
      </c>
      <c r="AN250" s="79">
        <v>4</v>
      </c>
      <c r="AO250" s="79">
        <v>40</v>
      </c>
      <c r="AP250">
        <v>190</v>
      </c>
      <c r="AQ250">
        <v>80</v>
      </c>
      <c r="AR250">
        <v>80</v>
      </c>
      <c r="AS250" s="5">
        <v>600</v>
      </c>
      <c r="AT250" s="5">
        <v>2</v>
      </c>
      <c r="AU250" s="5">
        <f t="shared" si="120"/>
        <v>870</v>
      </c>
      <c r="AV250" s="5">
        <f t="shared" si="111"/>
        <v>652</v>
      </c>
      <c r="AW250" s="5">
        <f t="shared" si="112"/>
        <v>1087</v>
      </c>
      <c r="AX250" s="5">
        <f t="shared" si="113"/>
        <v>8</v>
      </c>
      <c r="AY250" s="5">
        <f t="shared" si="114"/>
        <v>9</v>
      </c>
      <c r="AZ250" s="5">
        <f t="shared" si="115"/>
        <v>12</v>
      </c>
      <c r="BA250" s="5">
        <f t="shared" si="116"/>
        <v>16</v>
      </c>
      <c r="BB250" s="5">
        <f t="shared" si="117"/>
        <v>20</v>
      </c>
    </row>
    <row r="251" spans="1:54">
      <c r="A251" s="882"/>
      <c r="B251" s="89"/>
      <c r="C251" s="119" t="s">
        <v>183</v>
      </c>
      <c r="D251" s="26" t="s">
        <v>25</v>
      </c>
      <c r="E251" s="26" t="s">
        <v>0</v>
      </c>
      <c r="F251" s="26" t="s">
        <v>18</v>
      </c>
      <c r="G251" s="28" t="s">
        <v>12</v>
      </c>
      <c r="H251" s="91">
        <f>ROUNDDOWN(AK251*1.05,0)+INDEX(Sheet2!$B$2:'Sheet2'!$B$5,MATCH(G251,Sheet2!$A$2:'Sheet2'!$A$5,0),0)+34*AT251-ROUNDUP(IF($BC$1=TRUE,AV251,AW251)/10,0)+A251</f>
        <v>460</v>
      </c>
      <c r="I251" s="231">
        <f>ROUNDDOWN(AL251*1.05,0)+INDEX(Sheet2!$B$2:'Sheet2'!$B$5,MATCH(G251,Sheet2!$A$2:'Sheet2'!$A$5,0),0)+34*AT251-ROUNDUP(IF($BC$1=TRUE,AV251,AW251)/10,0)+A251</f>
        <v>413</v>
      </c>
      <c r="J251" s="30">
        <f t="shared" si="93"/>
        <v>873</v>
      </c>
      <c r="K251" s="88">
        <f>AW251-ROUNDDOWN(AR251/2,0)-ROUNDDOWN(MAX(AQ251*1.2,AP251*0.5),0)+INDEX(Sheet2!$C$2:'Sheet2'!$C$5,MATCH(G251,Sheet2!$A$2:'Sheet2'!$A$5,0),0)</f>
        <v>729</v>
      </c>
      <c r="L251" s="25">
        <f t="shared" si="94"/>
        <v>355</v>
      </c>
      <c r="M251" s="83">
        <f t="shared" si="121"/>
        <v>11</v>
      </c>
      <c r="N251" s="83">
        <f t="shared" si="122"/>
        <v>49</v>
      </c>
      <c r="O251" s="92">
        <f t="shared" si="95"/>
        <v>1793</v>
      </c>
      <c r="P251" s="31">
        <f>AX251+IF($F251="범선",IF($BG$1=TRUE,INDEX(Sheet2!$H$2:'Sheet2'!$H$45,MATCH(AX251,Sheet2!$G$2:'Sheet2'!$G$45,0),0)),IF($BH$1=TRUE,INDEX(Sheet2!$I$2:'Sheet2'!$I$45,MATCH(AX251,Sheet2!$G$2:'Sheet2'!$G$45,0)),IF($BI$1=TRUE,INDEX(Sheet2!$H$2:'Sheet2'!$H$45,MATCH(AX251,Sheet2!$G$2:'Sheet2'!$G$45,0)),0)))+IF($BE$1=TRUE,2,0)</f>
        <v>24</v>
      </c>
      <c r="Q251" s="26">
        <f t="shared" si="96"/>
        <v>27</v>
      </c>
      <c r="R251" s="26">
        <f t="shared" si="97"/>
        <v>30</v>
      </c>
      <c r="S251" s="28">
        <f t="shared" si="98"/>
        <v>33</v>
      </c>
      <c r="T251" s="26">
        <f>AY251+IF($F251="범선",IF($BG$1=TRUE,INDEX(Sheet2!$H$2:'Sheet2'!$H$45,MATCH(AY251,Sheet2!$G$2:'Sheet2'!$G$45,0),0)),IF($BH$1=TRUE,INDEX(Sheet2!$I$2:'Sheet2'!$I$45,MATCH(AY251,Sheet2!$G$2:'Sheet2'!$G$45,0)),IF($BI$1=TRUE,INDEX(Sheet2!$H$2:'Sheet2'!$H$45,MATCH(AY251,Sheet2!$G$2:'Sheet2'!$G$45,0)),0)))+IF($BE$1=TRUE,2,0)</f>
        <v>26.5</v>
      </c>
      <c r="U251" s="26">
        <f t="shared" si="99"/>
        <v>30</v>
      </c>
      <c r="V251" s="26">
        <f t="shared" si="100"/>
        <v>33</v>
      </c>
      <c r="W251" s="28">
        <f t="shared" si="101"/>
        <v>36</v>
      </c>
      <c r="X251" s="26">
        <f>AZ251+IF($F251="범선",IF($BG$1=TRUE,INDEX(Sheet2!$H$2:'Sheet2'!$H$45,MATCH(AZ251,Sheet2!$G$2:'Sheet2'!$G$45,0),0)),IF($BH$1=TRUE,INDEX(Sheet2!$I$2:'Sheet2'!$I$45,MATCH(AZ251,Sheet2!$G$2:'Sheet2'!$G$45,0)),IF($BI$1=TRUE,INDEX(Sheet2!$H$2:'Sheet2'!$H$45,MATCH(AZ251,Sheet2!$G$2:'Sheet2'!$G$45,0)),0)))+IF($BE$1=TRUE,2,0)</f>
        <v>30.5</v>
      </c>
      <c r="Y251" s="26">
        <f t="shared" si="102"/>
        <v>34</v>
      </c>
      <c r="Z251" s="26">
        <f t="shared" si="103"/>
        <v>37</v>
      </c>
      <c r="AA251" s="28">
        <f t="shared" si="104"/>
        <v>40</v>
      </c>
      <c r="AB251" s="26">
        <f>BA251+IF($F251="범선",IF($BG$1=TRUE,INDEX(Sheet2!$H$2:'Sheet2'!$H$45,MATCH(BA251,Sheet2!$G$2:'Sheet2'!$G$45,0),0)),IF($BH$1=TRUE,INDEX(Sheet2!$I$2:'Sheet2'!$I$45,MATCH(BA251,Sheet2!$G$2:'Sheet2'!$G$45,0)),IF($BI$1=TRUE,INDEX(Sheet2!$H$2:'Sheet2'!$H$45,MATCH(BA251,Sheet2!$G$2:'Sheet2'!$G$45,0)),0)))+IF($BE$1=TRUE,2,0)</f>
        <v>36</v>
      </c>
      <c r="AC251" s="26">
        <f t="shared" si="105"/>
        <v>39.5</v>
      </c>
      <c r="AD251" s="26">
        <f t="shared" si="106"/>
        <v>42.5</v>
      </c>
      <c r="AE251" s="28">
        <f t="shared" si="107"/>
        <v>45.5</v>
      </c>
      <c r="AF251" s="26">
        <f>BB251+IF($F251="범선",IF($BG$1=TRUE,INDEX(Sheet2!$H$2:'Sheet2'!$H$45,MATCH(BB251,Sheet2!$G$2:'Sheet2'!$G$45,0),0)),IF($BH$1=TRUE,INDEX(Sheet2!$I$2:'Sheet2'!$I$45,MATCH(BB251,Sheet2!$G$2:'Sheet2'!$G$45,0)),IF($BI$1=TRUE,INDEX(Sheet2!$H$2:'Sheet2'!$H$45,MATCH(BB251,Sheet2!$G$2:'Sheet2'!$G$45,0)),0)))+IF($BE$1=TRUE,2,0)</f>
        <v>40</v>
      </c>
      <c r="AG251" s="26">
        <f t="shared" si="108"/>
        <v>43.5</v>
      </c>
      <c r="AH251" s="26">
        <f t="shared" si="109"/>
        <v>46.5</v>
      </c>
      <c r="AI251" s="28">
        <f t="shared" si="110"/>
        <v>49.5</v>
      </c>
      <c r="AJ251" s="95"/>
      <c r="AK251" s="96">
        <v>255</v>
      </c>
      <c r="AL251" s="96">
        <v>210</v>
      </c>
      <c r="AM251" s="96">
        <v>11</v>
      </c>
      <c r="AN251" s="83">
        <v>11</v>
      </c>
      <c r="AO251" s="83">
        <v>49</v>
      </c>
      <c r="AP251" s="13">
        <v>150</v>
      </c>
      <c r="AQ251" s="13">
        <v>65</v>
      </c>
      <c r="AR251" s="13">
        <v>108</v>
      </c>
      <c r="AS251" s="13">
        <v>392</v>
      </c>
      <c r="AT251" s="13">
        <v>3</v>
      </c>
      <c r="AU251" s="5">
        <f t="shared" si="120"/>
        <v>650</v>
      </c>
      <c r="AV251" s="5">
        <f t="shared" si="111"/>
        <v>487</v>
      </c>
      <c r="AW251" s="5">
        <f t="shared" si="112"/>
        <v>812</v>
      </c>
      <c r="AX251" s="5">
        <f t="shared" si="113"/>
        <v>11</v>
      </c>
      <c r="AY251" s="5">
        <f t="shared" si="114"/>
        <v>13</v>
      </c>
      <c r="AZ251" s="5">
        <f t="shared" si="115"/>
        <v>16</v>
      </c>
      <c r="BA251" s="5">
        <f t="shared" si="116"/>
        <v>20</v>
      </c>
      <c r="BB251" s="5">
        <f t="shared" si="117"/>
        <v>23</v>
      </c>
    </row>
    <row r="252" spans="1:54" hidden="1">
      <c r="A252" s="882"/>
      <c r="B252" s="89" t="s">
        <v>45</v>
      </c>
      <c r="C252" s="119" t="s">
        <v>89</v>
      </c>
      <c r="D252" s="26" t="s">
        <v>1</v>
      </c>
      <c r="E252" s="26" t="s">
        <v>0</v>
      </c>
      <c r="F252" s="26" t="s">
        <v>18</v>
      </c>
      <c r="G252" s="28" t="s">
        <v>10</v>
      </c>
      <c r="H252" s="91">
        <f>ROUNDDOWN(AK252*1.05,0)+INDEX(Sheet2!$B$2:'Sheet2'!$B$5,MATCH(G252,Sheet2!$A$2:'Sheet2'!$A$5,0),0)+34*AT252-ROUNDUP(IF($BC$1=TRUE,AV252,AW252)/10,0)+A252</f>
        <v>409</v>
      </c>
      <c r="I252" s="231">
        <f>ROUNDDOWN(AL252*1.05,0)+INDEX(Sheet2!$B$2:'Sheet2'!$B$5,MATCH(G252,Sheet2!$A$2:'Sheet2'!$A$5,0),0)+34*AT252-ROUNDUP(IF($BC$1=TRUE,AV252,AW252)/10,0)+A252</f>
        <v>451</v>
      </c>
      <c r="J252" s="30">
        <f t="shared" si="93"/>
        <v>860</v>
      </c>
      <c r="K252" s="134">
        <f>AW252-ROUNDDOWN(AR252/2,0)-ROUNDDOWN(MAX(AQ252*1.2,AP252*0.5),0)+INDEX(Sheet2!$C$2:'Sheet2'!$C$5,MATCH(G252,Sheet2!$A$2:'Sheet2'!$A$5,0),0)</f>
        <v>1384</v>
      </c>
      <c r="L252" s="25">
        <f t="shared" si="94"/>
        <v>766</v>
      </c>
      <c r="M252" s="83">
        <f t="shared" si="121"/>
        <v>12</v>
      </c>
      <c r="N252" s="83">
        <f t="shared" si="122"/>
        <v>45</v>
      </c>
      <c r="O252" s="92">
        <f t="shared" si="95"/>
        <v>1678</v>
      </c>
      <c r="P252" s="31">
        <f>AX252+IF($F252="범선",IF($BG$1=TRUE,INDEX(Sheet2!$H$2:'Sheet2'!$H$45,MATCH(AX252,Sheet2!$G$2:'Sheet2'!$G$45,0),0)),IF($BH$1=TRUE,INDEX(Sheet2!$I$2:'Sheet2'!$I$45,MATCH(AX252,Sheet2!$G$2:'Sheet2'!$G$45,0)),IF($BI$1=TRUE,INDEX(Sheet2!$H$2:'Sheet2'!$H$45,MATCH(AX252,Sheet2!$G$2:'Sheet2'!$G$45,0)),0)))+IF($BE$1=TRUE,2,0)</f>
        <v>18.5</v>
      </c>
      <c r="Q252" s="26">
        <f t="shared" si="96"/>
        <v>21.5</v>
      </c>
      <c r="R252" s="26">
        <f t="shared" si="97"/>
        <v>24.5</v>
      </c>
      <c r="S252" s="28">
        <f t="shared" si="98"/>
        <v>27.5</v>
      </c>
      <c r="T252" s="26">
        <f>AY252+IF($F252="범선",IF($BG$1=TRUE,INDEX(Sheet2!$H$2:'Sheet2'!$H$45,MATCH(AY252,Sheet2!$G$2:'Sheet2'!$G$45,0),0)),IF($BH$1=TRUE,INDEX(Sheet2!$I$2:'Sheet2'!$I$45,MATCH(AY252,Sheet2!$G$2:'Sheet2'!$G$45,0)),IF($BI$1=TRUE,INDEX(Sheet2!$H$2:'Sheet2'!$H$45,MATCH(AY252,Sheet2!$G$2:'Sheet2'!$G$45,0)),0)))+IF($BE$1=TRUE,2,0)</f>
        <v>20</v>
      </c>
      <c r="U252" s="26">
        <f t="shared" si="99"/>
        <v>23.5</v>
      </c>
      <c r="V252" s="26">
        <f t="shared" si="100"/>
        <v>26.5</v>
      </c>
      <c r="W252" s="28">
        <f t="shared" si="101"/>
        <v>29.5</v>
      </c>
      <c r="X252" s="26">
        <f>AZ252+IF($F252="범선",IF($BG$1=TRUE,INDEX(Sheet2!$H$2:'Sheet2'!$H$45,MATCH(AZ252,Sheet2!$G$2:'Sheet2'!$G$45,0),0)),IF($BH$1=TRUE,INDEX(Sheet2!$I$2:'Sheet2'!$I$45,MATCH(AZ252,Sheet2!$G$2:'Sheet2'!$G$45,0)),IF($BI$1=TRUE,INDEX(Sheet2!$H$2:'Sheet2'!$H$45,MATCH(AZ252,Sheet2!$G$2:'Sheet2'!$G$45,0)),0)))+IF($BE$1=TRUE,2,0)</f>
        <v>24</v>
      </c>
      <c r="Y252" s="26">
        <f t="shared" si="102"/>
        <v>27.5</v>
      </c>
      <c r="Z252" s="26">
        <f t="shared" si="103"/>
        <v>30.5</v>
      </c>
      <c r="AA252" s="28">
        <f t="shared" si="104"/>
        <v>33.5</v>
      </c>
      <c r="AB252" s="26">
        <f>BA252+IF($F252="범선",IF($BG$1=TRUE,INDEX(Sheet2!$H$2:'Sheet2'!$H$45,MATCH(BA252,Sheet2!$G$2:'Sheet2'!$G$45,0),0)),IF($BH$1=TRUE,INDEX(Sheet2!$I$2:'Sheet2'!$I$45,MATCH(BA252,Sheet2!$G$2:'Sheet2'!$G$45,0)),IF($BI$1=TRUE,INDEX(Sheet2!$H$2:'Sheet2'!$H$45,MATCH(BA252,Sheet2!$G$2:'Sheet2'!$G$45,0)),0)))+IF($BE$1=TRUE,2,0)</f>
        <v>29</v>
      </c>
      <c r="AC252" s="26">
        <f t="shared" si="105"/>
        <v>32.5</v>
      </c>
      <c r="AD252" s="26">
        <f t="shared" si="106"/>
        <v>35.5</v>
      </c>
      <c r="AE252" s="28">
        <f t="shared" si="107"/>
        <v>38.5</v>
      </c>
      <c r="AF252" s="26">
        <f>BB252+IF($F252="범선",IF($BG$1=TRUE,INDEX(Sheet2!$H$2:'Sheet2'!$H$45,MATCH(BB252,Sheet2!$G$2:'Sheet2'!$G$45,0),0)),IF($BH$1=TRUE,INDEX(Sheet2!$I$2:'Sheet2'!$I$45,MATCH(BB252,Sheet2!$G$2:'Sheet2'!$G$45,0)),IF($BI$1=TRUE,INDEX(Sheet2!$H$2:'Sheet2'!$H$45,MATCH(BB252,Sheet2!$G$2:'Sheet2'!$G$45,0)),0)))+IF($BE$1=TRUE,2,0)</f>
        <v>34.5</v>
      </c>
      <c r="AG252" s="26">
        <f t="shared" si="108"/>
        <v>38</v>
      </c>
      <c r="AH252" s="26">
        <f t="shared" si="109"/>
        <v>41</v>
      </c>
      <c r="AI252" s="28">
        <f t="shared" si="110"/>
        <v>44</v>
      </c>
      <c r="AJ252" s="95"/>
      <c r="AK252" s="97">
        <v>240</v>
      </c>
      <c r="AL252" s="97">
        <v>280</v>
      </c>
      <c r="AM252" s="97">
        <v>10</v>
      </c>
      <c r="AN252" s="83">
        <v>12</v>
      </c>
      <c r="AO252" s="83">
        <v>45</v>
      </c>
      <c r="AP252" s="5">
        <v>100</v>
      </c>
      <c r="AQ252" s="5">
        <v>45</v>
      </c>
      <c r="AR252" s="5">
        <v>58</v>
      </c>
      <c r="AS252" s="5">
        <v>975</v>
      </c>
      <c r="AT252" s="5">
        <v>3</v>
      </c>
      <c r="AU252" s="5">
        <f t="shared" si="120"/>
        <v>1133</v>
      </c>
      <c r="AV252" s="5">
        <f t="shared" si="111"/>
        <v>849</v>
      </c>
      <c r="AW252" s="5">
        <f t="shared" si="112"/>
        <v>1416</v>
      </c>
      <c r="AX252" s="5">
        <f t="shared" si="113"/>
        <v>7</v>
      </c>
      <c r="AY252" s="5">
        <f t="shared" si="114"/>
        <v>8</v>
      </c>
      <c r="AZ252" s="5">
        <f t="shared" si="115"/>
        <v>11</v>
      </c>
      <c r="BA252" s="5">
        <f t="shared" si="116"/>
        <v>15</v>
      </c>
      <c r="BB252" s="5">
        <f t="shared" si="117"/>
        <v>19</v>
      </c>
    </row>
    <row r="253" spans="1:54">
      <c r="A253" s="882"/>
      <c r="B253" s="89" t="s">
        <v>45</v>
      </c>
      <c r="C253" s="119" t="s">
        <v>181</v>
      </c>
      <c r="D253" s="26" t="s">
        <v>1</v>
      </c>
      <c r="E253" s="26" t="s">
        <v>41</v>
      </c>
      <c r="F253" s="26" t="s">
        <v>18</v>
      </c>
      <c r="G253" s="28" t="s">
        <v>12</v>
      </c>
      <c r="H253" s="91">
        <f>ROUNDDOWN(AK253*1.05,0)+INDEX(Sheet2!$B$2:'Sheet2'!$B$5,MATCH(G253,Sheet2!$A$2:'Sheet2'!$A$5,0),0)+34*AT253-ROUNDUP(IF($BC$1=TRUE,AV253,AW253)/10,0)+A253</f>
        <v>460</v>
      </c>
      <c r="I253" s="231">
        <f>ROUNDDOWN(AL253*1.05,0)+INDEX(Sheet2!$B$2:'Sheet2'!$B$5,MATCH(G253,Sheet2!$A$2:'Sheet2'!$A$5,0),0)+34*AT253-ROUNDUP(IF($BC$1=TRUE,AV253,AW253)/10,0)+A253</f>
        <v>413</v>
      </c>
      <c r="J253" s="30">
        <f t="shared" si="93"/>
        <v>873</v>
      </c>
      <c r="K253" s="88">
        <f>AW253-ROUNDDOWN(AR253/2,0)-ROUNDDOWN(MAX(AQ253*1.2,AP253*0.5),0)+INDEX(Sheet2!$C$2:'Sheet2'!$C$5,MATCH(G253,Sheet2!$A$2:'Sheet2'!$A$5,0),0)</f>
        <v>722</v>
      </c>
      <c r="L253" s="25">
        <f t="shared" si="94"/>
        <v>348</v>
      </c>
      <c r="M253" s="83">
        <f t="shared" si="121"/>
        <v>11</v>
      </c>
      <c r="N253" s="83">
        <f t="shared" si="122"/>
        <v>55</v>
      </c>
      <c r="O253" s="92">
        <f t="shared" si="95"/>
        <v>1793</v>
      </c>
      <c r="P253" s="31">
        <f>AX253+IF($F253="범선",IF($BG$1=TRUE,INDEX(Sheet2!$H$2:'Sheet2'!$H$45,MATCH(AX253,Sheet2!$G$2:'Sheet2'!$G$45,0),0)),IF($BH$1=TRUE,INDEX(Sheet2!$I$2:'Sheet2'!$I$45,MATCH(AX253,Sheet2!$G$2:'Sheet2'!$G$45,0)),IF($BI$1=TRUE,INDEX(Sheet2!$H$2:'Sheet2'!$H$45,MATCH(AX253,Sheet2!$G$2:'Sheet2'!$G$45,0)),0)))+IF($BE$1=TRUE,2,0)</f>
        <v>26.5</v>
      </c>
      <c r="Q253" s="26">
        <f t="shared" si="96"/>
        <v>29.5</v>
      </c>
      <c r="R253" s="26">
        <f t="shared" si="97"/>
        <v>32.5</v>
      </c>
      <c r="S253" s="28">
        <f t="shared" si="98"/>
        <v>35.5</v>
      </c>
      <c r="T253" s="26">
        <f>AY253+IF($F253="범선",IF($BG$1=TRUE,INDEX(Sheet2!$H$2:'Sheet2'!$H$45,MATCH(AY253,Sheet2!$G$2:'Sheet2'!$G$45,0),0)),IF($BH$1=TRUE,INDEX(Sheet2!$I$2:'Sheet2'!$I$45,MATCH(AY253,Sheet2!$G$2:'Sheet2'!$G$45,0)),IF($BI$1=TRUE,INDEX(Sheet2!$H$2:'Sheet2'!$H$45,MATCH(AY253,Sheet2!$G$2:'Sheet2'!$G$45,0)),0)))+IF($BE$1=TRUE,2,0)</f>
        <v>28</v>
      </c>
      <c r="U253" s="26">
        <f t="shared" si="99"/>
        <v>31.5</v>
      </c>
      <c r="V253" s="26">
        <f t="shared" si="100"/>
        <v>34.5</v>
      </c>
      <c r="W253" s="28">
        <f t="shared" si="101"/>
        <v>37.5</v>
      </c>
      <c r="X253" s="26">
        <f>AZ253+IF($F253="범선",IF($BG$1=TRUE,INDEX(Sheet2!$H$2:'Sheet2'!$H$45,MATCH(AZ253,Sheet2!$G$2:'Sheet2'!$G$45,0),0)),IF($BH$1=TRUE,INDEX(Sheet2!$I$2:'Sheet2'!$I$45,MATCH(AZ253,Sheet2!$G$2:'Sheet2'!$G$45,0)),IF($BI$1=TRUE,INDEX(Sheet2!$H$2:'Sheet2'!$H$45,MATCH(AZ253,Sheet2!$G$2:'Sheet2'!$G$45,0)),0)))+IF($BE$1=TRUE,2,0)</f>
        <v>32</v>
      </c>
      <c r="Y253" s="26">
        <f t="shared" si="102"/>
        <v>35.5</v>
      </c>
      <c r="Z253" s="26">
        <f t="shared" si="103"/>
        <v>38.5</v>
      </c>
      <c r="AA253" s="28">
        <f t="shared" si="104"/>
        <v>41.5</v>
      </c>
      <c r="AB253" s="26">
        <f>BA253+IF($F253="범선",IF($BG$1=TRUE,INDEX(Sheet2!$H$2:'Sheet2'!$H$45,MATCH(BA253,Sheet2!$G$2:'Sheet2'!$G$45,0),0)),IF($BH$1=TRUE,INDEX(Sheet2!$I$2:'Sheet2'!$I$45,MATCH(BA253,Sheet2!$G$2:'Sheet2'!$G$45,0)),IF($BI$1=TRUE,INDEX(Sheet2!$H$2:'Sheet2'!$H$45,MATCH(BA253,Sheet2!$G$2:'Sheet2'!$G$45,0)),0)))+IF($BE$1=TRUE,2,0)</f>
        <v>37</v>
      </c>
      <c r="AC253" s="26">
        <f t="shared" si="105"/>
        <v>40.5</v>
      </c>
      <c r="AD253" s="26">
        <f t="shared" si="106"/>
        <v>43.5</v>
      </c>
      <c r="AE253" s="28">
        <f t="shared" si="107"/>
        <v>46.5</v>
      </c>
      <c r="AF253" s="26">
        <f>BB253+IF($F253="범선",IF($BG$1=TRUE,INDEX(Sheet2!$H$2:'Sheet2'!$H$45,MATCH(BB253,Sheet2!$G$2:'Sheet2'!$G$45,0),0)),IF($BH$1=TRUE,INDEX(Sheet2!$I$2:'Sheet2'!$I$45,MATCH(BB253,Sheet2!$G$2:'Sheet2'!$G$45,0)),IF($BI$1=TRUE,INDEX(Sheet2!$H$2:'Sheet2'!$H$45,MATCH(BB253,Sheet2!$G$2:'Sheet2'!$G$45,0)),0)))+IF($BE$1=TRUE,2,0)</f>
        <v>42.5</v>
      </c>
      <c r="AG253" s="26">
        <f t="shared" si="108"/>
        <v>46</v>
      </c>
      <c r="AH253" s="26">
        <f t="shared" si="109"/>
        <v>49</v>
      </c>
      <c r="AI253" s="28">
        <f t="shared" si="110"/>
        <v>52</v>
      </c>
      <c r="AJ253" s="95"/>
      <c r="AK253" s="96">
        <v>255</v>
      </c>
      <c r="AL253" s="96">
        <v>210</v>
      </c>
      <c r="AM253" s="96">
        <v>12</v>
      </c>
      <c r="AN253" s="83">
        <v>11</v>
      </c>
      <c r="AO253" s="83">
        <v>55</v>
      </c>
      <c r="AP253" s="13">
        <v>170</v>
      </c>
      <c r="AQ253" s="13">
        <v>65</v>
      </c>
      <c r="AR253" s="13">
        <v>108</v>
      </c>
      <c r="AS253" s="13">
        <v>372</v>
      </c>
      <c r="AT253" s="13">
        <v>3</v>
      </c>
      <c r="AU253" s="13">
        <f t="shared" si="120"/>
        <v>650</v>
      </c>
      <c r="AV253" s="13">
        <f t="shared" si="111"/>
        <v>487</v>
      </c>
      <c r="AW253" s="13">
        <f t="shared" si="112"/>
        <v>812</v>
      </c>
      <c r="AX253" s="5">
        <f t="shared" si="113"/>
        <v>13</v>
      </c>
      <c r="AY253" s="5">
        <f t="shared" si="114"/>
        <v>14</v>
      </c>
      <c r="AZ253" s="5">
        <f t="shared" si="115"/>
        <v>17</v>
      </c>
      <c r="BA253" s="5">
        <f t="shared" si="116"/>
        <v>21</v>
      </c>
      <c r="BB253" s="5">
        <f t="shared" si="117"/>
        <v>25</v>
      </c>
    </row>
    <row r="254" spans="1:54" hidden="1">
      <c r="A254" s="886"/>
      <c r="B254" s="167" t="s">
        <v>211</v>
      </c>
      <c r="C254" s="150" t="s">
        <v>290</v>
      </c>
      <c r="D254" s="151" t="s">
        <v>26</v>
      </c>
      <c r="E254" s="151" t="s">
        <v>0</v>
      </c>
      <c r="F254" s="152" t="s">
        <v>118</v>
      </c>
      <c r="G254" s="153" t="s">
        <v>8</v>
      </c>
      <c r="H254" s="169">
        <f>ROUNDDOWN(AK254*1.05,0)+INDEX(Sheet2!$B$2:'Sheet2'!$B$5,MATCH(G254,Sheet2!$A$2:'Sheet2'!$A$5,0),0)+34*AT254-ROUNDUP(IF($BC$1=TRUE,AV254,AW254)/10,0)+A254</f>
        <v>305</v>
      </c>
      <c r="I254" s="297">
        <f>ROUNDDOWN(AL254*1.05,0)+INDEX(Sheet2!$B$2:'Sheet2'!$B$5,MATCH(G254,Sheet2!$A$2:'Sheet2'!$A$5,0),0)+34*AT254-ROUNDUP(IF($BC$1=TRUE,AV254,AW254)/10,0)+A254</f>
        <v>410</v>
      </c>
      <c r="J254" s="154">
        <f t="shared" si="93"/>
        <v>715</v>
      </c>
      <c r="K254" s="244">
        <f>AW254-ROUNDDOWN(AR254/2,0)-ROUNDDOWN(MAX(AQ254*1.2,AP254*0.5),0)+INDEX(Sheet2!$C$2:'Sheet2'!$C$5,MATCH(G254,Sheet2!$A$2:'Sheet2'!$A$5,0),0)</f>
        <v>751</v>
      </c>
      <c r="L254" s="156">
        <f t="shared" si="94"/>
        <v>377</v>
      </c>
      <c r="M254" s="157">
        <f t="shared" si="121"/>
        <v>9</v>
      </c>
      <c r="N254" s="157">
        <f t="shared" si="122"/>
        <v>43</v>
      </c>
      <c r="O254" s="258">
        <f t="shared" si="95"/>
        <v>1325</v>
      </c>
      <c r="P254" s="31">
        <f>AX254+IF($F254="범선",IF($BG$1=TRUE,INDEX(Sheet2!$H$2:'Sheet2'!$H$45,MATCH(AX254,Sheet2!$G$2:'Sheet2'!$G$45,0),0)),IF($BH$1=TRUE,INDEX(Sheet2!$I$2:'Sheet2'!$I$45,MATCH(AX254,Sheet2!$G$2:'Sheet2'!$G$45,0)),IF($BI$1=TRUE,INDEX(Sheet2!$H$2:'Sheet2'!$H$45,MATCH(AX254,Sheet2!$G$2:'Sheet2'!$G$45,0)),0)))+IF($BE$1=TRUE,2,0)</f>
        <v>43</v>
      </c>
      <c r="Q254" s="26">
        <f t="shared" si="96"/>
        <v>46</v>
      </c>
      <c r="R254" s="26">
        <f t="shared" si="97"/>
        <v>49</v>
      </c>
      <c r="S254" s="28">
        <f t="shared" si="98"/>
        <v>52</v>
      </c>
      <c r="T254" s="26">
        <f>AY254+IF($F254="범선",IF($BG$1=TRUE,INDEX(Sheet2!$H$2:'Sheet2'!$H$45,MATCH(AY254,Sheet2!$G$2:'Sheet2'!$G$45,0),0)),IF($BH$1=TRUE,INDEX(Sheet2!$I$2:'Sheet2'!$I$45,MATCH(AY254,Sheet2!$G$2:'Sheet2'!$G$45,0)),IF($BI$1=TRUE,INDEX(Sheet2!$H$2:'Sheet2'!$H$45,MATCH(AY254,Sheet2!$G$2:'Sheet2'!$G$45,0)),0)))+IF($BE$1=TRUE,2,0)</f>
        <v>45</v>
      </c>
      <c r="U254" s="26">
        <f t="shared" si="99"/>
        <v>48.5</v>
      </c>
      <c r="V254" s="26">
        <f t="shared" si="100"/>
        <v>51.5</v>
      </c>
      <c r="W254" s="28">
        <f t="shared" si="101"/>
        <v>54.5</v>
      </c>
      <c r="X254" s="26">
        <f>AZ254+IF($F254="범선",IF($BG$1=TRUE,INDEX(Sheet2!$H$2:'Sheet2'!$H$45,MATCH(AZ254,Sheet2!$G$2:'Sheet2'!$G$45,0),0)),IF($BH$1=TRUE,INDEX(Sheet2!$I$2:'Sheet2'!$I$45,MATCH(AZ254,Sheet2!$G$2:'Sheet2'!$G$45,0)),IF($BI$1=TRUE,INDEX(Sheet2!$H$2:'Sheet2'!$H$45,MATCH(AZ254,Sheet2!$G$2:'Sheet2'!$G$45,0)),0)))+IF($BE$1=TRUE,2,0)</f>
        <v>53</v>
      </c>
      <c r="Y254" s="26">
        <f t="shared" si="102"/>
        <v>56.5</v>
      </c>
      <c r="Z254" s="26">
        <f t="shared" si="103"/>
        <v>59.5</v>
      </c>
      <c r="AA254" s="28">
        <f t="shared" si="104"/>
        <v>62.5</v>
      </c>
      <c r="AB254" s="26">
        <f>BA254+IF($F254="범선",IF($BG$1=TRUE,INDEX(Sheet2!$H$2:'Sheet2'!$H$45,MATCH(BA254,Sheet2!$G$2:'Sheet2'!$G$45,0),0)),IF($BH$1=TRUE,INDEX(Sheet2!$I$2:'Sheet2'!$I$45,MATCH(BA254,Sheet2!$G$2:'Sheet2'!$G$45,0)),IF($BI$1=TRUE,INDEX(Sheet2!$H$2:'Sheet2'!$H$45,MATCH(BA254,Sheet2!$G$2:'Sheet2'!$G$45,0)),0)))+IF($BE$1=TRUE,2,0)</f>
        <v>61</v>
      </c>
      <c r="AC254" s="26">
        <f t="shared" si="105"/>
        <v>64.5</v>
      </c>
      <c r="AD254" s="26">
        <f t="shared" si="106"/>
        <v>67.5</v>
      </c>
      <c r="AE254" s="28">
        <f t="shared" si="107"/>
        <v>70.5</v>
      </c>
      <c r="AF254" s="26">
        <f>BB254+IF($F254="범선",IF($BG$1=TRUE,INDEX(Sheet2!$H$2:'Sheet2'!$H$45,MATCH(BB254,Sheet2!$G$2:'Sheet2'!$G$45,0),0)),IF($BH$1=TRUE,INDEX(Sheet2!$I$2:'Sheet2'!$I$45,MATCH(BB254,Sheet2!$G$2:'Sheet2'!$G$45,0)),IF($BI$1=TRUE,INDEX(Sheet2!$H$2:'Sheet2'!$H$45,MATCH(BB254,Sheet2!$G$2:'Sheet2'!$G$45,0)),0)))+IF($BE$1=TRUE,2,0)</f>
        <v>67</v>
      </c>
      <c r="AG254" s="26">
        <f t="shared" si="108"/>
        <v>70.5</v>
      </c>
      <c r="AH254" s="26">
        <f t="shared" si="109"/>
        <v>73.5</v>
      </c>
      <c r="AI254" s="28">
        <f t="shared" si="110"/>
        <v>76.5</v>
      </c>
      <c r="AJ254" s="95"/>
      <c r="AK254" s="97">
        <v>120</v>
      </c>
      <c r="AL254" s="97">
        <v>220</v>
      </c>
      <c r="AM254" s="97">
        <v>15</v>
      </c>
      <c r="AN254" s="157">
        <v>9</v>
      </c>
      <c r="AO254" s="157">
        <v>43</v>
      </c>
      <c r="AP254" s="5">
        <v>180</v>
      </c>
      <c r="AQ254" s="5">
        <v>25</v>
      </c>
      <c r="AR254" s="5">
        <v>40</v>
      </c>
      <c r="AS254" s="5">
        <v>430</v>
      </c>
      <c r="AT254" s="5">
        <v>2</v>
      </c>
      <c r="AU254" s="5">
        <f t="shared" si="120"/>
        <v>650</v>
      </c>
      <c r="AV254" s="5">
        <f t="shared" si="111"/>
        <v>487</v>
      </c>
      <c r="AW254" s="5">
        <f t="shared" si="112"/>
        <v>812</v>
      </c>
      <c r="AX254" s="5">
        <f t="shared" si="113"/>
        <v>10</v>
      </c>
      <c r="AY254" s="5">
        <f t="shared" si="114"/>
        <v>11</v>
      </c>
      <c r="AZ254" s="5">
        <f t="shared" si="115"/>
        <v>15</v>
      </c>
      <c r="BA254" s="5">
        <f t="shared" si="116"/>
        <v>19</v>
      </c>
      <c r="BB254" s="5">
        <f t="shared" si="117"/>
        <v>22</v>
      </c>
    </row>
    <row r="255" spans="1:54" hidden="1">
      <c r="A255" s="457"/>
      <c r="B255" s="536" t="s">
        <v>43</v>
      </c>
      <c r="C255" s="540" t="s">
        <v>89</v>
      </c>
      <c r="D255" s="74" t="s">
        <v>1</v>
      </c>
      <c r="E255" s="74" t="s">
        <v>0</v>
      </c>
      <c r="F255" s="77" t="s">
        <v>18</v>
      </c>
      <c r="G255" s="75" t="s">
        <v>10</v>
      </c>
      <c r="H255" s="285">
        <f>ROUNDDOWN(AK255*1.05,0)+INDEX(Sheet2!$B$2:'Sheet2'!$B$5,MATCH(G255,Sheet2!$A$2:'Sheet2'!$A$5,0),0)+34*AT255-ROUNDUP(IF($BC$1=TRUE,AV255,AW255)/10,0)+A255</f>
        <v>407</v>
      </c>
      <c r="I255" s="295">
        <f>ROUNDDOWN(AL255*1.05,0)+INDEX(Sheet2!$B$2:'Sheet2'!$B$5,MATCH(G255,Sheet2!$A$2:'Sheet2'!$A$5,0),0)+34*AT255-ROUNDUP(IF($BC$1=TRUE,AV255,AW255)/10,0)+A255</f>
        <v>449</v>
      </c>
      <c r="J255" s="76">
        <f t="shared" si="93"/>
        <v>856</v>
      </c>
      <c r="K255" s="591">
        <f>AW255-ROUNDDOWN(AR255/2,0)-ROUNDDOWN(MAX(AQ255*1.2,AP255*0.5),0)+INDEX(Sheet2!$C$2:'Sheet2'!$C$5,MATCH(G255,Sheet2!$A$2:'Sheet2'!$A$5,0),0)</f>
        <v>1414</v>
      </c>
      <c r="L255" s="73">
        <f t="shared" si="94"/>
        <v>788</v>
      </c>
      <c r="M255" s="81">
        <f t="shared" si="121"/>
        <v>12</v>
      </c>
      <c r="N255" s="81">
        <f t="shared" si="122"/>
        <v>40</v>
      </c>
      <c r="O255" s="624">
        <f t="shared" si="95"/>
        <v>1670</v>
      </c>
      <c r="P255" s="31">
        <f>AX255+IF($F255="범선",IF($BG$1=TRUE,INDEX(Sheet2!$H$2:'Sheet2'!$H$45,MATCH(AX255,Sheet2!$G$2:'Sheet2'!$G$45,0),0)),IF($BH$1=TRUE,INDEX(Sheet2!$I$2:'Sheet2'!$I$45,MATCH(AX255,Sheet2!$G$2:'Sheet2'!$G$45,0)),IF($BI$1=TRUE,INDEX(Sheet2!$H$2:'Sheet2'!$H$45,MATCH(AX255,Sheet2!$G$2:'Sheet2'!$G$45,0)),0)))+IF($BE$1=TRUE,2,0)</f>
        <v>17</v>
      </c>
      <c r="Q255" s="26">
        <f t="shared" si="96"/>
        <v>20</v>
      </c>
      <c r="R255" s="26">
        <f t="shared" si="97"/>
        <v>23</v>
      </c>
      <c r="S255" s="28">
        <f t="shared" si="98"/>
        <v>26</v>
      </c>
      <c r="T255" s="26">
        <f>AY255+IF($F255="범선",IF($BG$1=TRUE,INDEX(Sheet2!$H$2:'Sheet2'!$H$45,MATCH(AY255,Sheet2!$G$2:'Sheet2'!$G$45,0),0)),IF($BH$1=TRUE,INDEX(Sheet2!$I$2:'Sheet2'!$I$45,MATCH(AY255,Sheet2!$G$2:'Sheet2'!$G$45,0)),IF($BI$1=TRUE,INDEX(Sheet2!$H$2:'Sheet2'!$H$45,MATCH(AY255,Sheet2!$G$2:'Sheet2'!$G$45,0)),0)))+IF($BE$1=TRUE,2,0)</f>
        <v>18.5</v>
      </c>
      <c r="U255" s="26">
        <f t="shared" si="99"/>
        <v>22</v>
      </c>
      <c r="V255" s="26">
        <f t="shared" si="100"/>
        <v>25</v>
      </c>
      <c r="W255" s="28">
        <f t="shared" si="101"/>
        <v>28</v>
      </c>
      <c r="X255" s="26">
        <f>AZ255+IF($F255="범선",IF($BG$1=TRUE,INDEX(Sheet2!$H$2:'Sheet2'!$H$45,MATCH(AZ255,Sheet2!$G$2:'Sheet2'!$G$45,0),0)),IF($BH$1=TRUE,INDEX(Sheet2!$I$2:'Sheet2'!$I$45,MATCH(AZ255,Sheet2!$G$2:'Sheet2'!$G$45,0)),IF($BI$1=TRUE,INDEX(Sheet2!$H$2:'Sheet2'!$H$45,MATCH(AZ255,Sheet2!$G$2:'Sheet2'!$G$45,0)),0)))+IF($BE$1=TRUE,2,0)</f>
        <v>22.5</v>
      </c>
      <c r="Y255" s="26">
        <f t="shared" si="102"/>
        <v>26</v>
      </c>
      <c r="Z255" s="26">
        <f t="shared" si="103"/>
        <v>29</v>
      </c>
      <c r="AA255" s="28">
        <f t="shared" si="104"/>
        <v>32</v>
      </c>
      <c r="AB255" s="26">
        <f>BA255+IF($F255="범선",IF($BG$1=TRUE,INDEX(Sheet2!$H$2:'Sheet2'!$H$45,MATCH(BA255,Sheet2!$G$2:'Sheet2'!$G$45,0),0)),IF($BH$1=TRUE,INDEX(Sheet2!$I$2:'Sheet2'!$I$45,MATCH(BA255,Sheet2!$G$2:'Sheet2'!$G$45,0)),IF($BI$1=TRUE,INDEX(Sheet2!$H$2:'Sheet2'!$H$45,MATCH(BA255,Sheet2!$G$2:'Sheet2'!$G$45,0)),0)))+IF($BE$1=TRUE,2,0)</f>
        <v>28</v>
      </c>
      <c r="AC255" s="26">
        <f t="shared" si="105"/>
        <v>31.5</v>
      </c>
      <c r="AD255" s="26">
        <f t="shared" si="106"/>
        <v>34.5</v>
      </c>
      <c r="AE255" s="28">
        <f t="shared" si="107"/>
        <v>37.5</v>
      </c>
      <c r="AF255" s="26">
        <f>BB255+IF($F255="범선",IF($BG$1=TRUE,INDEX(Sheet2!$H$2:'Sheet2'!$H$45,MATCH(BB255,Sheet2!$G$2:'Sheet2'!$G$45,0),0)),IF($BH$1=TRUE,INDEX(Sheet2!$I$2:'Sheet2'!$I$45,MATCH(BB255,Sheet2!$G$2:'Sheet2'!$G$45,0)),IF($BI$1=TRUE,INDEX(Sheet2!$H$2:'Sheet2'!$H$45,MATCH(BB255,Sheet2!$G$2:'Sheet2'!$G$45,0)),0)))+IF($BE$1=TRUE,2,0)</f>
        <v>33</v>
      </c>
      <c r="AG255" s="26">
        <f t="shared" si="108"/>
        <v>36.5</v>
      </c>
      <c r="AH255" s="26">
        <f t="shared" si="109"/>
        <v>39.5</v>
      </c>
      <c r="AI255" s="28">
        <f t="shared" si="110"/>
        <v>42.5</v>
      </c>
      <c r="AJ255" s="95"/>
      <c r="AK255" s="97">
        <v>240</v>
      </c>
      <c r="AL255" s="97">
        <v>280</v>
      </c>
      <c r="AM255" s="97">
        <v>10</v>
      </c>
      <c r="AN255" s="81">
        <v>12</v>
      </c>
      <c r="AO255" s="81">
        <v>40</v>
      </c>
      <c r="AP255" s="5">
        <v>85</v>
      </c>
      <c r="AQ255" s="5">
        <v>45</v>
      </c>
      <c r="AR255" s="5">
        <v>40</v>
      </c>
      <c r="AS255" s="5">
        <v>1025</v>
      </c>
      <c r="AT255" s="5">
        <v>3</v>
      </c>
      <c r="AU255" s="5">
        <f t="shared" si="120"/>
        <v>1150</v>
      </c>
      <c r="AV255" s="5">
        <f t="shared" si="111"/>
        <v>862</v>
      </c>
      <c r="AW255" s="5">
        <f t="shared" si="112"/>
        <v>1437</v>
      </c>
      <c r="AX255" s="5">
        <f t="shared" si="113"/>
        <v>6</v>
      </c>
      <c r="AY255" s="5">
        <f t="shared" si="114"/>
        <v>7</v>
      </c>
      <c r="AZ255" s="5">
        <f t="shared" si="115"/>
        <v>10</v>
      </c>
      <c r="BA255" s="5">
        <f t="shared" si="116"/>
        <v>14</v>
      </c>
      <c r="BB255" s="5">
        <f t="shared" si="117"/>
        <v>18</v>
      </c>
    </row>
    <row r="256" spans="1:54" hidden="1">
      <c r="A256" s="334"/>
      <c r="B256" s="89" t="s">
        <v>48</v>
      </c>
      <c r="C256" s="119" t="s">
        <v>105</v>
      </c>
      <c r="D256" s="26" t="s">
        <v>1</v>
      </c>
      <c r="E256" s="26" t="s">
        <v>0</v>
      </c>
      <c r="F256" s="27" t="s">
        <v>18</v>
      </c>
      <c r="G256" s="28" t="s">
        <v>10</v>
      </c>
      <c r="H256" s="91">
        <f>ROUNDDOWN(AK256*1.05,0)+INDEX(Sheet2!$B$2:'Sheet2'!$B$5,MATCH(G256,Sheet2!$A$2:'Sheet2'!$A$5,0),0)+34*AT256-ROUNDUP(IF($BC$1=TRUE,AV256,AW256)/10,0)+A256</f>
        <v>398</v>
      </c>
      <c r="I256" s="231">
        <f>ROUNDDOWN(AL256*1.05,0)+INDEX(Sheet2!$B$2:'Sheet2'!$B$5,MATCH(G256,Sheet2!$A$2:'Sheet2'!$A$5,0),0)+34*AT256-ROUNDUP(IF($BC$1=TRUE,AV256,AW256)/10,0)+A256</f>
        <v>472</v>
      </c>
      <c r="J256" s="30">
        <f t="shared" si="93"/>
        <v>870</v>
      </c>
      <c r="K256" s="136">
        <f>AW256-ROUNDDOWN(AR256/2,0)-ROUNDDOWN(MAX(AQ256*1.2,AP256*0.5),0)+INDEX(Sheet2!$C$2:'Sheet2'!$C$5,MATCH(G256,Sheet2!$A$2:'Sheet2'!$A$5,0),0)</f>
        <v>1045</v>
      </c>
      <c r="L256" s="25">
        <f t="shared" si="94"/>
        <v>569</v>
      </c>
      <c r="M256" s="83">
        <f t="shared" si="121"/>
        <v>12</v>
      </c>
      <c r="N256" s="83">
        <f t="shared" si="122"/>
        <v>36</v>
      </c>
      <c r="O256" s="92">
        <f t="shared" si="95"/>
        <v>1666</v>
      </c>
      <c r="P256" s="31">
        <f>AX256+IF($F256="범선",IF($BG$1=TRUE,INDEX(Sheet2!$H$2:'Sheet2'!$H$45,MATCH(AX256,Sheet2!$G$2:'Sheet2'!$G$45,0),0)),IF($BH$1=TRUE,INDEX(Sheet2!$I$2:'Sheet2'!$I$45,MATCH(AX256,Sheet2!$G$2:'Sheet2'!$G$45,0)),IF($BI$1=TRUE,INDEX(Sheet2!$H$2:'Sheet2'!$H$45,MATCH(AX256,Sheet2!$G$2:'Sheet2'!$G$45,0)),0)))+IF($BE$1=TRUE,2,0)</f>
        <v>18.5</v>
      </c>
      <c r="Q256" s="26">
        <f t="shared" si="96"/>
        <v>21.5</v>
      </c>
      <c r="R256" s="26">
        <f t="shared" si="97"/>
        <v>24.5</v>
      </c>
      <c r="S256" s="28">
        <f t="shared" si="98"/>
        <v>27.5</v>
      </c>
      <c r="T256" s="26">
        <f>AY256+IF($F256="범선",IF($BG$1=TRUE,INDEX(Sheet2!$H$2:'Sheet2'!$H$45,MATCH(AY256,Sheet2!$G$2:'Sheet2'!$G$45,0),0)),IF($BH$1=TRUE,INDEX(Sheet2!$I$2:'Sheet2'!$I$45,MATCH(AY256,Sheet2!$G$2:'Sheet2'!$G$45,0)),IF($BI$1=TRUE,INDEX(Sheet2!$H$2:'Sheet2'!$H$45,MATCH(AY256,Sheet2!$G$2:'Sheet2'!$G$45,0)),0)))+IF($BE$1=TRUE,2,0)</f>
        <v>20</v>
      </c>
      <c r="U256" s="26">
        <f t="shared" si="99"/>
        <v>23.5</v>
      </c>
      <c r="V256" s="26">
        <f t="shared" si="100"/>
        <v>26.5</v>
      </c>
      <c r="W256" s="28">
        <f t="shared" si="101"/>
        <v>29.5</v>
      </c>
      <c r="X256" s="26">
        <f>AZ256+IF($F256="범선",IF($BG$1=TRUE,INDEX(Sheet2!$H$2:'Sheet2'!$H$45,MATCH(AZ256,Sheet2!$G$2:'Sheet2'!$G$45,0),0)),IF($BH$1=TRUE,INDEX(Sheet2!$I$2:'Sheet2'!$I$45,MATCH(AZ256,Sheet2!$G$2:'Sheet2'!$G$45,0)),IF($BI$1=TRUE,INDEX(Sheet2!$H$2:'Sheet2'!$H$45,MATCH(AZ256,Sheet2!$G$2:'Sheet2'!$G$45,0)),0)))+IF($BE$1=TRUE,2,0)</f>
        <v>25</v>
      </c>
      <c r="Y256" s="26">
        <f t="shared" si="102"/>
        <v>28.5</v>
      </c>
      <c r="Z256" s="26">
        <f t="shared" si="103"/>
        <v>31.5</v>
      </c>
      <c r="AA256" s="28">
        <f t="shared" si="104"/>
        <v>34.5</v>
      </c>
      <c r="AB256" s="26">
        <f>BA256+IF($F256="범선",IF($BG$1=TRUE,INDEX(Sheet2!$H$2:'Sheet2'!$H$45,MATCH(BA256,Sheet2!$G$2:'Sheet2'!$G$45,0),0)),IF($BH$1=TRUE,INDEX(Sheet2!$I$2:'Sheet2'!$I$45,MATCH(BA256,Sheet2!$G$2:'Sheet2'!$G$45,0)),IF($BI$1=TRUE,INDEX(Sheet2!$H$2:'Sheet2'!$H$45,MATCH(BA256,Sheet2!$G$2:'Sheet2'!$G$45,0)),0)))+IF($BE$1=TRUE,2,0)</f>
        <v>29</v>
      </c>
      <c r="AC256" s="26">
        <f t="shared" si="105"/>
        <v>32.5</v>
      </c>
      <c r="AD256" s="26">
        <f t="shared" si="106"/>
        <v>35.5</v>
      </c>
      <c r="AE256" s="28">
        <f t="shared" si="107"/>
        <v>38.5</v>
      </c>
      <c r="AF256" s="26">
        <f>BB256+IF($F256="범선",IF($BG$1=TRUE,INDEX(Sheet2!$H$2:'Sheet2'!$H$45,MATCH(BB256,Sheet2!$G$2:'Sheet2'!$G$45,0),0)),IF($BH$1=TRUE,INDEX(Sheet2!$I$2:'Sheet2'!$I$45,MATCH(BB256,Sheet2!$G$2:'Sheet2'!$G$45,0)),IF($BI$1=TRUE,INDEX(Sheet2!$H$2:'Sheet2'!$H$45,MATCH(BB256,Sheet2!$G$2:'Sheet2'!$G$45,0)),0)))+IF($BE$1=TRUE,2,0)</f>
        <v>34.5</v>
      </c>
      <c r="AG256" s="26">
        <f t="shared" si="108"/>
        <v>38</v>
      </c>
      <c r="AH256" s="26">
        <f t="shared" si="109"/>
        <v>41</v>
      </c>
      <c r="AI256" s="28">
        <f t="shared" si="110"/>
        <v>44</v>
      </c>
      <c r="AJ256" s="95"/>
      <c r="AK256" s="97">
        <v>210</v>
      </c>
      <c r="AL256" s="97">
        <v>280</v>
      </c>
      <c r="AM256" s="97">
        <v>10</v>
      </c>
      <c r="AN256" s="83">
        <v>12</v>
      </c>
      <c r="AO256" s="83">
        <v>36</v>
      </c>
      <c r="AP256" s="5">
        <v>65</v>
      </c>
      <c r="AQ256" s="5">
        <v>30</v>
      </c>
      <c r="AR256" s="5">
        <v>64</v>
      </c>
      <c r="AS256" s="5">
        <v>721</v>
      </c>
      <c r="AT256" s="5">
        <v>3</v>
      </c>
      <c r="AU256" s="5">
        <f t="shared" si="120"/>
        <v>850</v>
      </c>
      <c r="AV256" s="5">
        <f t="shared" si="111"/>
        <v>637</v>
      </c>
      <c r="AW256" s="5">
        <f t="shared" si="112"/>
        <v>1062</v>
      </c>
      <c r="AX256" s="5">
        <f t="shared" si="113"/>
        <v>7</v>
      </c>
      <c r="AY256" s="5">
        <f t="shared" si="114"/>
        <v>8</v>
      </c>
      <c r="AZ256" s="5">
        <f t="shared" si="115"/>
        <v>12</v>
      </c>
      <c r="BA256" s="5">
        <f t="shared" si="116"/>
        <v>15</v>
      </c>
      <c r="BB256" s="5">
        <f t="shared" si="117"/>
        <v>19</v>
      </c>
    </row>
    <row r="257" spans="1:54" s="5" customFormat="1">
      <c r="A257" s="334"/>
      <c r="B257" s="89" t="s">
        <v>45</v>
      </c>
      <c r="C257" s="119" t="s">
        <v>183</v>
      </c>
      <c r="D257" s="26" t="s">
        <v>1</v>
      </c>
      <c r="E257" s="26" t="s">
        <v>0</v>
      </c>
      <c r="F257" s="26" t="s">
        <v>18</v>
      </c>
      <c r="G257" s="28" t="s">
        <v>12</v>
      </c>
      <c r="H257" s="91">
        <f>ROUNDDOWN(AK257*1.05,0)+INDEX(Sheet2!$B$2:'Sheet2'!$B$5,MATCH(G257,Sheet2!$A$2:'Sheet2'!$A$5,0),0)+34*AT257-ROUNDUP(IF($BC$1=TRUE,AV257,AW257)/10,0)+A257</f>
        <v>460</v>
      </c>
      <c r="I257" s="231">
        <f>ROUNDDOWN(AL257*1.05,0)+INDEX(Sheet2!$B$2:'Sheet2'!$B$5,MATCH(G257,Sheet2!$A$2:'Sheet2'!$A$5,0),0)+34*AT257-ROUNDUP(IF($BC$1=TRUE,AV257,AW257)/10,0)+A257</f>
        <v>412</v>
      </c>
      <c r="J257" s="30">
        <f t="shared" si="93"/>
        <v>872</v>
      </c>
      <c r="K257" s="88">
        <f>AW257-ROUNDDOWN(AR257/2,0)-ROUNDDOWN(MAX(AQ257*1.2,AP257*0.5),0)+INDEX(Sheet2!$C$2:'Sheet2'!$C$5,MATCH(G257,Sheet2!$A$2:'Sheet2'!$A$5,0),0)</f>
        <v>717</v>
      </c>
      <c r="L257" s="25">
        <f t="shared" si="94"/>
        <v>343</v>
      </c>
      <c r="M257" s="83">
        <f t="shared" si="121"/>
        <v>11</v>
      </c>
      <c r="N257" s="83">
        <f t="shared" si="122"/>
        <v>55</v>
      </c>
      <c r="O257" s="92">
        <f t="shared" si="95"/>
        <v>1792</v>
      </c>
      <c r="P257" s="31">
        <f>AX257+IF($F257="범선",IF($BG$1=TRUE,INDEX(Sheet2!$H$2:'Sheet2'!$H$45,MATCH(AX257,Sheet2!$G$2:'Sheet2'!$G$45,0),0)),IF($BH$1=TRUE,INDEX(Sheet2!$I$2:'Sheet2'!$I$45,MATCH(AX257,Sheet2!$G$2:'Sheet2'!$G$45,0)),IF($BI$1=TRUE,INDEX(Sheet2!$H$2:'Sheet2'!$H$45,MATCH(AX257,Sheet2!$G$2:'Sheet2'!$G$45,0)),0)))+IF($BE$1=TRUE,2,0)</f>
        <v>26.5</v>
      </c>
      <c r="Q257" s="26">
        <f t="shared" si="96"/>
        <v>29.5</v>
      </c>
      <c r="R257" s="26">
        <f t="shared" si="97"/>
        <v>32.5</v>
      </c>
      <c r="S257" s="28">
        <f t="shared" si="98"/>
        <v>35.5</v>
      </c>
      <c r="T257" s="26">
        <f>AY257+IF($F257="범선",IF($BG$1=TRUE,INDEX(Sheet2!$H$2:'Sheet2'!$H$45,MATCH(AY257,Sheet2!$G$2:'Sheet2'!$G$45,0),0)),IF($BH$1=TRUE,INDEX(Sheet2!$I$2:'Sheet2'!$I$45,MATCH(AY257,Sheet2!$G$2:'Sheet2'!$G$45,0)),IF($BI$1=TRUE,INDEX(Sheet2!$H$2:'Sheet2'!$H$45,MATCH(AY257,Sheet2!$G$2:'Sheet2'!$G$45,0)),0)))+IF($BE$1=TRUE,2,0)</f>
        <v>28</v>
      </c>
      <c r="U257" s="26">
        <f t="shared" si="99"/>
        <v>31.5</v>
      </c>
      <c r="V257" s="26">
        <f t="shared" si="100"/>
        <v>34.5</v>
      </c>
      <c r="W257" s="28">
        <f t="shared" si="101"/>
        <v>37.5</v>
      </c>
      <c r="X257" s="26">
        <f>AZ257+IF($F257="범선",IF($BG$1=TRUE,INDEX(Sheet2!$H$2:'Sheet2'!$H$45,MATCH(AZ257,Sheet2!$G$2:'Sheet2'!$G$45,0),0)),IF($BH$1=TRUE,INDEX(Sheet2!$I$2:'Sheet2'!$I$45,MATCH(AZ257,Sheet2!$G$2:'Sheet2'!$G$45,0)),IF($BI$1=TRUE,INDEX(Sheet2!$H$2:'Sheet2'!$H$45,MATCH(AZ257,Sheet2!$G$2:'Sheet2'!$G$45,0)),0)))+IF($BE$1=TRUE,2,0)</f>
        <v>32</v>
      </c>
      <c r="Y257" s="26">
        <f t="shared" si="102"/>
        <v>35.5</v>
      </c>
      <c r="Z257" s="26">
        <f t="shared" si="103"/>
        <v>38.5</v>
      </c>
      <c r="AA257" s="28">
        <f t="shared" si="104"/>
        <v>41.5</v>
      </c>
      <c r="AB257" s="26">
        <f>BA257+IF($F257="범선",IF($BG$1=TRUE,INDEX(Sheet2!$H$2:'Sheet2'!$H$45,MATCH(BA257,Sheet2!$G$2:'Sheet2'!$G$45,0),0)),IF($BH$1=TRUE,INDEX(Sheet2!$I$2:'Sheet2'!$I$45,MATCH(BA257,Sheet2!$G$2:'Sheet2'!$G$45,0)),IF($BI$1=TRUE,INDEX(Sheet2!$H$2:'Sheet2'!$H$45,MATCH(BA257,Sheet2!$G$2:'Sheet2'!$G$45,0)),0)))+IF($BE$1=TRUE,2,0)</f>
        <v>37</v>
      </c>
      <c r="AC257" s="26">
        <f t="shared" si="105"/>
        <v>40.5</v>
      </c>
      <c r="AD257" s="26">
        <f t="shared" si="106"/>
        <v>43.5</v>
      </c>
      <c r="AE257" s="28">
        <f t="shared" si="107"/>
        <v>46.5</v>
      </c>
      <c r="AF257" s="26">
        <f>BB257+IF($F257="범선",IF($BG$1=TRUE,INDEX(Sheet2!$H$2:'Sheet2'!$H$45,MATCH(BB257,Sheet2!$G$2:'Sheet2'!$G$45,0),0)),IF($BH$1=TRUE,INDEX(Sheet2!$I$2:'Sheet2'!$I$45,MATCH(BB257,Sheet2!$G$2:'Sheet2'!$G$45,0)),IF($BI$1=TRUE,INDEX(Sheet2!$H$2:'Sheet2'!$H$45,MATCH(BB257,Sheet2!$G$2:'Sheet2'!$G$45,0)),0)))+IF($BE$1=TRUE,2,0)</f>
        <v>42.5</v>
      </c>
      <c r="AG257" s="26">
        <f t="shared" si="108"/>
        <v>46</v>
      </c>
      <c r="AH257" s="26">
        <f t="shared" si="109"/>
        <v>49</v>
      </c>
      <c r="AI257" s="28">
        <f t="shared" si="110"/>
        <v>52</v>
      </c>
      <c r="AJ257" s="95"/>
      <c r="AK257" s="96">
        <v>255</v>
      </c>
      <c r="AL257" s="96">
        <v>209</v>
      </c>
      <c r="AM257" s="96">
        <v>12</v>
      </c>
      <c r="AN257" s="83">
        <v>11</v>
      </c>
      <c r="AO257" s="83">
        <v>55</v>
      </c>
      <c r="AP257" s="139">
        <v>180</v>
      </c>
      <c r="AQ257" s="139">
        <v>65</v>
      </c>
      <c r="AR257" s="139">
        <v>108</v>
      </c>
      <c r="AS257" s="139">
        <v>362</v>
      </c>
      <c r="AT257" s="139">
        <v>3</v>
      </c>
      <c r="AU257" s="13">
        <f t="shared" si="120"/>
        <v>650</v>
      </c>
      <c r="AV257" s="13">
        <f t="shared" si="111"/>
        <v>487</v>
      </c>
      <c r="AW257" s="13">
        <f t="shared" si="112"/>
        <v>812</v>
      </c>
      <c r="AX257" s="5">
        <f t="shared" si="113"/>
        <v>13</v>
      </c>
      <c r="AY257" s="5">
        <f t="shared" si="114"/>
        <v>14</v>
      </c>
      <c r="AZ257" s="5">
        <f t="shared" si="115"/>
        <v>17</v>
      </c>
      <c r="BA257" s="5">
        <f t="shared" si="116"/>
        <v>21</v>
      </c>
      <c r="BB257" s="5">
        <f t="shared" si="117"/>
        <v>25</v>
      </c>
    </row>
    <row r="258" spans="1:54" s="5" customFormat="1" hidden="1">
      <c r="A258" s="334"/>
      <c r="B258" s="89" t="s">
        <v>28</v>
      </c>
      <c r="C258" s="119" t="s">
        <v>86</v>
      </c>
      <c r="D258" s="26" t="s">
        <v>1</v>
      </c>
      <c r="E258" s="26" t="s">
        <v>41</v>
      </c>
      <c r="F258" s="27" t="s">
        <v>18</v>
      </c>
      <c r="G258" s="28" t="s">
        <v>10</v>
      </c>
      <c r="H258" s="91">
        <f>ROUNDDOWN(AK258*1.05,0)+INDEX(Sheet2!$B$2:'Sheet2'!$B$5,MATCH(G258,Sheet2!$A$2:'Sheet2'!$A$5,0),0)+34*AT258-ROUNDUP(IF($BC$1=TRUE,AV258,AW258)/10,0)+A258</f>
        <v>435</v>
      </c>
      <c r="I258" s="231">
        <f>ROUNDDOWN(AL258*1.05,0)+INDEX(Sheet2!$B$2:'Sheet2'!$B$5,MATCH(G258,Sheet2!$A$2:'Sheet2'!$A$5,0),0)+34*AT258-ROUNDUP(IF($BC$1=TRUE,AV258,AW258)/10,0)+A258</f>
        <v>357</v>
      </c>
      <c r="J258" s="30">
        <f t="shared" si="93"/>
        <v>792</v>
      </c>
      <c r="K258" s="137">
        <f>AW258-ROUNDDOWN(AR258/2,0)-ROUNDDOWN(MAX(AQ258*1.2,AP258*0.5),0)+INDEX(Sheet2!$C$2:'Sheet2'!$C$5,MATCH(G258,Sheet2!$A$2:'Sheet2'!$A$5,0),0)</f>
        <v>1174</v>
      </c>
      <c r="L258" s="25">
        <f t="shared" si="94"/>
        <v>635</v>
      </c>
      <c r="M258" s="83">
        <f t="shared" si="121"/>
        <v>7</v>
      </c>
      <c r="N258" s="83">
        <f t="shared" si="122"/>
        <v>33</v>
      </c>
      <c r="O258" s="92">
        <f t="shared" si="95"/>
        <v>1662</v>
      </c>
      <c r="P258" s="31">
        <f>AX258+IF($F258="범선",IF($BG$1=TRUE,INDEX(Sheet2!$H$2:'Sheet2'!$H$45,MATCH(AX258,Sheet2!$G$2:'Sheet2'!$G$45,0),0)),IF($BH$1=TRUE,INDEX(Sheet2!$I$2:'Sheet2'!$I$45,MATCH(AX258,Sheet2!$G$2:'Sheet2'!$G$45,0)),IF($BI$1=TRUE,INDEX(Sheet2!$H$2:'Sheet2'!$H$45,MATCH(AX258,Sheet2!$G$2:'Sheet2'!$G$45,0)),0)))+IF($BE$1=TRUE,2,0)</f>
        <v>16</v>
      </c>
      <c r="Q258" s="26">
        <f t="shared" si="96"/>
        <v>19</v>
      </c>
      <c r="R258" s="26">
        <f t="shared" si="97"/>
        <v>22</v>
      </c>
      <c r="S258" s="28">
        <f t="shared" si="98"/>
        <v>25</v>
      </c>
      <c r="T258" s="26">
        <f>AY258+IF($F258="범선",IF($BG$1=TRUE,INDEX(Sheet2!$H$2:'Sheet2'!$H$45,MATCH(AY258,Sheet2!$G$2:'Sheet2'!$G$45,0),0)),IF($BH$1=TRUE,INDEX(Sheet2!$I$2:'Sheet2'!$I$45,MATCH(AY258,Sheet2!$G$2:'Sheet2'!$G$45,0)),IF($BI$1=TRUE,INDEX(Sheet2!$H$2:'Sheet2'!$H$45,MATCH(AY258,Sheet2!$G$2:'Sheet2'!$G$45,0)),0)))+IF($BE$1=TRUE,2,0)</f>
        <v>17</v>
      </c>
      <c r="U258" s="26">
        <f t="shared" si="99"/>
        <v>20.5</v>
      </c>
      <c r="V258" s="26">
        <f t="shared" si="100"/>
        <v>23.5</v>
      </c>
      <c r="W258" s="28">
        <f t="shared" si="101"/>
        <v>26.5</v>
      </c>
      <c r="X258" s="26">
        <f>AZ258+IF($F258="범선",IF($BG$1=TRUE,INDEX(Sheet2!$H$2:'Sheet2'!$H$45,MATCH(AZ258,Sheet2!$G$2:'Sheet2'!$G$45,0),0)),IF($BH$1=TRUE,INDEX(Sheet2!$I$2:'Sheet2'!$I$45,MATCH(AZ258,Sheet2!$G$2:'Sheet2'!$G$45,0)),IF($BI$1=TRUE,INDEX(Sheet2!$H$2:'Sheet2'!$H$45,MATCH(AZ258,Sheet2!$G$2:'Sheet2'!$G$45,0)),0)))+IF($BE$1=TRUE,2,0)</f>
        <v>22.5</v>
      </c>
      <c r="Y258" s="26">
        <f t="shared" si="102"/>
        <v>26</v>
      </c>
      <c r="Z258" s="26">
        <f t="shared" si="103"/>
        <v>29</v>
      </c>
      <c r="AA258" s="28">
        <f t="shared" si="104"/>
        <v>32</v>
      </c>
      <c r="AB258" s="26">
        <f>BA258+IF($F258="범선",IF($BG$1=TRUE,INDEX(Sheet2!$H$2:'Sheet2'!$H$45,MATCH(BA258,Sheet2!$G$2:'Sheet2'!$G$45,0),0)),IF($BH$1=TRUE,INDEX(Sheet2!$I$2:'Sheet2'!$I$45,MATCH(BA258,Sheet2!$G$2:'Sheet2'!$G$45,0)),IF($BI$1=TRUE,INDEX(Sheet2!$H$2:'Sheet2'!$H$45,MATCH(BA258,Sheet2!$G$2:'Sheet2'!$G$45,0)),0)))+IF($BE$1=TRUE,2,0)</f>
        <v>28</v>
      </c>
      <c r="AC258" s="26">
        <f t="shared" si="105"/>
        <v>31.5</v>
      </c>
      <c r="AD258" s="26">
        <f t="shared" si="106"/>
        <v>34.5</v>
      </c>
      <c r="AE258" s="28">
        <f t="shared" si="107"/>
        <v>37.5</v>
      </c>
      <c r="AF258" s="26">
        <f>BB258+IF($F258="범선",IF($BG$1=TRUE,INDEX(Sheet2!$H$2:'Sheet2'!$H$45,MATCH(BB258,Sheet2!$G$2:'Sheet2'!$G$45,0),0)),IF($BH$1=TRUE,INDEX(Sheet2!$I$2:'Sheet2'!$I$45,MATCH(BB258,Sheet2!$G$2:'Sheet2'!$G$45,0)),IF($BI$1=TRUE,INDEX(Sheet2!$H$2:'Sheet2'!$H$45,MATCH(BB258,Sheet2!$G$2:'Sheet2'!$G$45,0)),0)))+IF($BE$1=TRUE,2,0)</f>
        <v>32</v>
      </c>
      <c r="AG258" s="26">
        <f t="shared" si="108"/>
        <v>35.5</v>
      </c>
      <c r="AH258" s="26">
        <f t="shared" si="109"/>
        <v>38.5</v>
      </c>
      <c r="AI258" s="28">
        <f t="shared" si="110"/>
        <v>41.5</v>
      </c>
      <c r="AJ258" s="95"/>
      <c r="AK258" s="97">
        <v>255</v>
      </c>
      <c r="AL258" s="97">
        <v>180</v>
      </c>
      <c r="AM258" s="97">
        <v>8</v>
      </c>
      <c r="AN258" s="83">
        <v>7</v>
      </c>
      <c r="AO258" s="83">
        <v>33</v>
      </c>
      <c r="AP258" s="5">
        <v>98</v>
      </c>
      <c r="AQ258" s="5">
        <v>55</v>
      </c>
      <c r="AR258" s="5">
        <v>62</v>
      </c>
      <c r="AS258" s="5">
        <v>816</v>
      </c>
      <c r="AT258" s="5">
        <v>3</v>
      </c>
      <c r="AU258" s="5">
        <f t="shared" si="120"/>
        <v>976</v>
      </c>
      <c r="AV258" s="5">
        <f t="shared" si="111"/>
        <v>732</v>
      </c>
      <c r="AW258" s="5">
        <f t="shared" si="112"/>
        <v>1220</v>
      </c>
      <c r="AX258" s="5">
        <f t="shared" si="113"/>
        <v>5</v>
      </c>
      <c r="AY258" s="5">
        <f t="shared" si="114"/>
        <v>6</v>
      </c>
      <c r="AZ258" s="5">
        <f t="shared" si="115"/>
        <v>10</v>
      </c>
      <c r="BA258" s="5">
        <f t="shared" si="116"/>
        <v>14</v>
      </c>
      <c r="BB258" s="5">
        <f t="shared" si="117"/>
        <v>17</v>
      </c>
    </row>
    <row r="259" spans="1:54" s="5" customFormat="1">
      <c r="A259" s="882"/>
      <c r="B259" s="89"/>
      <c r="C259" s="119" t="s">
        <v>110</v>
      </c>
      <c r="D259" s="26" t="s">
        <v>25</v>
      </c>
      <c r="E259" s="26" t="s">
        <v>0</v>
      </c>
      <c r="F259" s="26" t="s">
        <v>18</v>
      </c>
      <c r="G259" s="28" t="s">
        <v>12</v>
      </c>
      <c r="H259" s="91">
        <f>ROUNDDOWN(AK259*1.05,0)+INDEX(Sheet2!$B$2:'Sheet2'!$B$5,MATCH(G259,Sheet2!$A$2:'Sheet2'!$A$5,0),0)+34*AT259-ROUNDUP(IF($BC$1=TRUE,AV259,AW259)/10,0)+A259</f>
        <v>435</v>
      </c>
      <c r="I259" s="231">
        <f>ROUNDDOWN(AL259*1.05,0)+INDEX(Sheet2!$B$2:'Sheet2'!$B$5,MATCH(G259,Sheet2!$A$2:'Sheet2'!$A$5,0),0)+34*AT259-ROUNDUP(IF($BC$1=TRUE,AV259,AW259)/10,0)+A259</f>
        <v>487</v>
      </c>
      <c r="J259" s="30">
        <f t="shared" si="93"/>
        <v>922</v>
      </c>
      <c r="K259" s="88">
        <f>AW259-ROUNDDOWN(AR259/2,0)-ROUNDDOWN(MAX(AQ259*1.2,AP259*0.5),0)+INDEX(Sheet2!$C$2:'Sheet2'!$C$5,MATCH(G259,Sheet2!$A$2:'Sheet2'!$A$5,0),0)</f>
        <v>544</v>
      </c>
      <c r="L259" s="25">
        <f t="shared" si="94"/>
        <v>245</v>
      </c>
      <c r="M259" s="83">
        <f t="shared" si="121"/>
        <v>10</v>
      </c>
      <c r="N259" s="83">
        <f t="shared" si="122"/>
        <v>42</v>
      </c>
      <c r="O259" s="92">
        <f t="shared" si="95"/>
        <v>1792</v>
      </c>
      <c r="P259" s="31">
        <f>AX259+IF($F259="범선",IF($BG$1=TRUE,INDEX(Sheet2!$H$2:'Sheet2'!$H$45,MATCH(AX259,Sheet2!$G$2:'Sheet2'!$G$45,0),0)),IF($BH$1=TRUE,INDEX(Sheet2!$I$2:'Sheet2'!$I$45,MATCH(AX259,Sheet2!$G$2:'Sheet2'!$G$45,0)),IF($BI$1=TRUE,INDEX(Sheet2!$H$2:'Sheet2'!$H$45,MATCH(AX259,Sheet2!$G$2:'Sheet2'!$G$45,0)),0)))+IF($BE$1=TRUE,2,0)</f>
        <v>24</v>
      </c>
      <c r="Q259" s="26">
        <f t="shared" si="96"/>
        <v>27</v>
      </c>
      <c r="R259" s="26">
        <f t="shared" si="97"/>
        <v>30</v>
      </c>
      <c r="S259" s="28">
        <f t="shared" si="98"/>
        <v>33</v>
      </c>
      <c r="T259" s="26">
        <f>AY259+IF($F259="범선",IF($BG$1=TRUE,INDEX(Sheet2!$H$2:'Sheet2'!$H$45,MATCH(AY259,Sheet2!$G$2:'Sheet2'!$G$45,0),0)),IF($BH$1=TRUE,INDEX(Sheet2!$I$2:'Sheet2'!$I$45,MATCH(AY259,Sheet2!$G$2:'Sheet2'!$G$45,0)),IF($BI$1=TRUE,INDEX(Sheet2!$H$2:'Sheet2'!$H$45,MATCH(AY259,Sheet2!$G$2:'Sheet2'!$G$45,0)),0)))+IF($BE$1=TRUE,2,0)</f>
        <v>25</v>
      </c>
      <c r="U259" s="26">
        <f t="shared" si="99"/>
        <v>28.5</v>
      </c>
      <c r="V259" s="26">
        <f t="shared" si="100"/>
        <v>31.5</v>
      </c>
      <c r="W259" s="28">
        <f t="shared" si="101"/>
        <v>34.5</v>
      </c>
      <c r="X259" s="26">
        <f>AZ259+IF($F259="범선",IF($BG$1=TRUE,INDEX(Sheet2!$H$2:'Sheet2'!$H$45,MATCH(AZ259,Sheet2!$G$2:'Sheet2'!$G$45,0),0)),IF($BH$1=TRUE,INDEX(Sheet2!$I$2:'Sheet2'!$I$45,MATCH(AZ259,Sheet2!$G$2:'Sheet2'!$G$45,0)),IF($BI$1=TRUE,INDEX(Sheet2!$H$2:'Sheet2'!$H$45,MATCH(AZ259,Sheet2!$G$2:'Sheet2'!$G$45,0)),0)))+IF($BE$1=TRUE,2,0)</f>
        <v>30.5</v>
      </c>
      <c r="Y259" s="26">
        <f t="shared" si="102"/>
        <v>34</v>
      </c>
      <c r="Z259" s="26">
        <f t="shared" si="103"/>
        <v>37</v>
      </c>
      <c r="AA259" s="28">
        <f t="shared" si="104"/>
        <v>40</v>
      </c>
      <c r="AB259" s="26">
        <f>BA259+IF($F259="범선",IF($BG$1=TRUE,INDEX(Sheet2!$H$2:'Sheet2'!$H$45,MATCH(BA259,Sheet2!$G$2:'Sheet2'!$G$45,0),0)),IF($BH$1=TRUE,INDEX(Sheet2!$I$2:'Sheet2'!$I$45,MATCH(BA259,Sheet2!$G$2:'Sheet2'!$G$45,0)),IF($BI$1=TRUE,INDEX(Sheet2!$H$2:'Sheet2'!$H$45,MATCH(BA259,Sheet2!$G$2:'Sheet2'!$G$45,0)),0)))+IF($BE$1=TRUE,2,0)</f>
        <v>34.5</v>
      </c>
      <c r="AC259" s="26">
        <f t="shared" si="105"/>
        <v>38</v>
      </c>
      <c r="AD259" s="26">
        <f t="shared" si="106"/>
        <v>41</v>
      </c>
      <c r="AE259" s="28">
        <f t="shared" si="107"/>
        <v>44</v>
      </c>
      <c r="AF259" s="26">
        <f>BB259+IF($F259="범선",IF($BG$1=TRUE,INDEX(Sheet2!$H$2:'Sheet2'!$H$45,MATCH(BB259,Sheet2!$G$2:'Sheet2'!$G$45,0),0)),IF($BH$1=TRUE,INDEX(Sheet2!$I$2:'Sheet2'!$I$45,MATCH(BB259,Sheet2!$G$2:'Sheet2'!$G$45,0)),IF($BI$1=TRUE,INDEX(Sheet2!$H$2:'Sheet2'!$H$45,MATCH(BB259,Sheet2!$G$2:'Sheet2'!$G$45,0)),0)))+IF($BE$1=TRUE,2,0)</f>
        <v>40</v>
      </c>
      <c r="AG259" s="26">
        <f t="shared" si="108"/>
        <v>43.5</v>
      </c>
      <c r="AH259" s="26">
        <f t="shared" si="109"/>
        <v>46.5</v>
      </c>
      <c r="AI259" s="28">
        <f t="shared" si="110"/>
        <v>49.5</v>
      </c>
      <c r="AJ259" s="95"/>
      <c r="AK259" s="97">
        <v>220</v>
      </c>
      <c r="AL259" s="97">
        <v>270</v>
      </c>
      <c r="AM259" s="97">
        <v>11</v>
      </c>
      <c r="AN259" s="83">
        <v>10</v>
      </c>
      <c r="AO259" s="83">
        <v>42</v>
      </c>
      <c r="AP259" s="5">
        <v>135</v>
      </c>
      <c r="AQ259" s="5">
        <v>65</v>
      </c>
      <c r="AR259" s="5">
        <v>104</v>
      </c>
      <c r="AS259" s="5">
        <v>261</v>
      </c>
      <c r="AT259" s="5">
        <v>3</v>
      </c>
      <c r="AU259" s="5">
        <f t="shared" si="120"/>
        <v>500</v>
      </c>
      <c r="AV259" s="5">
        <f t="shared" si="111"/>
        <v>375</v>
      </c>
      <c r="AW259" s="5">
        <f t="shared" si="112"/>
        <v>625</v>
      </c>
      <c r="AX259" s="5">
        <f t="shared" si="113"/>
        <v>11</v>
      </c>
      <c r="AY259" s="5">
        <f t="shared" si="114"/>
        <v>12</v>
      </c>
      <c r="AZ259" s="5">
        <f t="shared" si="115"/>
        <v>16</v>
      </c>
      <c r="BA259" s="5">
        <f t="shared" si="116"/>
        <v>19</v>
      </c>
      <c r="BB259" s="5">
        <f t="shared" si="117"/>
        <v>23</v>
      </c>
    </row>
    <row r="260" spans="1:54">
      <c r="A260" s="882"/>
      <c r="B260" s="89"/>
      <c r="C260" s="119" t="s">
        <v>181</v>
      </c>
      <c r="D260" s="26" t="s">
        <v>26</v>
      </c>
      <c r="E260" s="26" t="s">
        <v>41</v>
      </c>
      <c r="F260" s="26" t="s">
        <v>18</v>
      </c>
      <c r="G260" s="28" t="s">
        <v>12</v>
      </c>
      <c r="H260" s="91">
        <f>ROUNDDOWN(AK260*1.05,0)+INDEX(Sheet2!$B$2:'Sheet2'!$B$5,MATCH(G260,Sheet2!$A$2:'Sheet2'!$A$5,0),0)+34*AT260-ROUNDUP(IF($BC$1=TRUE,AV260,AW260)/10,0)+A260</f>
        <v>459</v>
      </c>
      <c r="I260" s="231">
        <f>ROUNDDOWN(AL260*1.05,0)+INDEX(Sheet2!$B$2:'Sheet2'!$B$5,MATCH(G260,Sheet2!$A$2:'Sheet2'!$A$5,0),0)+34*AT260-ROUNDUP(IF($BC$1=TRUE,AV260,AW260)/10,0)+A260</f>
        <v>413</v>
      </c>
      <c r="J260" s="30">
        <f t="shared" si="93"/>
        <v>872</v>
      </c>
      <c r="K260" s="88">
        <f>AW260-ROUNDDOWN(AR260/2,0)-ROUNDDOWN(MAX(AQ260*1.2,AP260*0.5),0)+INDEX(Sheet2!$C$2:'Sheet2'!$C$5,MATCH(G260,Sheet2!$A$2:'Sheet2'!$A$5,0),0)</f>
        <v>723</v>
      </c>
      <c r="L260" s="25">
        <f t="shared" si="94"/>
        <v>349</v>
      </c>
      <c r="M260" s="83">
        <f t="shared" si="121"/>
        <v>11</v>
      </c>
      <c r="N260" s="83">
        <f t="shared" si="122"/>
        <v>52</v>
      </c>
      <c r="O260" s="92">
        <f t="shared" si="95"/>
        <v>1790</v>
      </c>
      <c r="P260" s="31">
        <f>AX260+IF($F260="범선",IF($BG$1=TRUE,INDEX(Sheet2!$H$2:'Sheet2'!$H$45,MATCH(AX260,Sheet2!$G$2:'Sheet2'!$G$45,0),0)),IF($BH$1=TRUE,INDEX(Sheet2!$I$2:'Sheet2'!$I$45,MATCH(AX260,Sheet2!$G$2:'Sheet2'!$G$45,0)),IF($BI$1=TRUE,INDEX(Sheet2!$H$2:'Sheet2'!$H$45,MATCH(AX260,Sheet2!$G$2:'Sheet2'!$G$45,0)),0)))+IF($BE$1=TRUE,2,0)</f>
        <v>25</v>
      </c>
      <c r="Q260" s="26">
        <f t="shared" si="96"/>
        <v>28</v>
      </c>
      <c r="R260" s="26">
        <f t="shared" si="97"/>
        <v>31</v>
      </c>
      <c r="S260" s="28">
        <f t="shared" si="98"/>
        <v>34</v>
      </c>
      <c r="T260" s="26">
        <f>AY260+IF($F260="범선",IF($BG$1=TRUE,INDEX(Sheet2!$H$2:'Sheet2'!$H$45,MATCH(AY260,Sheet2!$G$2:'Sheet2'!$G$45,0),0)),IF($BH$1=TRUE,INDEX(Sheet2!$I$2:'Sheet2'!$I$45,MATCH(AY260,Sheet2!$G$2:'Sheet2'!$G$45,0)),IF($BI$1=TRUE,INDEX(Sheet2!$H$2:'Sheet2'!$H$45,MATCH(AY260,Sheet2!$G$2:'Sheet2'!$G$45,0)),0)))+IF($BE$1=TRUE,2,0)</f>
        <v>26.5</v>
      </c>
      <c r="U260" s="26">
        <f t="shared" si="99"/>
        <v>30</v>
      </c>
      <c r="V260" s="26">
        <f t="shared" si="100"/>
        <v>33</v>
      </c>
      <c r="W260" s="28">
        <f t="shared" si="101"/>
        <v>36</v>
      </c>
      <c r="X260" s="26">
        <f>AZ260+IF($F260="범선",IF($BG$1=TRUE,INDEX(Sheet2!$H$2:'Sheet2'!$H$45,MATCH(AZ260,Sheet2!$G$2:'Sheet2'!$G$45,0),0)),IF($BH$1=TRUE,INDEX(Sheet2!$I$2:'Sheet2'!$I$45,MATCH(AZ260,Sheet2!$G$2:'Sheet2'!$G$45,0)),IF($BI$1=TRUE,INDEX(Sheet2!$H$2:'Sheet2'!$H$45,MATCH(AZ260,Sheet2!$G$2:'Sheet2'!$G$45,0)),0)))+IF($BE$1=TRUE,2,0)</f>
        <v>32</v>
      </c>
      <c r="Y260" s="26">
        <f t="shared" si="102"/>
        <v>35.5</v>
      </c>
      <c r="Z260" s="26">
        <f t="shared" si="103"/>
        <v>38.5</v>
      </c>
      <c r="AA260" s="28">
        <f t="shared" si="104"/>
        <v>41.5</v>
      </c>
      <c r="AB260" s="26">
        <f>BA260+IF($F260="범선",IF($BG$1=TRUE,INDEX(Sheet2!$H$2:'Sheet2'!$H$45,MATCH(BA260,Sheet2!$G$2:'Sheet2'!$G$45,0),0)),IF($BH$1=TRUE,INDEX(Sheet2!$I$2:'Sheet2'!$I$45,MATCH(BA260,Sheet2!$G$2:'Sheet2'!$G$45,0)),IF($BI$1=TRUE,INDEX(Sheet2!$H$2:'Sheet2'!$H$45,MATCH(BA260,Sheet2!$G$2:'Sheet2'!$G$45,0)),0)))+IF($BE$1=TRUE,2,0)</f>
        <v>36</v>
      </c>
      <c r="AC260" s="26">
        <f t="shared" si="105"/>
        <v>39.5</v>
      </c>
      <c r="AD260" s="26">
        <f t="shared" si="106"/>
        <v>42.5</v>
      </c>
      <c r="AE260" s="28">
        <f t="shared" si="107"/>
        <v>45.5</v>
      </c>
      <c r="AF260" s="26">
        <f>BB260+IF($F260="범선",IF($BG$1=TRUE,INDEX(Sheet2!$H$2:'Sheet2'!$H$45,MATCH(BB260,Sheet2!$G$2:'Sheet2'!$G$45,0),0)),IF($BH$1=TRUE,INDEX(Sheet2!$I$2:'Sheet2'!$I$45,MATCH(BB260,Sheet2!$G$2:'Sheet2'!$G$45,0)),IF($BI$1=TRUE,INDEX(Sheet2!$H$2:'Sheet2'!$H$45,MATCH(BB260,Sheet2!$G$2:'Sheet2'!$G$45,0)),0)))+IF($BE$1=TRUE,2,0)</f>
        <v>41</v>
      </c>
      <c r="AG260" s="26">
        <f t="shared" si="108"/>
        <v>44.5</v>
      </c>
      <c r="AH260" s="26">
        <f t="shared" si="109"/>
        <v>47.5</v>
      </c>
      <c r="AI260" s="28">
        <f t="shared" si="110"/>
        <v>50.5</v>
      </c>
      <c r="AJ260" s="95"/>
      <c r="AK260" s="96">
        <v>254</v>
      </c>
      <c r="AL260" s="96">
        <v>210</v>
      </c>
      <c r="AM260" s="96">
        <v>12</v>
      </c>
      <c r="AN260" s="83">
        <v>11</v>
      </c>
      <c r="AO260" s="83">
        <v>52</v>
      </c>
      <c r="AP260" s="139">
        <v>155</v>
      </c>
      <c r="AQ260" s="139">
        <v>70</v>
      </c>
      <c r="AR260" s="139">
        <v>108</v>
      </c>
      <c r="AS260" s="139">
        <v>387</v>
      </c>
      <c r="AT260" s="139">
        <v>3</v>
      </c>
      <c r="AU260" s="5">
        <f t="shared" si="120"/>
        <v>650</v>
      </c>
      <c r="AV260" s="5">
        <f t="shared" si="111"/>
        <v>487</v>
      </c>
      <c r="AW260" s="5">
        <f t="shared" si="112"/>
        <v>812</v>
      </c>
      <c r="AX260" s="5">
        <f t="shared" si="113"/>
        <v>12</v>
      </c>
      <c r="AY260" s="5">
        <f t="shared" si="114"/>
        <v>13</v>
      </c>
      <c r="AZ260" s="5">
        <f t="shared" si="115"/>
        <v>17</v>
      </c>
      <c r="BA260" s="5">
        <f t="shared" si="116"/>
        <v>20</v>
      </c>
      <c r="BB260" s="5">
        <f t="shared" si="117"/>
        <v>24</v>
      </c>
    </row>
    <row r="261" spans="1:54">
      <c r="A261" s="882"/>
      <c r="B261" s="89" t="s">
        <v>182</v>
      </c>
      <c r="C261" s="119" t="s">
        <v>110</v>
      </c>
      <c r="D261" s="26" t="s">
        <v>25</v>
      </c>
      <c r="E261" s="20" t="s">
        <v>0</v>
      </c>
      <c r="F261" s="27" t="s">
        <v>18</v>
      </c>
      <c r="G261" s="28" t="s">
        <v>12</v>
      </c>
      <c r="H261" s="91">
        <f>ROUNDDOWN(AK261*1.05,0)+INDEX(Sheet2!$B$2:'Sheet2'!$B$5,MATCH(G261,Sheet2!$A$2:'Sheet2'!$A$5,0),0)+34*AT261-ROUNDUP(IF($BC$1=TRUE,AV261,AW261)/10,0)+A261</f>
        <v>434</v>
      </c>
      <c r="I261" s="231">
        <f>ROUNDDOWN(AL261*1.05,0)+INDEX(Sheet2!$B$2:'Sheet2'!$B$5,MATCH(G261,Sheet2!$A$2:'Sheet2'!$A$5,0),0)+34*AT261-ROUNDUP(IF($BC$1=TRUE,AV261,AW261)/10,0)+A261</f>
        <v>481</v>
      </c>
      <c r="J261" s="30">
        <f t="shared" si="93"/>
        <v>915</v>
      </c>
      <c r="K261" s="88">
        <f>AW261-ROUNDDOWN(AR261/2,0)-ROUNDDOWN(MAX(AQ261*1.2,AP261*0.5),0)+INDEX(Sheet2!$C$2:'Sheet2'!$C$5,MATCH(G261,Sheet2!$A$2:'Sheet2'!$A$5,0),0)</f>
        <v>737</v>
      </c>
      <c r="L261" s="25">
        <f t="shared" si="94"/>
        <v>363</v>
      </c>
      <c r="M261" s="83">
        <f t="shared" si="121"/>
        <v>10</v>
      </c>
      <c r="N261" s="83">
        <f t="shared" si="122"/>
        <v>49</v>
      </c>
      <c r="O261" s="92">
        <f t="shared" si="95"/>
        <v>1783</v>
      </c>
      <c r="P261" s="31">
        <f>AX261+IF($F261="범선",IF($BG$1=TRUE,INDEX(Sheet2!$H$2:'Sheet2'!$H$45,MATCH(AX261,Sheet2!$G$2:'Sheet2'!$G$45,0),0)),IF($BH$1=TRUE,INDEX(Sheet2!$I$2:'Sheet2'!$I$45,MATCH(AX261,Sheet2!$G$2:'Sheet2'!$G$45,0)),IF($BI$1=TRUE,INDEX(Sheet2!$H$2:'Sheet2'!$H$45,MATCH(AX261,Sheet2!$G$2:'Sheet2'!$G$45,0)),0)))+IF($BE$1=TRUE,2,0)</f>
        <v>24</v>
      </c>
      <c r="Q261" s="26">
        <f t="shared" si="96"/>
        <v>27</v>
      </c>
      <c r="R261" s="26">
        <f t="shared" si="97"/>
        <v>30</v>
      </c>
      <c r="S261" s="28">
        <f t="shared" si="98"/>
        <v>33</v>
      </c>
      <c r="T261" s="26">
        <f>AY261+IF($F261="범선",IF($BG$1=TRUE,INDEX(Sheet2!$H$2:'Sheet2'!$H$45,MATCH(AY261,Sheet2!$G$2:'Sheet2'!$G$45,0),0)),IF($BH$1=TRUE,INDEX(Sheet2!$I$2:'Sheet2'!$I$45,MATCH(AY261,Sheet2!$G$2:'Sheet2'!$G$45,0)),IF($BI$1=TRUE,INDEX(Sheet2!$H$2:'Sheet2'!$H$45,MATCH(AY261,Sheet2!$G$2:'Sheet2'!$G$45,0)),0)))+IF($BE$1=TRUE,2,0)</f>
        <v>26.5</v>
      </c>
      <c r="U261" s="26">
        <f t="shared" si="99"/>
        <v>30</v>
      </c>
      <c r="V261" s="26">
        <f t="shared" si="100"/>
        <v>33</v>
      </c>
      <c r="W261" s="28">
        <f t="shared" si="101"/>
        <v>36</v>
      </c>
      <c r="X261" s="26">
        <f>AZ261+IF($F261="범선",IF($BG$1=TRUE,INDEX(Sheet2!$H$2:'Sheet2'!$H$45,MATCH(AZ261,Sheet2!$G$2:'Sheet2'!$G$45,0),0)),IF($BH$1=TRUE,INDEX(Sheet2!$I$2:'Sheet2'!$I$45,MATCH(AZ261,Sheet2!$G$2:'Sheet2'!$G$45,0)),IF($BI$1=TRUE,INDEX(Sheet2!$H$2:'Sheet2'!$H$45,MATCH(AZ261,Sheet2!$G$2:'Sheet2'!$G$45,0)),0)))+IF($BE$1=TRUE,2,0)</f>
        <v>30.5</v>
      </c>
      <c r="Y261" s="26">
        <f t="shared" si="102"/>
        <v>34</v>
      </c>
      <c r="Z261" s="26">
        <f t="shared" si="103"/>
        <v>37</v>
      </c>
      <c r="AA261" s="28">
        <f t="shared" si="104"/>
        <v>40</v>
      </c>
      <c r="AB261" s="26">
        <f>BA261+IF($F261="범선",IF($BG$1=TRUE,INDEX(Sheet2!$H$2:'Sheet2'!$H$45,MATCH(BA261,Sheet2!$G$2:'Sheet2'!$G$45,0),0)),IF($BH$1=TRUE,INDEX(Sheet2!$I$2:'Sheet2'!$I$45,MATCH(BA261,Sheet2!$G$2:'Sheet2'!$G$45,0)),IF($BI$1=TRUE,INDEX(Sheet2!$H$2:'Sheet2'!$H$45,MATCH(BA261,Sheet2!$G$2:'Sheet2'!$G$45,0)),0)))+IF($BE$1=TRUE,2,0)</f>
        <v>36</v>
      </c>
      <c r="AC261" s="26">
        <f t="shared" si="105"/>
        <v>39.5</v>
      </c>
      <c r="AD261" s="26">
        <f t="shared" si="106"/>
        <v>42.5</v>
      </c>
      <c r="AE261" s="28">
        <f t="shared" si="107"/>
        <v>45.5</v>
      </c>
      <c r="AF261" s="26">
        <f>BB261+IF($F261="범선",IF($BG$1=TRUE,INDEX(Sheet2!$H$2:'Sheet2'!$H$45,MATCH(BB261,Sheet2!$G$2:'Sheet2'!$G$45,0),0)),IF($BH$1=TRUE,INDEX(Sheet2!$I$2:'Sheet2'!$I$45,MATCH(BB261,Sheet2!$G$2:'Sheet2'!$G$45,0)),IF($BI$1=TRUE,INDEX(Sheet2!$H$2:'Sheet2'!$H$45,MATCH(BB261,Sheet2!$G$2:'Sheet2'!$G$45,0)),0)))+IF($BE$1=TRUE,2,0)</f>
        <v>40</v>
      </c>
      <c r="AG261" s="26">
        <f t="shared" si="108"/>
        <v>43.5</v>
      </c>
      <c r="AH261" s="26">
        <f t="shared" si="109"/>
        <v>46.5</v>
      </c>
      <c r="AI261" s="28">
        <f t="shared" si="110"/>
        <v>49.5</v>
      </c>
      <c r="AJ261" s="95"/>
      <c r="AK261" s="97">
        <v>230</v>
      </c>
      <c r="AL261" s="97">
        <v>275</v>
      </c>
      <c r="AM261" s="97">
        <v>11</v>
      </c>
      <c r="AN261" s="83">
        <v>10</v>
      </c>
      <c r="AO261" s="83">
        <v>49</v>
      </c>
      <c r="AP261" s="141">
        <v>135</v>
      </c>
      <c r="AQ261" s="141">
        <v>60</v>
      </c>
      <c r="AR261" s="141">
        <v>104</v>
      </c>
      <c r="AS261" s="141">
        <v>411</v>
      </c>
      <c r="AT261" s="141">
        <v>3</v>
      </c>
      <c r="AU261" s="5">
        <f t="shared" si="120"/>
        <v>650</v>
      </c>
      <c r="AV261" s="5">
        <f t="shared" si="111"/>
        <v>487</v>
      </c>
      <c r="AW261" s="5">
        <f t="shared" si="112"/>
        <v>812</v>
      </c>
      <c r="AX261" s="5">
        <f t="shared" si="113"/>
        <v>11</v>
      </c>
      <c r="AY261" s="5">
        <f t="shared" si="114"/>
        <v>13</v>
      </c>
      <c r="AZ261" s="5">
        <f t="shared" si="115"/>
        <v>16</v>
      </c>
      <c r="BA261" s="5">
        <f t="shared" si="116"/>
        <v>20</v>
      </c>
      <c r="BB261" s="5">
        <f t="shared" si="117"/>
        <v>23</v>
      </c>
    </row>
    <row r="262" spans="1:54" hidden="1">
      <c r="A262" s="334"/>
      <c r="B262" s="89" t="s">
        <v>291</v>
      </c>
      <c r="C262" s="119" t="s">
        <v>292</v>
      </c>
      <c r="D262" s="26" t="s">
        <v>293</v>
      </c>
      <c r="E262" s="26" t="s">
        <v>0</v>
      </c>
      <c r="F262" s="26" t="s">
        <v>19</v>
      </c>
      <c r="G262" s="28" t="s">
        <v>12</v>
      </c>
      <c r="H262" s="91">
        <f>ROUNDDOWN(AK262*1.05,0)+INDEX(Sheet2!$B$2:'Sheet2'!$B$5,MATCH(G262,Sheet2!$A$2:'Sheet2'!$A$5,0),0)+34*AT262-ROUNDUP(IF($BC$1=TRUE,AV262,AW262)/10,0)+A262</f>
        <v>367</v>
      </c>
      <c r="I262" s="231">
        <f>ROUNDDOWN(AL262*1.05,0)+INDEX(Sheet2!$B$2:'Sheet2'!$B$5,MATCH(G262,Sheet2!$A$2:'Sheet2'!$A$5,0),0)+34*AT262-ROUNDUP(IF($BC$1=TRUE,AV262,AW262)/10,0)+A262</f>
        <v>203</v>
      </c>
      <c r="J262" s="30">
        <f t="shared" si="93"/>
        <v>570</v>
      </c>
      <c r="K262" s="88">
        <f>AW262-ROUNDDOWN(AR262/2,0)-ROUNDDOWN(MAX(AQ262*1.2,AP262*0.5),0)+INDEX(Sheet2!$C$2:'Sheet2'!$C$5,MATCH(G262,Sheet2!$A$2:'Sheet2'!$A$5,0),0)</f>
        <v>1034</v>
      </c>
      <c r="L262" s="25">
        <f t="shared" si="94"/>
        <v>535</v>
      </c>
      <c r="M262" s="83">
        <f t="shared" si="121"/>
        <v>2</v>
      </c>
      <c r="N262" s="83">
        <f t="shared" si="122"/>
        <v>20</v>
      </c>
      <c r="O262" s="92">
        <f t="shared" si="95"/>
        <v>1304</v>
      </c>
      <c r="P262" s="31">
        <f>AX262+IF($F262="범선",IF($BG$1=TRUE,INDEX(Sheet2!$H$2:'Sheet2'!$H$45,MATCH(AX262,Sheet2!$G$2:'Sheet2'!$G$45,0),0)),IF($BH$1=TRUE,INDEX(Sheet2!$I$2:'Sheet2'!$I$45,MATCH(AX262,Sheet2!$G$2:'Sheet2'!$G$45,0)),IF($BI$1=TRUE,INDEX(Sheet2!$H$2:'Sheet2'!$H$45,MATCH(AX262,Sheet2!$G$2:'Sheet2'!$G$45,0)),0)))+IF($BE$1=TRUE,2,0)</f>
        <v>31</v>
      </c>
      <c r="Q262" s="26">
        <f t="shared" si="96"/>
        <v>34</v>
      </c>
      <c r="R262" s="26">
        <f t="shared" si="97"/>
        <v>37</v>
      </c>
      <c r="S262" s="28">
        <f t="shared" si="98"/>
        <v>40</v>
      </c>
      <c r="T262" s="26">
        <f>AY262+IF($F262="범선",IF($BG$1=TRUE,INDEX(Sheet2!$H$2:'Sheet2'!$H$45,MATCH(AY262,Sheet2!$G$2:'Sheet2'!$G$45,0),0)),IF($BH$1=TRUE,INDEX(Sheet2!$I$2:'Sheet2'!$I$45,MATCH(AY262,Sheet2!$G$2:'Sheet2'!$G$45,0)),IF($BI$1=TRUE,INDEX(Sheet2!$H$2:'Sheet2'!$H$45,MATCH(AY262,Sheet2!$G$2:'Sheet2'!$G$45,0)),0)))+IF($BE$1=TRUE,2,0)</f>
        <v>33</v>
      </c>
      <c r="U262" s="26">
        <f t="shared" si="99"/>
        <v>36.5</v>
      </c>
      <c r="V262" s="26">
        <f t="shared" si="100"/>
        <v>39.5</v>
      </c>
      <c r="W262" s="28">
        <f t="shared" si="101"/>
        <v>42.5</v>
      </c>
      <c r="X262" s="26">
        <f>AZ262+IF($F262="범선",IF($BG$1=TRUE,INDEX(Sheet2!$H$2:'Sheet2'!$H$45,MATCH(AZ262,Sheet2!$G$2:'Sheet2'!$G$45,0),0)),IF($BH$1=TRUE,INDEX(Sheet2!$I$2:'Sheet2'!$I$45,MATCH(AZ262,Sheet2!$G$2:'Sheet2'!$G$45,0)),IF($BI$1=TRUE,INDEX(Sheet2!$H$2:'Sheet2'!$H$45,MATCH(AZ262,Sheet2!$G$2:'Sheet2'!$G$45,0)),0)))+IF($BE$1=TRUE,2,0)</f>
        <v>39</v>
      </c>
      <c r="Y262" s="26">
        <f t="shared" si="102"/>
        <v>42.5</v>
      </c>
      <c r="Z262" s="26">
        <f t="shared" si="103"/>
        <v>45.5</v>
      </c>
      <c r="AA262" s="28">
        <f t="shared" si="104"/>
        <v>48.5</v>
      </c>
      <c r="AB262" s="26">
        <f>BA262+IF($F262="범선",IF($BG$1=TRUE,INDEX(Sheet2!$H$2:'Sheet2'!$H$45,MATCH(BA262,Sheet2!$G$2:'Sheet2'!$G$45,0),0)),IF($BH$1=TRUE,INDEX(Sheet2!$I$2:'Sheet2'!$I$45,MATCH(BA262,Sheet2!$G$2:'Sheet2'!$G$45,0)),IF($BI$1=TRUE,INDEX(Sheet2!$H$2:'Sheet2'!$H$45,MATCH(BA262,Sheet2!$G$2:'Sheet2'!$G$45,0)),0)))+IF($BE$1=TRUE,2,0)</f>
        <v>47</v>
      </c>
      <c r="AC262" s="26">
        <f t="shared" si="105"/>
        <v>50.5</v>
      </c>
      <c r="AD262" s="26">
        <f t="shared" si="106"/>
        <v>53.5</v>
      </c>
      <c r="AE262" s="28">
        <f t="shared" si="107"/>
        <v>56.5</v>
      </c>
      <c r="AF262" s="26">
        <f>BB262+IF($F262="범선",IF($BG$1=TRUE,INDEX(Sheet2!$H$2:'Sheet2'!$H$45,MATCH(BB262,Sheet2!$G$2:'Sheet2'!$G$45,0),0)),IF($BH$1=TRUE,INDEX(Sheet2!$I$2:'Sheet2'!$I$45,MATCH(BB262,Sheet2!$G$2:'Sheet2'!$G$45,0)),IF($BI$1=TRUE,INDEX(Sheet2!$H$2:'Sheet2'!$H$45,MATCH(BB262,Sheet2!$G$2:'Sheet2'!$G$45,0)),0)))+IF($BE$1=TRUE,2,0)</f>
        <v>55</v>
      </c>
      <c r="AG262" s="26">
        <f t="shared" si="108"/>
        <v>58.5</v>
      </c>
      <c r="AH262" s="26">
        <f t="shared" si="109"/>
        <v>61.5</v>
      </c>
      <c r="AI262" s="28">
        <f t="shared" si="110"/>
        <v>64.5</v>
      </c>
      <c r="AJ262" s="95"/>
      <c r="AK262" s="97">
        <v>249</v>
      </c>
      <c r="AL262" s="97">
        <v>93</v>
      </c>
      <c r="AM262" s="97">
        <v>9</v>
      </c>
      <c r="AN262" s="83">
        <v>2</v>
      </c>
      <c r="AO262" s="83">
        <v>20</v>
      </c>
      <c r="AP262" s="5">
        <v>170</v>
      </c>
      <c r="AQ262" s="5">
        <v>90</v>
      </c>
      <c r="AR262" s="5">
        <v>64</v>
      </c>
      <c r="AS262">
        <v>666</v>
      </c>
      <c r="AT262">
        <v>1</v>
      </c>
      <c r="AU262" s="13">
        <f t="shared" si="120"/>
        <v>900</v>
      </c>
      <c r="AV262" s="13">
        <f t="shared" si="111"/>
        <v>675</v>
      </c>
      <c r="AW262" s="13">
        <f t="shared" si="112"/>
        <v>1125</v>
      </c>
      <c r="AX262" s="5">
        <f t="shared" si="113"/>
        <v>4</v>
      </c>
      <c r="AY262" s="5">
        <f t="shared" si="114"/>
        <v>5</v>
      </c>
      <c r="AZ262" s="5">
        <f t="shared" si="115"/>
        <v>8</v>
      </c>
      <c r="BA262" s="5">
        <f t="shared" si="116"/>
        <v>12</v>
      </c>
      <c r="BB262" s="5">
        <f t="shared" si="117"/>
        <v>16</v>
      </c>
    </row>
    <row r="263" spans="1:54" s="5" customFormat="1" hidden="1">
      <c r="A263" s="365"/>
      <c r="B263" s="167" t="s">
        <v>113</v>
      </c>
      <c r="C263" s="150" t="s">
        <v>290</v>
      </c>
      <c r="D263" s="151" t="s">
        <v>26</v>
      </c>
      <c r="E263" s="151" t="s">
        <v>0</v>
      </c>
      <c r="F263" s="152" t="s">
        <v>118</v>
      </c>
      <c r="G263" s="153" t="s">
        <v>12</v>
      </c>
      <c r="H263" s="169">
        <f>ROUNDDOWN(AK263*1.05,0)+INDEX(Sheet2!$B$2:'Sheet2'!$B$5,MATCH(G263,Sheet2!$A$2:'Sheet2'!$A$5,0),0)+34*AT263-ROUNDUP(IF($BC$1=TRUE,AV263,AW263)/10,0)+A263</f>
        <v>301</v>
      </c>
      <c r="I263" s="297">
        <f>ROUNDDOWN(AL263*1.05,0)+INDEX(Sheet2!$B$2:'Sheet2'!$B$5,MATCH(G263,Sheet2!$A$2:'Sheet2'!$A$5,0),0)+34*AT263-ROUNDUP(IF($BC$1=TRUE,AV263,AW263)/10,0)+A263</f>
        <v>364</v>
      </c>
      <c r="J263" s="154">
        <f t="shared" ref="J263:J270" si="123">H263+I263</f>
        <v>665</v>
      </c>
      <c r="K263" s="244">
        <f>AW263-ROUNDDOWN(AR263/2,0)-ROUNDDOWN(MAX(AQ263*1.2,AP263*0.5),0)+INDEX(Sheet2!$C$2:'Sheet2'!$C$5,MATCH(G263,Sheet2!$A$2:'Sheet2'!$A$5,0),0)</f>
        <v>791</v>
      </c>
      <c r="L263" s="156">
        <f t="shared" ref="L263:L270" si="124">AV263-ROUNDDOWN(AR263/2,0)-ROUNDDOWN(MAX(AQ263*1.2,AP263*0.5),0)</f>
        <v>382</v>
      </c>
      <c r="M263" s="157">
        <f t="shared" si="121"/>
        <v>9</v>
      </c>
      <c r="N263" s="157">
        <f t="shared" si="122"/>
        <v>45</v>
      </c>
      <c r="O263" s="258">
        <f t="shared" ref="O263:O270" si="125">H263*3+I263</f>
        <v>1267</v>
      </c>
      <c r="P263" s="31">
        <f>AX263+IF($F263="범선",IF($BG$1=TRUE,INDEX(Sheet2!$H$2:'Sheet2'!$H$45,MATCH(AX263,Sheet2!$G$2:'Sheet2'!$G$45,0),0)),IF($BH$1=TRUE,INDEX(Sheet2!$I$2:'Sheet2'!$I$45,MATCH(AX263,Sheet2!$G$2:'Sheet2'!$G$45,0)),IF($BI$1=TRUE,INDEX(Sheet2!$H$2:'Sheet2'!$H$45,MATCH(AX263,Sheet2!$G$2:'Sheet2'!$G$45,0)),0)))+IF($BE$1=TRUE,2,0)</f>
        <v>43</v>
      </c>
      <c r="Q263" s="26">
        <f t="shared" ref="Q263:Q270" si="126">P263+3</f>
        <v>46</v>
      </c>
      <c r="R263" s="26">
        <f t="shared" ref="R263:R270" si="127">P263+6</f>
        <v>49</v>
      </c>
      <c r="S263" s="28">
        <f t="shared" ref="S263:S270" si="128">P263+9</f>
        <v>52</v>
      </c>
      <c r="T263" s="26">
        <f>AY263+IF($F263="범선",IF($BG$1=TRUE,INDEX(Sheet2!$H$2:'Sheet2'!$H$45,MATCH(AY263,Sheet2!$G$2:'Sheet2'!$G$45,0),0)),IF($BH$1=TRUE,INDEX(Sheet2!$I$2:'Sheet2'!$I$45,MATCH(AY263,Sheet2!$G$2:'Sheet2'!$G$45,0)),IF($BI$1=TRUE,INDEX(Sheet2!$H$2:'Sheet2'!$H$45,MATCH(AY263,Sheet2!$G$2:'Sheet2'!$G$45,0)),0)))+IF($BE$1=TRUE,2,0)</f>
        <v>45</v>
      </c>
      <c r="U263" s="26">
        <f t="shared" ref="U263:U270" si="129">T263+3.5</f>
        <v>48.5</v>
      </c>
      <c r="V263" s="26">
        <f t="shared" ref="V263:V270" si="130">T263+6.5</f>
        <v>51.5</v>
      </c>
      <c r="W263" s="28">
        <f t="shared" ref="W263:W270" si="131">T263+9.5</f>
        <v>54.5</v>
      </c>
      <c r="X263" s="26">
        <f>AZ263+IF($F263="범선",IF($BG$1=TRUE,INDEX(Sheet2!$H$2:'Sheet2'!$H$45,MATCH(AZ263,Sheet2!$G$2:'Sheet2'!$G$45,0),0)),IF($BH$1=TRUE,INDEX(Sheet2!$I$2:'Sheet2'!$I$45,MATCH(AZ263,Sheet2!$G$2:'Sheet2'!$G$45,0)),IF($BI$1=TRUE,INDEX(Sheet2!$H$2:'Sheet2'!$H$45,MATCH(AZ263,Sheet2!$G$2:'Sheet2'!$G$45,0)),0)))+IF($BE$1=TRUE,2,0)</f>
        <v>51</v>
      </c>
      <c r="Y263" s="26">
        <f t="shared" ref="Y263:Y270" si="132">X263+3.5</f>
        <v>54.5</v>
      </c>
      <c r="Z263" s="26">
        <f t="shared" ref="Z263:Z270" si="133">X263+6.5</f>
        <v>57.5</v>
      </c>
      <c r="AA263" s="28">
        <f t="shared" ref="AA263:AA270" si="134">X263+9.5</f>
        <v>60.5</v>
      </c>
      <c r="AB263" s="26">
        <f>BA263+IF($F263="범선",IF($BG$1=TRUE,INDEX(Sheet2!$H$2:'Sheet2'!$H$45,MATCH(BA263,Sheet2!$G$2:'Sheet2'!$G$45,0),0)),IF($BH$1=TRUE,INDEX(Sheet2!$I$2:'Sheet2'!$I$45,MATCH(BA263,Sheet2!$G$2:'Sheet2'!$G$45,0)),IF($BI$1=TRUE,INDEX(Sheet2!$H$2:'Sheet2'!$H$45,MATCH(BA263,Sheet2!$G$2:'Sheet2'!$G$45,0)),0)))+IF($BE$1=TRUE,2,0)</f>
        <v>59</v>
      </c>
      <c r="AC263" s="26">
        <f t="shared" ref="AC263:AC270" si="135">AB263+3.5</f>
        <v>62.5</v>
      </c>
      <c r="AD263" s="26">
        <f t="shared" ref="AD263:AD270" si="136">AB263+6.5</f>
        <v>65.5</v>
      </c>
      <c r="AE263" s="28">
        <f t="shared" ref="AE263:AE270" si="137">AB263+9.5</f>
        <v>68.5</v>
      </c>
      <c r="AF263" s="26">
        <f>BB263+IF($F263="범선",IF($BG$1=TRUE,INDEX(Sheet2!$H$2:'Sheet2'!$H$45,MATCH(BB263,Sheet2!$G$2:'Sheet2'!$G$45,0),0)),IF($BH$1=TRUE,INDEX(Sheet2!$I$2:'Sheet2'!$I$45,MATCH(BB263,Sheet2!$G$2:'Sheet2'!$G$45,0)),IF($BI$1=TRUE,INDEX(Sheet2!$H$2:'Sheet2'!$H$45,MATCH(BB263,Sheet2!$G$2:'Sheet2'!$G$45,0)),0)))+IF($BE$1=TRUE,2,0)</f>
        <v>67</v>
      </c>
      <c r="AG263" s="26">
        <f t="shared" ref="AG263:AG270" si="138">AF263+3.5</f>
        <v>70.5</v>
      </c>
      <c r="AH263" s="26">
        <f t="shared" ref="AH263:AH270" si="139">AF263+6.5</f>
        <v>73.5</v>
      </c>
      <c r="AI263" s="28">
        <f t="shared" ref="AI263:AI270" si="140">AF263+9.5</f>
        <v>76.5</v>
      </c>
      <c r="AJ263" s="95"/>
      <c r="AK263" s="97">
        <v>140</v>
      </c>
      <c r="AL263" s="97">
        <v>200</v>
      </c>
      <c r="AM263" s="97">
        <v>17</v>
      </c>
      <c r="AN263" s="157">
        <v>9</v>
      </c>
      <c r="AO263" s="157">
        <v>45</v>
      </c>
      <c r="AP263" s="5">
        <v>200</v>
      </c>
      <c r="AQ263" s="5">
        <v>90</v>
      </c>
      <c r="AR263" s="5">
        <v>100</v>
      </c>
      <c r="AS263" s="5">
        <v>420</v>
      </c>
      <c r="AT263" s="5">
        <v>2</v>
      </c>
      <c r="AU263" s="5">
        <f t="shared" si="120"/>
        <v>720</v>
      </c>
      <c r="AV263" s="5">
        <f t="shared" ref="AV263:AV270" si="141">ROUNDDOWN(AU263*0.75,0)</f>
        <v>540</v>
      </c>
      <c r="AW263" s="5">
        <f t="shared" ref="AW263:AW270" si="142">ROUNDDOWN(AU263*1.25,0)</f>
        <v>900</v>
      </c>
      <c r="AX263" s="5">
        <f t="shared" ref="AX263:AX270" si="143">ROUNDDOWN(($AO263-5)/5,0)-ROUNDDOWN(IF($BC$1=TRUE,$AV263,$AW263)/100,0)+IF($BD$1=TRUE,1,0)+IF($BF$1=TRUE,6,0)</f>
        <v>10</v>
      </c>
      <c r="AY263" s="5">
        <f t="shared" ref="AY263:AY270" si="144">ROUNDDOWN(($AO263-5+3*$BC$7)/5,0)-ROUNDDOWN(IF($BC$1=TRUE,$AV263,$AW263)/100,0)+IF($BD$1=TRUE,1,0)+IF($BF$1=TRUE,6,0)</f>
        <v>11</v>
      </c>
      <c r="AZ263" s="5">
        <f t="shared" ref="AZ263:AZ270" si="145">ROUNDDOWN(($AO263-5+20*1+2*$BC$7)/5,0)-ROUNDDOWN(IF($BC$1=TRUE,$AV263,$AW263)/100,0)+IF($BD$1=TRUE,1,0)+IF($BF$1=TRUE,6,0)</f>
        <v>14</v>
      </c>
      <c r="BA263" s="5">
        <f t="shared" ref="BA263:BA270" si="146">ROUNDDOWN(($AO263-5+20*2+1*$BC$7)/5,0)-ROUNDDOWN(IF($BC$1=TRUE,$AV263,$AW263)/100,0)+IF($BD$1=TRUE,1,0)+IF($BF$1=TRUE,6,0)</f>
        <v>18</v>
      </c>
      <c r="BB263" s="5">
        <f t="shared" ref="BB263:BB270" si="147">ROUNDDOWN(($AO263-5+60)/5,0)-ROUNDDOWN(IF($BC$1=TRUE,$AV263,$AW263)/100,0)+IF($BD$1=TRUE,1,0)+IF($BF$1=TRUE,6,0)</f>
        <v>22</v>
      </c>
    </row>
    <row r="264" spans="1:54" hidden="1">
      <c r="A264" s="886"/>
      <c r="B264" s="167" t="s">
        <v>28</v>
      </c>
      <c r="C264" s="150" t="s">
        <v>283</v>
      </c>
      <c r="D264" s="151" t="s">
        <v>1</v>
      </c>
      <c r="E264" s="151" t="s">
        <v>41</v>
      </c>
      <c r="F264" s="151" t="s">
        <v>19</v>
      </c>
      <c r="G264" s="153" t="s">
        <v>12</v>
      </c>
      <c r="H264" s="169">
        <f>ROUNDDOWN(AK264*1.05,0)+INDEX(Sheet2!$B$2:'Sheet2'!$B$5,MATCH(G264,Sheet2!$A$2:'Sheet2'!$A$5,0),0)+34*AT264-ROUNDUP(IF($BC$1=TRUE,AV264,AW264)/10,0)+A264</f>
        <v>265</v>
      </c>
      <c r="I264" s="297">
        <f>ROUNDDOWN(AL264*1.05,0)+INDEX(Sheet2!$B$2:'Sheet2'!$B$5,MATCH(G264,Sheet2!$A$2:'Sheet2'!$A$5,0),0)+34*AT264-ROUNDUP(IF($BC$1=TRUE,AV264,AW264)/10,0)+A264</f>
        <v>315</v>
      </c>
      <c r="J264" s="154">
        <f t="shared" si="123"/>
        <v>580</v>
      </c>
      <c r="K264" s="155">
        <f>AW264-ROUNDDOWN(AR264/2,0)-ROUNDDOWN(MAX(AQ264*1.2,AP264*0.5),0)+INDEX(Sheet2!$C$2:'Sheet2'!$C$5,MATCH(G264,Sheet2!$A$2:'Sheet2'!$A$5,0),0)</f>
        <v>831</v>
      </c>
      <c r="L264" s="156">
        <f t="shared" si="124"/>
        <v>397</v>
      </c>
      <c r="M264" s="157">
        <f t="shared" si="121"/>
        <v>11</v>
      </c>
      <c r="N264" s="157">
        <f t="shared" si="122"/>
        <v>60</v>
      </c>
      <c r="O264" s="158">
        <f t="shared" si="125"/>
        <v>1110</v>
      </c>
      <c r="P264" s="31">
        <f>AX264+IF($F264="범선",IF($BG$1=TRUE,INDEX(Sheet2!$H$2:'Sheet2'!$H$45,MATCH(AX264,Sheet2!$G$2:'Sheet2'!$G$45,0),0)),IF($BH$1=TRUE,INDEX(Sheet2!$I$2:'Sheet2'!$I$45,MATCH(AX264,Sheet2!$G$2:'Sheet2'!$G$45,0)),IF($BI$1=TRUE,INDEX(Sheet2!$H$2:'Sheet2'!$H$45,MATCH(AX264,Sheet2!$G$2:'Sheet2'!$G$45,0)),0)))+IF($BE$1=TRUE,2,0)</f>
        <v>49</v>
      </c>
      <c r="Q264" s="26">
        <f t="shared" si="126"/>
        <v>52</v>
      </c>
      <c r="R264" s="26">
        <f t="shared" si="127"/>
        <v>55</v>
      </c>
      <c r="S264" s="28">
        <f t="shared" si="128"/>
        <v>58</v>
      </c>
      <c r="T264" s="26">
        <f>AY264+IF($F264="범선",IF($BG$1=TRUE,INDEX(Sheet2!$H$2:'Sheet2'!$H$45,MATCH(AY264,Sheet2!$G$2:'Sheet2'!$G$45,0),0)),IF($BH$1=TRUE,INDEX(Sheet2!$I$2:'Sheet2'!$I$45,MATCH(AY264,Sheet2!$G$2:'Sheet2'!$G$45,0)),IF($BI$1=TRUE,INDEX(Sheet2!$H$2:'Sheet2'!$H$45,MATCH(AY264,Sheet2!$G$2:'Sheet2'!$G$45,0)),0)))+IF($BE$1=TRUE,2,0)</f>
        <v>51</v>
      </c>
      <c r="U264" s="26">
        <f t="shared" si="129"/>
        <v>54.5</v>
      </c>
      <c r="V264" s="26">
        <f t="shared" si="130"/>
        <v>57.5</v>
      </c>
      <c r="W264" s="28">
        <f t="shared" si="131"/>
        <v>60.5</v>
      </c>
      <c r="X264" s="26">
        <f>AZ264+IF($F264="범선",IF($BG$1=TRUE,INDEX(Sheet2!$H$2:'Sheet2'!$H$45,MATCH(AZ264,Sheet2!$G$2:'Sheet2'!$G$45,0),0)),IF($BH$1=TRUE,INDEX(Sheet2!$I$2:'Sheet2'!$I$45,MATCH(AZ264,Sheet2!$G$2:'Sheet2'!$G$45,0)),IF($BI$1=TRUE,INDEX(Sheet2!$H$2:'Sheet2'!$H$45,MATCH(AZ264,Sheet2!$G$2:'Sheet2'!$G$45,0)),0)))+IF($BE$1=TRUE,2,0)</f>
        <v>57</v>
      </c>
      <c r="Y264" s="26">
        <f t="shared" si="132"/>
        <v>60.5</v>
      </c>
      <c r="Z264" s="26">
        <f t="shared" si="133"/>
        <v>63.5</v>
      </c>
      <c r="AA264" s="28">
        <f t="shared" si="134"/>
        <v>66.5</v>
      </c>
      <c r="AB264" s="26">
        <f>BA264+IF($F264="범선",IF($BG$1=TRUE,INDEX(Sheet2!$H$2:'Sheet2'!$H$45,MATCH(BA264,Sheet2!$G$2:'Sheet2'!$G$45,0),0)),IF($BH$1=TRUE,INDEX(Sheet2!$I$2:'Sheet2'!$I$45,MATCH(BA264,Sheet2!$G$2:'Sheet2'!$G$45,0)),IF($BI$1=TRUE,INDEX(Sheet2!$H$2:'Sheet2'!$H$45,MATCH(BA264,Sheet2!$G$2:'Sheet2'!$G$45,0)),0)))+IF($BE$1=TRUE,2,0)</f>
        <v>65</v>
      </c>
      <c r="AC264" s="26">
        <f t="shared" si="135"/>
        <v>68.5</v>
      </c>
      <c r="AD264" s="26">
        <f t="shared" si="136"/>
        <v>71.5</v>
      </c>
      <c r="AE264" s="28">
        <f t="shared" si="137"/>
        <v>74.5</v>
      </c>
      <c r="AF264" s="26">
        <f>BB264+IF($F264="범선",IF($BG$1=TRUE,INDEX(Sheet2!$H$2:'Sheet2'!$H$45,MATCH(BB264,Sheet2!$G$2:'Sheet2'!$G$45,0),0)),IF($BH$1=TRUE,INDEX(Sheet2!$I$2:'Sheet2'!$I$45,MATCH(BB264,Sheet2!$G$2:'Sheet2'!$G$45,0)),IF($BI$1=TRUE,INDEX(Sheet2!$H$2:'Sheet2'!$H$45,MATCH(BB264,Sheet2!$G$2:'Sheet2'!$G$45,0)),0)))+IF($BE$1=TRUE,2,0)</f>
        <v>73</v>
      </c>
      <c r="AG264" s="26">
        <f t="shared" si="138"/>
        <v>76.5</v>
      </c>
      <c r="AH264" s="26">
        <f t="shared" si="139"/>
        <v>79.5</v>
      </c>
      <c r="AI264" s="28">
        <f t="shared" si="140"/>
        <v>82.5</v>
      </c>
      <c r="AJ264" s="95"/>
      <c r="AK264" s="97">
        <v>142</v>
      </c>
      <c r="AL264" s="97">
        <v>190</v>
      </c>
      <c r="AM264" s="97">
        <v>10</v>
      </c>
      <c r="AN264" s="83">
        <v>11</v>
      </c>
      <c r="AO264" s="83">
        <v>60</v>
      </c>
      <c r="AP264" s="141">
        <v>250</v>
      </c>
      <c r="AQ264" s="141">
        <v>100</v>
      </c>
      <c r="AR264" s="141">
        <v>110</v>
      </c>
      <c r="AS264" s="141">
        <v>410</v>
      </c>
      <c r="AT264" s="141">
        <v>1</v>
      </c>
      <c r="AU264" s="13">
        <f t="shared" si="120"/>
        <v>770</v>
      </c>
      <c r="AV264" s="13">
        <f t="shared" si="141"/>
        <v>577</v>
      </c>
      <c r="AW264" s="13">
        <f t="shared" si="142"/>
        <v>962</v>
      </c>
      <c r="AX264" s="5">
        <f t="shared" si="143"/>
        <v>13</v>
      </c>
      <c r="AY264" s="5">
        <f t="shared" si="144"/>
        <v>14</v>
      </c>
      <c r="AZ264" s="5">
        <f t="shared" si="145"/>
        <v>17</v>
      </c>
      <c r="BA264" s="5">
        <f t="shared" si="146"/>
        <v>21</v>
      </c>
      <c r="BB264" s="5">
        <f t="shared" si="147"/>
        <v>25</v>
      </c>
    </row>
    <row r="265" spans="1:54" s="5" customFormat="1" hidden="1">
      <c r="A265" s="882"/>
      <c r="B265" s="89"/>
      <c r="C265" s="119" t="s">
        <v>233</v>
      </c>
      <c r="D265" s="26" t="s">
        <v>25</v>
      </c>
      <c r="E265" s="26" t="s">
        <v>0</v>
      </c>
      <c r="F265" s="27" t="s">
        <v>18</v>
      </c>
      <c r="G265" s="28" t="s">
        <v>10</v>
      </c>
      <c r="H265" s="91">
        <f>ROUNDDOWN(AK265*1.05,0)+INDEX(Sheet2!$B$2:'Sheet2'!$B$5,MATCH(G265,Sheet2!$A$2:'Sheet2'!$A$5,0),0)+34*AT265-ROUNDUP(IF($BC$1=TRUE,AV265,AW265)/10,0)+A265</f>
        <v>475</v>
      </c>
      <c r="I265" s="231">
        <f>ROUNDDOWN(AL265*1.05,0)+INDEX(Sheet2!$B$2:'Sheet2'!$B$5,MATCH(G265,Sheet2!$A$2:'Sheet2'!$A$5,0),0)+34*AT265-ROUNDUP(IF($BC$1=TRUE,AV265,AW265)/10,0)+A265</f>
        <v>229</v>
      </c>
      <c r="J265" s="30">
        <f t="shared" si="123"/>
        <v>704</v>
      </c>
      <c r="K265" s="136">
        <f>AW265-ROUNDDOWN(AR265/2,0)-ROUNDDOWN(MAX(AQ265*1.2,AP265*0.5),0)+INDEX(Sheet2!$C$2:'Sheet2'!$C$5,MATCH(G265,Sheet2!$A$2:'Sheet2'!$A$5,0),0)</f>
        <v>1001</v>
      </c>
      <c r="L265" s="25">
        <f t="shared" si="124"/>
        <v>551</v>
      </c>
      <c r="M265" s="83">
        <f t="shared" si="121"/>
        <v>10</v>
      </c>
      <c r="N265" s="83">
        <f t="shared" si="122"/>
        <v>13</v>
      </c>
      <c r="O265" s="92">
        <f t="shared" si="125"/>
        <v>1654</v>
      </c>
      <c r="P265" s="31">
        <f>AX265+IF($F265="범선",IF($BG$1=TRUE,INDEX(Sheet2!$H$2:'Sheet2'!$H$45,MATCH(AX265,Sheet2!$G$2:'Sheet2'!$G$45,0),0)),IF($BH$1=TRUE,INDEX(Sheet2!$I$2:'Sheet2'!$I$45,MATCH(AX265,Sheet2!$G$2:'Sheet2'!$G$45,0)),IF($BI$1=TRUE,INDEX(Sheet2!$H$2:'Sheet2'!$H$45,MATCH(AX265,Sheet2!$G$2:'Sheet2'!$G$45,0)),0)))+IF($BE$1=TRUE,2,0)</f>
        <v>13</v>
      </c>
      <c r="Q265" s="26">
        <f t="shared" si="126"/>
        <v>16</v>
      </c>
      <c r="R265" s="26">
        <f t="shared" si="127"/>
        <v>19</v>
      </c>
      <c r="S265" s="28">
        <f t="shared" si="128"/>
        <v>22</v>
      </c>
      <c r="T265" s="26">
        <f>AY265+IF($F265="범선",IF($BG$1=TRUE,INDEX(Sheet2!$H$2:'Sheet2'!$H$45,MATCH(AY265,Sheet2!$G$2:'Sheet2'!$G$45,0),0)),IF($BH$1=TRUE,INDEX(Sheet2!$I$2:'Sheet2'!$I$45,MATCH(AY265,Sheet2!$G$2:'Sheet2'!$G$45,0)),IF($BI$1=TRUE,INDEX(Sheet2!$H$2:'Sheet2'!$H$45,MATCH(AY265,Sheet2!$G$2:'Sheet2'!$G$45,0)),0)))+IF($BE$1=TRUE,2,0)</f>
        <v>14.5</v>
      </c>
      <c r="U265" s="26">
        <f t="shared" si="129"/>
        <v>18</v>
      </c>
      <c r="V265" s="26">
        <f t="shared" si="130"/>
        <v>21</v>
      </c>
      <c r="W265" s="28">
        <f t="shared" si="131"/>
        <v>24</v>
      </c>
      <c r="X265" s="26">
        <f>AZ265+IF($F265="범선",IF($BG$1=TRUE,INDEX(Sheet2!$H$2:'Sheet2'!$H$45,MATCH(AZ265,Sheet2!$G$2:'Sheet2'!$G$45,0),0)),IF($BH$1=TRUE,INDEX(Sheet2!$I$2:'Sheet2'!$I$45,MATCH(AZ265,Sheet2!$G$2:'Sheet2'!$G$45,0)),IF($BI$1=TRUE,INDEX(Sheet2!$H$2:'Sheet2'!$H$45,MATCH(AZ265,Sheet2!$G$2:'Sheet2'!$G$45,0)),0)))+IF($BE$1=TRUE,2,0)</f>
        <v>20</v>
      </c>
      <c r="Y265" s="26">
        <f t="shared" si="132"/>
        <v>23.5</v>
      </c>
      <c r="Z265" s="26">
        <f t="shared" si="133"/>
        <v>26.5</v>
      </c>
      <c r="AA265" s="28">
        <f t="shared" si="134"/>
        <v>29.5</v>
      </c>
      <c r="AB265" s="26">
        <f>BA265+IF($F265="범선",IF($BG$1=TRUE,INDEX(Sheet2!$H$2:'Sheet2'!$H$45,MATCH(BA265,Sheet2!$G$2:'Sheet2'!$G$45,0),0)),IF($BH$1=TRUE,INDEX(Sheet2!$I$2:'Sheet2'!$I$45,MATCH(BA265,Sheet2!$G$2:'Sheet2'!$G$45,0)),IF($BI$1=TRUE,INDEX(Sheet2!$H$2:'Sheet2'!$H$45,MATCH(BA265,Sheet2!$G$2:'Sheet2'!$G$45,0)),0)))+IF($BE$1=TRUE,2,0)</f>
        <v>25</v>
      </c>
      <c r="AC265" s="26">
        <f t="shared" si="135"/>
        <v>28.5</v>
      </c>
      <c r="AD265" s="26">
        <f t="shared" si="136"/>
        <v>31.5</v>
      </c>
      <c r="AE265" s="28">
        <f t="shared" si="137"/>
        <v>34.5</v>
      </c>
      <c r="AF265" s="26">
        <f>BB265+IF($F265="범선",IF($BG$1=TRUE,INDEX(Sheet2!$H$2:'Sheet2'!$H$45,MATCH(BB265,Sheet2!$G$2:'Sheet2'!$G$45,0),0)),IF($BH$1=TRUE,INDEX(Sheet2!$I$2:'Sheet2'!$I$45,MATCH(BB265,Sheet2!$G$2:'Sheet2'!$G$45,0)),IF($BI$1=TRUE,INDEX(Sheet2!$H$2:'Sheet2'!$H$45,MATCH(BB265,Sheet2!$G$2:'Sheet2'!$G$45,0)),0)))+IF($BE$1=TRUE,2,0)</f>
        <v>29</v>
      </c>
      <c r="AG265" s="26">
        <f t="shared" si="138"/>
        <v>32.5</v>
      </c>
      <c r="AH265" s="26">
        <f t="shared" si="139"/>
        <v>35.5</v>
      </c>
      <c r="AI265" s="28">
        <f t="shared" si="140"/>
        <v>38.5</v>
      </c>
      <c r="AJ265" s="95"/>
      <c r="AK265" s="96">
        <v>312</v>
      </c>
      <c r="AL265" s="96">
        <v>78</v>
      </c>
      <c r="AM265" s="96">
        <v>10</v>
      </c>
      <c r="AN265" s="83">
        <v>10</v>
      </c>
      <c r="AO265" s="83">
        <v>13</v>
      </c>
      <c r="AP265" s="13">
        <v>64</v>
      </c>
      <c r="AQ265" s="13">
        <v>30</v>
      </c>
      <c r="AR265" s="13">
        <v>24</v>
      </c>
      <c r="AS265" s="13">
        <v>711</v>
      </c>
      <c r="AT265" s="13">
        <v>2</v>
      </c>
      <c r="AU265" s="5">
        <f t="shared" si="120"/>
        <v>799</v>
      </c>
      <c r="AV265" s="5">
        <f t="shared" si="141"/>
        <v>599</v>
      </c>
      <c r="AW265" s="5">
        <f t="shared" si="142"/>
        <v>998</v>
      </c>
      <c r="AX265" s="5">
        <f t="shared" si="143"/>
        <v>3</v>
      </c>
      <c r="AY265" s="5">
        <f t="shared" si="144"/>
        <v>4</v>
      </c>
      <c r="AZ265" s="5">
        <f t="shared" si="145"/>
        <v>8</v>
      </c>
      <c r="BA265" s="5">
        <f t="shared" si="146"/>
        <v>12</v>
      </c>
      <c r="BB265" s="5">
        <f t="shared" si="147"/>
        <v>15</v>
      </c>
    </row>
    <row r="266" spans="1:54" s="5" customFormat="1" hidden="1">
      <c r="A266" s="334"/>
      <c r="B266" s="89" t="s">
        <v>45</v>
      </c>
      <c r="C266" s="119" t="s">
        <v>105</v>
      </c>
      <c r="D266" s="26" t="s">
        <v>1</v>
      </c>
      <c r="E266" s="26" t="s">
        <v>0</v>
      </c>
      <c r="F266" s="27" t="s">
        <v>18</v>
      </c>
      <c r="G266" s="28" t="s">
        <v>10</v>
      </c>
      <c r="H266" s="91">
        <f>ROUNDDOWN(AK266*1.05,0)+INDEX(Sheet2!$B$2:'Sheet2'!$B$5,MATCH(G266,Sheet2!$A$2:'Sheet2'!$A$5,0),0)+34*AT266-ROUNDUP(IF($BC$1=TRUE,AV266,AW266)/10,0)+A266</f>
        <v>398</v>
      </c>
      <c r="I266" s="231">
        <f>ROUNDDOWN(AL266*1.05,0)+INDEX(Sheet2!$B$2:'Sheet2'!$B$5,MATCH(G266,Sheet2!$A$2:'Sheet2'!$A$5,0),0)+34*AT266-ROUNDUP(IF($BC$1=TRUE,AV266,AW266)/10,0)+A266</f>
        <v>455</v>
      </c>
      <c r="J266" s="30">
        <f t="shared" si="123"/>
        <v>853</v>
      </c>
      <c r="K266" s="135">
        <f>AW266-ROUNDDOWN(AR266/2,0)-ROUNDDOWN(MAX(AQ266*1.2,AP266*0.5),0)+INDEX(Sheet2!$C$2:'Sheet2'!$C$5,MATCH(G266,Sheet2!$A$2:'Sheet2'!$A$5,0),0)</f>
        <v>1227</v>
      </c>
      <c r="L266" s="25">
        <f t="shared" si="124"/>
        <v>676</v>
      </c>
      <c r="M266" s="83">
        <f t="shared" si="121"/>
        <v>12</v>
      </c>
      <c r="N266" s="83">
        <f t="shared" si="122"/>
        <v>40</v>
      </c>
      <c r="O266" s="92">
        <f t="shared" si="125"/>
        <v>1649</v>
      </c>
      <c r="P266" s="31">
        <f>AX266+IF($F266="범선",IF($BG$1=TRUE,INDEX(Sheet2!$H$2:'Sheet2'!$H$45,MATCH(AX266,Sheet2!$G$2:'Sheet2'!$G$45,0),0)),IF($BH$1=TRUE,INDEX(Sheet2!$I$2:'Sheet2'!$I$45,MATCH(AX266,Sheet2!$G$2:'Sheet2'!$G$45,0)),IF($BI$1=TRUE,INDEX(Sheet2!$H$2:'Sheet2'!$H$45,MATCH(AX266,Sheet2!$G$2:'Sheet2'!$G$45,0)),0)))+IF($BE$1=TRUE,2,0)</f>
        <v>18.5</v>
      </c>
      <c r="Q266" s="26">
        <f t="shared" si="126"/>
        <v>21.5</v>
      </c>
      <c r="R266" s="26">
        <f t="shared" si="127"/>
        <v>24.5</v>
      </c>
      <c r="S266" s="28">
        <f t="shared" si="128"/>
        <v>27.5</v>
      </c>
      <c r="T266" s="26">
        <f>AY266+IF($F266="범선",IF($BG$1=TRUE,INDEX(Sheet2!$H$2:'Sheet2'!$H$45,MATCH(AY266,Sheet2!$G$2:'Sheet2'!$G$45,0),0)),IF($BH$1=TRUE,INDEX(Sheet2!$I$2:'Sheet2'!$I$45,MATCH(AY266,Sheet2!$G$2:'Sheet2'!$G$45,0)),IF($BI$1=TRUE,INDEX(Sheet2!$H$2:'Sheet2'!$H$45,MATCH(AY266,Sheet2!$G$2:'Sheet2'!$G$45,0)),0)))+IF($BE$1=TRUE,2,0)</f>
        <v>20</v>
      </c>
      <c r="U266" s="26">
        <f t="shared" si="129"/>
        <v>23.5</v>
      </c>
      <c r="V266" s="26">
        <f t="shared" si="130"/>
        <v>26.5</v>
      </c>
      <c r="W266" s="28">
        <f t="shared" si="131"/>
        <v>29.5</v>
      </c>
      <c r="X266" s="26">
        <f>AZ266+IF($F266="범선",IF($BG$1=TRUE,INDEX(Sheet2!$H$2:'Sheet2'!$H$45,MATCH(AZ266,Sheet2!$G$2:'Sheet2'!$G$45,0),0)),IF($BH$1=TRUE,INDEX(Sheet2!$I$2:'Sheet2'!$I$45,MATCH(AZ266,Sheet2!$G$2:'Sheet2'!$G$45,0)),IF($BI$1=TRUE,INDEX(Sheet2!$H$2:'Sheet2'!$H$45,MATCH(AZ266,Sheet2!$G$2:'Sheet2'!$G$45,0)),0)))+IF($BE$1=TRUE,2,0)</f>
        <v>24</v>
      </c>
      <c r="Y266" s="26">
        <f t="shared" si="132"/>
        <v>27.5</v>
      </c>
      <c r="Z266" s="26">
        <f t="shared" si="133"/>
        <v>30.5</v>
      </c>
      <c r="AA266" s="28">
        <f t="shared" si="134"/>
        <v>33.5</v>
      </c>
      <c r="AB266" s="26">
        <f>BA266+IF($F266="범선",IF($BG$1=TRUE,INDEX(Sheet2!$H$2:'Sheet2'!$H$45,MATCH(BA266,Sheet2!$G$2:'Sheet2'!$G$45,0),0)),IF($BH$1=TRUE,INDEX(Sheet2!$I$2:'Sheet2'!$I$45,MATCH(BA266,Sheet2!$G$2:'Sheet2'!$G$45,0)),IF($BI$1=TRUE,INDEX(Sheet2!$H$2:'Sheet2'!$H$45,MATCH(BA266,Sheet2!$G$2:'Sheet2'!$G$45,0)),0)))+IF($BE$1=TRUE,2,0)</f>
        <v>29</v>
      </c>
      <c r="AC266" s="26">
        <f t="shared" si="135"/>
        <v>32.5</v>
      </c>
      <c r="AD266" s="26">
        <f t="shared" si="136"/>
        <v>35.5</v>
      </c>
      <c r="AE266" s="28">
        <f t="shared" si="137"/>
        <v>38.5</v>
      </c>
      <c r="AF266" s="26">
        <f>BB266+IF($F266="범선",IF($BG$1=TRUE,INDEX(Sheet2!$H$2:'Sheet2'!$H$45,MATCH(BB266,Sheet2!$G$2:'Sheet2'!$G$45,0),0)),IF($BH$1=TRUE,INDEX(Sheet2!$I$2:'Sheet2'!$I$45,MATCH(BB266,Sheet2!$G$2:'Sheet2'!$G$45,0)),IF($BI$1=TRUE,INDEX(Sheet2!$H$2:'Sheet2'!$H$45,MATCH(BB266,Sheet2!$G$2:'Sheet2'!$G$45,0)),0)))+IF($BE$1=TRUE,2,0)</f>
        <v>34.5</v>
      </c>
      <c r="AG266" s="26">
        <f t="shared" si="138"/>
        <v>38</v>
      </c>
      <c r="AH266" s="26">
        <f t="shared" si="139"/>
        <v>41</v>
      </c>
      <c r="AI266" s="28">
        <f t="shared" si="140"/>
        <v>44</v>
      </c>
      <c r="AJ266" s="95"/>
      <c r="AK266" s="97">
        <v>220</v>
      </c>
      <c r="AL266" s="97">
        <v>275</v>
      </c>
      <c r="AM266" s="97">
        <v>10</v>
      </c>
      <c r="AN266" s="83">
        <v>12</v>
      </c>
      <c r="AO266" s="83">
        <v>40</v>
      </c>
      <c r="AP266" s="5">
        <v>65</v>
      </c>
      <c r="AQ266" s="5">
        <v>35</v>
      </c>
      <c r="AR266" s="5">
        <v>64</v>
      </c>
      <c r="AS266" s="5">
        <v>871</v>
      </c>
      <c r="AT266" s="5">
        <v>3</v>
      </c>
      <c r="AU266" s="5">
        <f t="shared" si="120"/>
        <v>1000</v>
      </c>
      <c r="AV266" s="5">
        <f t="shared" si="141"/>
        <v>750</v>
      </c>
      <c r="AW266" s="5">
        <f t="shared" si="142"/>
        <v>1250</v>
      </c>
      <c r="AX266" s="5">
        <f t="shared" si="143"/>
        <v>7</v>
      </c>
      <c r="AY266" s="5">
        <f t="shared" si="144"/>
        <v>8</v>
      </c>
      <c r="AZ266" s="5">
        <f t="shared" si="145"/>
        <v>11</v>
      </c>
      <c r="BA266" s="5">
        <f t="shared" si="146"/>
        <v>15</v>
      </c>
      <c r="BB266" s="5">
        <f t="shared" si="147"/>
        <v>19</v>
      </c>
    </row>
    <row r="267" spans="1:54" s="5" customFormat="1" hidden="1">
      <c r="A267" s="334"/>
      <c r="B267" s="89" t="s">
        <v>28</v>
      </c>
      <c r="C267" s="119" t="s">
        <v>233</v>
      </c>
      <c r="D267" s="26" t="s">
        <v>1</v>
      </c>
      <c r="E267" s="26" t="s">
        <v>0</v>
      </c>
      <c r="F267" s="27" t="s">
        <v>18</v>
      </c>
      <c r="G267" s="28" t="s">
        <v>10</v>
      </c>
      <c r="H267" s="91">
        <f>ROUNDDOWN(AK267*1.05,0)+INDEX(Sheet2!$B$2:'Sheet2'!$B$5,MATCH(G267,Sheet2!$A$2:'Sheet2'!$A$5,0),0)+34*AT267-ROUNDUP(IF($BC$1=TRUE,AV267,AW267)/10,0)+A267</f>
        <v>471</v>
      </c>
      <c r="I267" s="231">
        <f>ROUNDDOWN(AL267*1.05,0)+INDEX(Sheet2!$B$2:'Sheet2'!$B$5,MATCH(G267,Sheet2!$A$2:'Sheet2'!$A$5,0),0)+34*AT267-ROUNDUP(IF($BC$1=TRUE,AV267,AW267)/10,0)+A267</f>
        <v>226</v>
      </c>
      <c r="J267" s="30">
        <f t="shared" si="123"/>
        <v>697</v>
      </c>
      <c r="K267" s="136">
        <f>AW267-ROUNDDOWN(AR267/2,0)-ROUNDDOWN(MAX(AQ267*1.2,AP267*0.5),0)+INDEX(Sheet2!$C$2:'Sheet2'!$C$5,MATCH(G267,Sheet2!$A$2:'Sheet2'!$A$5,0),0)</f>
        <v>1057</v>
      </c>
      <c r="L267" s="25">
        <f t="shared" si="124"/>
        <v>586</v>
      </c>
      <c r="M267" s="83">
        <f t="shared" si="121"/>
        <v>10</v>
      </c>
      <c r="N267" s="83">
        <f t="shared" si="122"/>
        <v>15</v>
      </c>
      <c r="O267" s="92">
        <f t="shared" si="125"/>
        <v>1639</v>
      </c>
      <c r="P267" s="31">
        <f>AX267+IF($F267="범선",IF($BG$1=TRUE,INDEX(Sheet2!$H$2:'Sheet2'!$H$45,MATCH(AX267,Sheet2!$G$2:'Sheet2'!$G$45,0),0)),IF($BH$1=TRUE,INDEX(Sheet2!$I$2:'Sheet2'!$I$45,MATCH(AX267,Sheet2!$G$2:'Sheet2'!$G$45,0)),IF($BI$1=TRUE,INDEX(Sheet2!$H$2:'Sheet2'!$H$45,MATCH(AX267,Sheet2!$G$2:'Sheet2'!$G$45,0)),0)))+IF($BE$1=TRUE,2,0)</f>
        <v>13</v>
      </c>
      <c r="Q267" s="26">
        <f t="shared" si="126"/>
        <v>16</v>
      </c>
      <c r="R267" s="26">
        <f t="shared" si="127"/>
        <v>19</v>
      </c>
      <c r="S267" s="28">
        <f t="shared" si="128"/>
        <v>22</v>
      </c>
      <c r="T267" s="26">
        <f>AY267+IF($F267="범선",IF($BG$1=TRUE,INDEX(Sheet2!$H$2:'Sheet2'!$H$45,MATCH(AY267,Sheet2!$G$2:'Sheet2'!$G$45,0),0)),IF($BH$1=TRUE,INDEX(Sheet2!$I$2:'Sheet2'!$I$45,MATCH(AY267,Sheet2!$G$2:'Sheet2'!$G$45,0)),IF($BI$1=TRUE,INDEX(Sheet2!$H$2:'Sheet2'!$H$45,MATCH(AY267,Sheet2!$G$2:'Sheet2'!$G$45,0)),0)))+IF($BE$1=TRUE,2,0)</f>
        <v>14.5</v>
      </c>
      <c r="U267" s="26">
        <f t="shared" si="129"/>
        <v>18</v>
      </c>
      <c r="V267" s="26">
        <f t="shared" si="130"/>
        <v>21</v>
      </c>
      <c r="W267" s="28">
        <f t="shared" si="131"/>
        <v>24</v>
      </c>
      <c r="X267" s="26">
        <f>AZ267+IF($F267="범선",IF($BG$1=TRUE,INDEX(Sheet2!$H$2:'Sheet2'!$H$45,MATCH(AZ267,Sheet2!$G$2:'Sheet2'!$G$45,0),0)),IF($BH$1=TRUE,INDEX(Sheet2!$I$2:'Sheet2'!$I$45,MATCH(AZ267,Sheet2!$G$2:'Sheet2'!$G$45,0)),IF($BI$1=TRUE,INDEX(Sheet2!$H$2:'Sheet2'!$H$45,MATCH(AZ267,Sheet2!$G$2:'Sheet2'!$G$45,0)),0)))+IF($BE$1=TRUE,2,0)</f>
        <v>18.5</v>
      </c>
      <c r="Y267" s="26">
        <f t="shared" si="132"/>
        <v>22</v>
      </c>
      <c r="Z267" s="26">
        <f t="shared" si="133"/>
        <v>25</v>
      </c>
      <c r="AA267" s="28">
        <f t="shared" si="134"/>
        <v>28</v>
      </c>
      <c r="AB267" s="26">
        <f>BA267+IF($F267="범선",IF($BG$1=TRUE,INDEX(Sheet2!$H$2:'Sheet2'!$H$45,MATCH(BA267,Sheet2!$G$2:'Sheet2'!$G$45,0),0)),IF($BH$1=TRUE,INDEX(Sheet2!$I$2:'Sheet2'!$I$45,MATCH(BA267,Sheet2!$G$2:'Sheet2'!$G$45,0)),IF($BI$1=TRUE,INDEX(Sheet2!$H$2:'Sheet2'!$H$45,MATCH(BA267,Sheet2!$G$2:'Sheet2'!$G$45,0)),0)))+IF($BE$1=TRUE,2,0)</f>
        <v>24</v>
      </c>
      <c r="AC267" s="26">
        <f t="shared" si="135"/>
        <v>27.5</v>
      </c>
      <c r="AD267" s="26">
        <f t="shared" si="136"/>
        <v>30.5</v>
      </c>
      <c r="AE267" s="28">
        <f t="shared" si="137"/>
        <v>33.5</v>
      </c>
      <c r="AF267" s="26">
        <f>BB267+IF($F267="범선",IF($BG$1=TRUE,INDEX(Sheet2!$H$2:'Sheet2'!$H$45,MATCH(BB267,Sheet2!$G$2:'Sheet2'!$G$45,0),0)),IF($BH$1=TRUE,INDEX(Sheet2!$I$2:'Sheet2'!$I$45,MATCH(BB267,Sheet2!$G$2:'Sheet2'!$G$45,0)),IF($BI$1=TRUE,INDEX(Sheet2!$H$2:'Sheet2'!$H$45,MATCH(BB267,Sheet2!$G$2:'Sheet2'!$G$45,0)),0)))+IF($BE$1=TRUE,2,0)</f>
        <v>29</v>
      </c>
      <c r="AG267" s="26">
        <f t="shared" si="138"/>
        <v>32.5</v>
      </c>
      <c r="AH267" s="26">
        <f t="shared" si="139"/>
        <v>35.5</v>
      </c>
      <c r="AI267" s="28">
        <f t="shared" si="140"/>
        <v>38.5</v>
      </c>
      <c r="AJ267" s="95"/>
      <c r="AK267" s="96">
        <v>311</v>
      </c>
      <c r="AL267" s="96">
        <v>78</v>
      </c>
      <c r="AM267" s="96">
        <v>10</v>
      </c>
      <c r="AN267" s="83">
        <v>10</v>
      </c>
      <c r="AO267" s="83">
        <v>15</v>
      </c>
      <c r="AP267" s="139">
        <v>65</v>
      </c>
      <c r="AQ267" s="139">
        <v>30</v>
      </c>
      <c r="AR267" s="139">
        <v>16</v>
      </c>
      <c r="AS267" s="139">
        <v>759</v>
      </c>
      <c r="AT267" s="139">
        <v>2</v>
      </c>
      <c r="AU267" s="5">
        <f t="shared" si="120"/>
        <v>840</v>
      </c>
      <c r="AV267" s="5">
        <f t="shared" si="141"/>
        <v>630</v>
      </c>
      <c r="AW267" s="5">
        <f t="shared" si="142"/>
        <v>1050</v>
      </c>
      <c r="AX267" s="5">
        <f t="shared" si="143"/>
        <v>3</v>
      </c>
      <c r="AY267" s="5">
        <f t="shared" si="144"/>
        <v>4</v>
      </c>
      <c r="AZ267" s="5">
        <f t="shared" si="145"/>
        <v>7</v>
      </c>
      <c r="BA267" s="5">
        <f t="shared" si="146"/>
        <v>11</v>
      </c>
      <c r="BB267" s="5">
        <f t="shared" si="147"/>
        <v>15</v>
      </c>
    </row>
    <row r="268" spans="1:54" s="5" customFormat="1">
      <c r="A268" s="882"/>
      <c r="B268" s="89" t="s">
        <v>46</v>
      </c>
      <c r="C268" s="119" t="s">
        <v>111</v>
      </c>
      <c r="D268" s="26" t="s">
        <v>1</v>
      </c>
      <c r="E268" s="20" t="s">
        <v>0</v>
      </c>
      <c r="F268" s="27" t="s">
        <v>18</v>
      </c>
      <c r="G268" s="28" t="s">
        <v>12</v>
      </c>
      <c r="H268" s="91">
        <f>ROUNDDOWN(AK268*1.05,0)+INDEX(Sheet2!$B$2:'Sheet2'!$B$5,MATCH(G268,Sheet2!$A$2:'Sheet2'!$A$5,0),0)+34*AT268-ROUNDUP(IF($BC$1=TRUE,AV268,AW268)/10,0)+A268</f>
        <v>418</v>
      </c>
      <c r="I268" s="231">
        <f>ROUNDDOWN(AL268*1.05,0)+INDEX(Sheet2!$B$2:'Sheet2'!$B$5,MATCH(G268,Sheet2!$A$2:'Sheet2'!$A$5,0),0)+34*AT268-ROUNDUP(IF($BC$1=TRUE,AV268,AW268)/10,0)+A268</f>
        <v>523</v>
      </c>
      <c r="J268" s="30">
        <f t="shared" si="123"/>
        <v>941</v>
      </c>
      <c r="K268" s="88">
        <f>AW268-ROUNDDOWN(AR268/2,0)-ROUNDDOWN(MAX(AQ268*1.2,AP268*0.5),0)+INDEX(Sheet2!$C$2:'Sheet2'!$C$5,MATCH(G268,Sheet2!$A$2:'Sheet2'!$A$5,0),0)</f>
        <v>447</v>
      </c>
      <c r="L268" s="25">
        <f t="shared" si="124"/>
        <v>177</v>
      </c>
      <c r="M268" s="83">
        <f t="shared" si="121"/>
        <v>12</v>
      </c>
      <c r="N268" s="83">
        <f t="shared" si="122"/>
        <v>45</v>
      </c>
      <c r="O268" s="92">
        <f t="shared" si="125"/>
        <v>1777</v>
      </c>
      <c r="P268" s="31">
        <f>AX268+IF($F268="범선",IF($BG$1=TRUE,INDEX(Sheet2!$H$2:'Sheet2'!$H$45,MATCH(AX268,Sheet2!$G$2:'Sheet2'!$G$45,0),0)),IF($BH$1=TRUE,INDEX(Sheet2!$I$2:'Sheet2'!$I$45,MATCH(AX268,Sheet2!$G$2:'Sheet2'!$G$45,0)),IF($BI$1=TRUE,INDEX(Sheet2!$H$2:'Sheet2'!$H$45,MATCH(AX268,Sheet2!$G$2:'Sheet2'!$G$45,0)),0)))+IF($BE$1=TRUE,2,0)</f>
        <v>25</v>
      </c>
      <c r="Q268" s="26">
        <f t="shared" si="126"/>
        <v>28</v>
      </c>
      <c r="R268" s="26">
        <f t="shared" si="127"/>
        <v>31</v>
      </c>
      <c r="S268" s="28">
        <f t="shared" si="128"/>
        <v>34</v>
      </c>
      <c r="T268" s="26">
        <f>AY268+IF($F268="범선",IF($BG$1=TRUE,INDEX(Sheet2!$H$2:'Sheet2'!$H$45,MATCH(AY268,Sheet2!$G$2:'Sheet2'!$G$45,0),0)),IF($BH$1=TRUE,INDEX(Sheet2!$I$2:'Sheet2'!$I$45,MATCH(AY268,Sheet2!$G$2:'Sheet2'!$G$45,0)),IF($BI$1=TRUE,INDEX(Sheet2!$H$2:'Sheet2'!$H$45,MATCH(AY268,Sheet2!$G$2:'Sheet2'!$G$45,0)),0)))+IF($BE$1=TRUE,2,0)</f>
        <v>26.5</v>
      </c>
      <c r="U268" s="26">
        <f t="shared" si="129"/>
        <v>30</v>
      </c>
      <c r="V268" s="26">
        <f t="shared" si="130"/>
        <v>33</v>
      </c>
      <c r="W268" s="28">
        <f t="shared" si="131"/>
        <v>36</v>
      </c>
      <c r="X268" s="26">
        <f>AZ268+IF($F268="범선",IF($BG$1=TRUE,INDEX(Sheet2!$H$2:'Sheet2'!$H$45,MATCH(AZ268,Sheet2!$G$2:'Sheet2'!$G$45,0),0)),IF($BH$1=TRUE,INDEX(Sheet2!$I$2:'Sheet2'!$I$45,MATCH(AZ268,Sheet2!$G$2:'Sheet2'!$G$45,0)),IF($BI$1=TRUE,INDEX(Sheet2!$H$2:'Sheet2'!$H$45,MATCH(AZ268,Sheet2!$G$2:'Sheet2'!$G$45,0)),0)))+IF($BE$1=TRUE,2,0)</f>
        <v>30.5</v>
      </c>
      <c r="Y268" s="26">
        <f t="shared" si="132"/>
        <v>34</v>
      </c>
      <c r="Z268" s="26">
        <f t="shared" si="133"/>
        <v>37</v>
      </c>
      <c r="AA268" s="28">
        <f t="shared" si="134"/>
        <v>40</v>
      </c>
      <c r="AB268" s="26">
        <f>BA268+IF($F268="범선",IF($BG$1=TRUE,INDEX(Sheet2!$H$2:'Sheet2'!$H$45,MATCH(BA268,Sheet2!$G$2:'Sheet2'!$G$45,0),0)),IF($BH$1=TRUE,INDEX(Sheet2!$I$2:'Sheet2'!$I$45,MATCH(BA268,Sheet2!$G$2:'Sheet2'!$G$45,0)),IF($BI$1=TRUE,INDEX(Sheet2!$H$2:'Sheet2'!$H$45,MATCH(BA268,Sheet2!$G$2:'Sheet2'!$G$45,0)),0)))+IF($BE$1=TRUE,2,0)</f>
        <v>36</v>
      </c>
      <c r="AC268" s="26">
        <f t="shared" si="135"/>
        <v>39.5</v>
      </c>
      <c r="AD268" s="26">
        <f t="shared" si="136"/>
        <v>42.5</v>
      </c>
      <c r="AE268" s="28">
        <f t="shared" si="137"/>
        <v>45.5</v>
      </c>
      <c r="AF268" s="26">
        <f>BB268+IF($F268="범선",IF($BG$1=TRUE,INDEX(Sheet2!$H$2:'Sheet2'!$H$45,MATCH(BB268,Sheet2!$G$2:'Sheet2'!$G$45,0),0)),IF($BH$1=TRUE,INDEX(Sheet2!$I$2:'Sheet2'!$I$45,MATCH(BB268,Sheet2!$G$2:'Sheet2'!$G$45,0)),IF($BI$1=TRUE,INDEX(Sheet2!$H$2:'Sheet2'!$H$45,MATCH(BB268,Sheet2!$G$2:'Sheet2'!$G$45,0)),0)))+IF($BE$1=TRUE,2,0)</f>
        <v>41</v>
      </c>
      <c r="AG268" s="26">
        <f t="shared" si="138"/>
        <v>44.5</v>
      </c>
      <c r="AH268" s="26">
        <f t="shared" si="139"/>
        <v>47.5</v>
      </c>
      <c r="AI268" s="28">
        <f t="shared" si="140"/>
        <v>50.5</v>
      </c>
      <c r="AJ268" s="95"/>
      <c r="AK268" s="97">
        <v>200</v>
      </c>
      <c r="AL268" s="97">
        <v>300</v>
      </c>
      <c r="AM268" s="97">
        <v>10</v>
      </c>
      <c r="AN268" s="83">
        <v>12</v>
      </c>
      <c r="AO268" s="83">
        <v>45</v>
      </c>
      <c r="AP268" s="142">
        <v>200</v>
      </c>
      <c r="AQ268" s="142">
        <v>50</v>
      </c>
      <c r="AR268" s="142">
        <v>108</v>
      </c>
      <c r="AS268" s="5">
        <v>134</v>
      </c>
      <c r="AT268" s="5">
        <v>3</v>
      </c>
      <c r="AU268" s="5">
        <f t="shared" si="120"/>
        <v>442</v>
      </c>
      <c r="AV268" s="5">
        <f t="shared" si="141"/>
        <v>331</v>
      </c>
      <c r="AW268" s="5">
        <f t="shared" si="142"/>
        <v>552</v>
      </c>
      <c r="AX268" s="5">
        <f t="shared" si="143"/>
        <v>12</v>
      </c>
      <c r="AY268" s="5">
        <f t="shared" si="144"/>
        <v>13</v>
      </c>
      <c r="AZ268" s="5">
        <f t="shared" si="145"/>
        <v>16</v>
      </c>
      <c r="BA268" s="5">
        <f t="shared" si="146"/>
        <v>20</v>
      </c>
      <c r="BB268" s="5">
        <f t="shared" si="147"/>
        <v>24</v>
      </c>
    </row>
    <row r="269" spans="1:54" s="5" customFormat="1">
      <c r="A269" s="334"/>
      <c r="B269" s="89" t="s">
        <v>28</v>
      </c>
      <c r="C269" s="119" t="s">
        <v>183</v>
      </c>
      <c r="D269" s="26" t="s">
        <v>1</v>
      </c>
      <c r="E269" s="26" t="s">
        <v>0</v>
      </c>
      <c r="F269" s="26" t="s">
        <v>18</v>
      </c>
      <c r="G269" s="28" t="s">
        <v>12</v>
      </c>
      <c r="H269" s="91">
        <f>ROUNDDOWN(AK269*1.05,0)+INDEX(Sheet2!$B$2:'Sheet2'!$B$5,MATCH(G269,Sheet2!$A$2:'Sheet2'!$A$5,0),0)+34*AT269-ROUNDUP(IF($BC$1=TRUE,AV269,AW269)/10,0)+A269</f>
        <v>456</v>
      </c>
      <c r="I269" s="231">
        <f>ROUNDDOWN(AL269*1.05,0)+INDEX(Sheet2!$B$2:'Sheet2'!$B$5,MATCH(G269,Sheet2!$A$2:'Sheet2'!$A$5,0),0)+34*AT269-ROUNDUP(IF($BC$1=TRUE,AV269,AW269)/10,0)+A269</f>
        <v>408</v>
      </c>
      <c r="J269" s="30">
        <f t="shared" si="123"/>
        <v>864</v>
      </c>
      <c r="K269" s="88">
        <f>AW269-ROUNDDOWN(AR269/2,0)-ROUNDDOWN(MAX(AQ269*1.2,AP269*0.5),0)+INDEX(Sheet2!$C$2:'Sheet2'!$C$5,MATCH(G269,Sheet2!$A$2:'Sheet2'!$A$5,0),0)</f>
        <v>780</v>
      </c>
      <c r="L269" s="25">
        <f t="shared" si="124"/>
        <v>381</v>
      </c>
      <c r="M269" s="83">
        <f t="shared" si="121"/>
        <v>11</v>
      </c>
      <c r="N269" s="83">
        <f t="shared" si="122"/>
        <v>52</v>
      </c>
      <c r="O269" s="92">
        <f t="shared" si="125"/>
        <v>1776</v>
      </c>
      <c r="P269" s="31">
        <f>AX269+IF($F269="범선",IF($BG$1=TRUE,INDEX(Sheet2!$H$2:'Sheet2'!$H$45,MATCH(AX269,Sheet2!$G$2:'Sheet2'!$G$45,0),0)),IF($BH$1=TRUE,INDEX(Sheet2!$I$2:'Sheet2'!$I$45,MATCH(AX269,Sheet2!$G$2:'Sheet2'!$G$45,0)),IF($BI$1=TRUE,INDEX(Sheet2!$H$2:'Sheet2'!$H$45,MATCH(AX269,Sheet2!$G$2:'Sheet2'!$G$45,0)),0)))+IF($BE$1=TRUE,2,0)</f>
        <v>24</v>
      </c>
      <c r="Q269" s="26">
        <f t="shared" si="126"/>
        <v>27</v>
      </c>
      <c r="R269" s="26">
        <f t="shared" si="127"/>
        <v>30</v>
      </c>
      <c r="S269" s="28">
        <f t="shared" si="128"/>
        <v>33</v>
      </c>
      <c r="T269" s="26">
        <f>AY269+IF($F269="범선",IF($BG$1=TRUE,INDEX(Sheet2!$H$2:'Sheet2'!$H$45,MATCH(AY269,Sheet2!$G$2:'Sheet2'!$G$45,0),0)),IF($BH$1=TRUE,INDEX(Sheet2!$I$2:'Sheet2'!$I$45,MATCH(AY269,Sheet2!$G$2:'Sheet2'!$G$45,0)),IF($BI$1=TRUE,INDEX(Sheet2!$H$2:'Sheet2'!$H$45,MATCH(AY269,Sheet2!$G$2:'Sheet2'!$G$45,0)),0)))+IF($BE$1=TRUE,2,0)</f>
        <v>25</v>
      </c>
      <c r="U269" s="26">
        <f t="shared" si="129"/>
        <v>28.5</v>
      </c>
      <c r="V269" s="26">
        <f t="shared" si="130"/>
        <v>31.5</v>
      </c>
      <c r="W269" s="28">
        <f t="shared" si="131"/>
        <v>34.5</v>
      </c>
      <c r="X269" s="26">
        <f>AZ269+IF($F269="범선",IF($BG$1=TRUE,INDEX(Sheet2!$H$2:'Sheet2'!$H$45,MATCH(AZ269,Sheet2!$G$2:'Sheet2'!$G$45,0),0)),IF($BH$1=TRUE,INDEX(Sheet2!$I$2:'Sheet2'!$I$45,MATCH(AZ269,Sheet2!$G$2:'Sheet2'!$G$45,0)),IF($BI$1=TRUE,INDEX(Sheet2!$H$2:'Sheet2'!$H$45,MATCH(AZ269,Sheet2!$G$2:'Sheet2'!$G$45,0)),0)))+IF($BE$1=TRUE,2,0)</f>
        <v>30.5</v>
      </c>
      <c r="Y269" s="26">
        <f t="shared" si="132"/>
        <v>34</v>
      </c>
      <c r="Z269" s="26">
        <f t="shared" si="133"/>
        <v>37</v>
      </c>
      <c r="AA269" s="28">
        <f t="shared" si="134"/>
        <v>40</v>
      </c>
      <c r="AB269" s="26">
        <f>BA269+IF($F269="범선",IF($BG$1=TRUE,INDEX(Sheet2!$H$2:'Sheet2'!$H$45,MATCH(BA269,Sheet2!$G$2:'Sheet2'!$G$45,0),0)),IF($BH$1=TRUE,INDEX(Sheet2!$I$2:'Sheet2'!$I$45,MATCH(BA269,Sheet2!$G$2:'Sheet2'!$G$45,0)),IF($BI$1=TRUE,INDEX(Sheet2!$H$2:'Sheet2'!$H$45,MATCH(BA269,Sheet2!$G$2:'Sheet2'!$G$45,0)),0)))+IF($BE$1=TRUE,2,0)</f>
        <v>34.5</v>
      </c>
      <c r="AC269" s="26">
        <f t="shared" si="135"/>
        <v>38</v>
      </c>
      <c r="AD269" s="26">
        <f t="shared" si="136"/>
        <v>41</v>
      </c>
      <c r="AE269" s="28">
        <f t="shared" si="137"/>
        <v>44</v>
      </c>
      <c r="AF269" s="26">
        <f>BB269+IF($F269="범선",IF($BG$1=TRUE,INDEX(Sheet2!$H$2:'Sheet2'!$H$45,MATCH(BB269,Sheet2!$G$2:'Sheet2'!$G$45,0),0)),IF($BH$1=TRUE,INDEX(Sheet2!$I$2:'Sheet2'!$I$45,MATCH(BB269,Sheet2!$G$2:'Sheet2'!$G$45,0)),IF($BI$1=TRUE,INDEX(Sheet2!$H$2:'Sheet2'!$H$45,MATCH(BB269,Sheet2!$G$2:'Sheet2'!$G$45,0)),0)))+IF($BE$1=TRUE,2,0)</f>
        <v>40</v>
      </c>
      <c r="AG269" s="26">
        <f t="shared" si="138"/>
        <v>43.5</v>
      </c>
      <c r="AH269" s="26">
        <f t="shared" si="139"/>
        <v>46.5</v>
      </c>
      <c r="AI269" s="28">
        <f t="shared" si="140"/>
        <v>49.5</v>
      </c>
      <c r="AJ269" s="95"/>
      <c r="AK269" s="96">
        <v>255</v>
      </c>
      <c r="AL269" s="96">
        <v>209</v>
      </c>
      <c r="AM269" s="96">
        <v>11</v>
      </c>
      <c r="AN269" s="83">
        <v>11</v>
      </c>
      <c r="AO269" s="83">
        <v>52</v>
      </c>
      <c r="AP269" s="139">
        <v>180</v>
      </c>
      <c r="AQ269" s="139">
        <v>65</v>
      </c>
      <c r="AR269" s="139">
        <v>108</v>
      </c>
      <c r="AS269" s="13">
        <v>412</v>
      </c>
      <c r="AT269" s="13">
        <v>3</v>
      </c>
      <c r="AU269" s="5">
        <f t="shared" si="120"/>
        <v>700</v>
      </c>
      <c r="AV269" s="5">
        <f t="shared" si="141"/>
        <v>525</v>
      </c>
      <c r="AW269" s="5">
        <f t="shared" si="142"/>
        <v>875</v>
      </c>
      <c r="AX269" s="5">
        <f t="shared" si="143"/>
        <v>11</v>
      </c>
      <c r="AY269" s="5">
        <f t="shared" si="144"/>
        <v>12</v>
      </c>
      <c r="AZ269" s="5">
        <f t="shared" si="145"/>
        <v>16</v>
      </c>
      <c r="BA269" s="5">
        <f t="shared" si="146"/>
        <v>19</v>
      </c>
      <c r="BB269" s="5">
        <f t="shared" si="147"/>
        <v>23</v>
      </c>
    </row>
    <row r="270" spans="1:54" s="5" customFormat="1">
      <c r="A270" s="882"/>
      <c r="B270" s="89" t="s">
        <v>28</v>
      </c>
      <c r="C270" s="119" t="s">
        <v>53</v>
      </c>
      <c r="D270" s="26" t="s">
        <v>1</v>
      </c>
      <c r="E270" s="26" t="s">
        <v>0</v>
      </c>
      <c r="F270" s="27" t="s">
        <v>18</v>
      </c>
      <c r="G270" s="28" t="s">
        <v>12</v>
      </c>
      <c r="H270" s="91">
        <f>ROUNDDOWN(AK270*1.05,0)+INDEX(Sheet2!$B$2:'Sheet2'!$B$5,MATCH(G270,Sheet2!$A$2:'Sheet2'!$A$5,0),0)+34*AT270-ROUNDUP(IF($BC$1=TRUE,AV270,AW270)/10,0)+A270</f>
        <v>407</v>
      </c>
      <c r="I270" s="231">
        <f>ROUNDDOWN(AL270*1.05,0)+INDEX(Sheet2!$B$2:'Sheet2'!$B$5,MATCH(G270,Sheet2!$A$2:'Sheet2'!$A$5,0),0)+34*AT270-ROUNDUP(IF($BC$1=TRUE,AV270,AW270)/10,0)+A270</f>
        <v>554</v>
      </c>
      <c r="J270" s="30">
        <f t="shared" si="123"/>
        <v>961</v>
      </c>
      <c r="K270" s="133">
        <f>AW270-ROUNDDOWN(AR270/2,0)-ROUNDDOWN(MAX(AQ270*1.2,AP270*0.5),0)+INDEX(Sheet2!$C$2:'Sheet2'!$C$5,MATCH(G270,Sheet2!$A$2:'Sheet2'!$A$5,0),0)</f>
        <v>849</v>
      </c>
      <c r="L270" s="25">
        <f t="shared" si="124"/>
        <v>435</v>
      </c>
      <c r="M270" s="83">
        <f t="shared" si="121"/>
        <v>13</v>
      </c>
      <c r="N270" s="83">
        <f t="shared" si="122"/>
        <v>47</v>
      </c>
      <c r="O270" s="92">
        <f t="shared" si="125"/>
        <v>1775</v>
      </c>
      <c r="P270" s="31">
        <f>AX270+IF($F270="범선",IF($BG$1=TRUE,INDEX(Sheet2!$H$2:'Sheet2'!$H$45,MATCH(AX270,Sheet2!$G$2:'Sheet2'!$G$45,0),0)),IF($BH$1=TRUE,INDEX(Sheet2!$I$2:'Sheet2'!$I$45,MATCH(AX270,Sheet2!$G$2:'Sheet2'!$G$45,0)),IF($BI$1=TRUE,INDEX(Sheet2!$H$2:'Sheet2'!$H$45,MATCH(AX270,Sheet2!$G$2:'Sheet2'!$G$45,0)),0)))+IF($BE$1=TRUE,2,0)</f>
        <v>22.5</v>
      </c>
      <c r="Q270" s="26">
        <f t="shared" si="126"/>
        <v>25.5</v>
      </c>
      <c r="R270" s="26">
        <f t="shared" si="127"/>
        <v>28.5</v>
      </c>
      <c r="S270" s="28">
        <f t="shared" si="128"/>
        <v>31.5</v>
      </c>
      <c r="T270" s="26">
        <f>AY270+IF($F270="범선",IF($BG$1=TRUE,INDEX(Sheet2!$H$2:'Sheet2'!$H$45,MATCH(AY270,Sheet2!$G$2:'Sheet2'!$G$45,0),0)),IF($BH$1=TRUE,INDEX(Sheet2!$I$2:'Sheet2'!$I$45,MATCH(AY270,Sheet2!$G$2:'Sheet2'!$G$45,0)),IF($BI$1=TRUE,INDEX(Sheet2!$H$2:'Sheet2'!$H$45,MATCH(AY270,Sheet2!$G$2:'Sheet2'!$G$45,0)),0)))+IF($BE$1=TRUE,2,0)</f>
        <v>24</v>
      </c>
      <c r="U270" s="26">
        <f t="shared" si="129"/>
        <v>27.5</v>
      </c>
      <c r="V270" s="26">
        <f t="shared" si="130"/>
        <v>30.5</v>
      </c>
      <c r="W270" s="28">
        <f t="shared" si="131"/>
        <v>33.5</v>
      </c>
      <c r="X270" s="26">
        <f>AZ270+IF($F270="범선",IF($BG$1=TRUE,INDEX(Sheet2!$H$2:'Sheet2'!$H$45,MATCH(AZ270,Sheet2!$G$2:'Sheet2'!$G$45,0),0)),IF($BH$1=TRUE,INDEX(Sheet2!$I$2:'Sheet2'!$I$45,MATCH(AZ270,Sheet2!$G$2:'Sheet2'!$G$45,0)),IF($BI$1=TRUE,INDEX(Sheet2!$H$2:'Sheet2'!$H$45,MATCH(AZ270,Sheet2!$G$2:'Sheet2'!$G$45,0)),0)))+IF($BE$1=TRUE,2,0)</f>
        <v>29</v>
      </c>
      <c r="Y270" s="26">
        <f t="shared" si="132"/>
        <v>32.5</v>
      </c>
      <c r="Z270" s="26">
        <f t="shared" si="133"/>
        <v>35.5</v>
      </c>
      <c r="AA270" s="28">
        <f t="shared" si="134"/>
        <v>38.5</v>
      </c>
      <c r="AB270" s="26">
        <f>BA270+IF($F270="범선",IF($BG$1=TRUE,INDEX(Sheet2!$H$2:'Sheet2'!$H$45,MATCH(BA270,Sheet2!$G$2:'Sheet2'!$G$45,0),0)),IF($BH$1=TRUE,INDEX(Sheet2!$I$2:'Sheet2'!$I$45,MATCH(BA270,Sheet2!$G$2:'Sheet2'!$G$45,0)),IF($BI$1=TRUE,INDEX(Sheet2!$H$2:'Sheet2'!$H$45,MATCH(BA270,Sheet2!$G$2:'Sheet2'!$G$45,0)),0)))+IF($BE$1=TRUE,2,0)</f>
        <v>33</v>
      </c>
      <c r="AC270" s="26">
        <f t="shared" si="135"/>
        <v>36.5</v>
      </c>
      <c r="AD270" s="26">
        <f t="shared" si="136"/>
        <v>39.5</v>
      </c>
      <c r="AE270" s="28">
        <f t="shared" si="137"/>
        <v>42.5</v>
      </c>
      <c r="AF270" s="26">
        <f>BB270+IF($F270="범선",IF($BG$1=TRUE,INDEX(Sheet2!$H$2:'Sheet2'!$H$45,MATCH(BB270,Sheet2!$G$2:'Sheet2'!$G$45,0),0)),IF($BH$1=TRUE,INDEX(Sheet2!$I$2:'Sheet2'!$I$45,MATCH(BB270,Sheet2!$G$2:'Sheet2'!$G$45,0)),IF($BI$1=TRUE,INDEX(Sheet2!$H$2:'Sheet2'!$H$45,MATCH(BB270,Sheet2!$G$2:'Sheet2'!$G$45,0)),0)))+IF($BE$1=TRUE,2,0)</f>
        <v>38.5</v>
      </c>
      <c r="AG270" s="26">
        <f t="shared" si="138"/>
        <v>42</v>
      </c>
      <c r="AH270" s="26">
        <f t="shared" si="139"/>
        <v>45</v>
      </c>
      <c r="AI270" s="28">
        <f t="shared" si="140"/>
        <v>48</v>
      </c>
      <c r="AJ270" s="95"/>
      <c r="AK270" s="97">
        <v>210</v>
      </c>
      <c r="AL270" s="97">
        <v>350</v>
      </c>
      <c r="AM270" s="97">
        <v>15</v>
      </c>
      <c r="AN270" s="83">
        <v>13</v>
      </c>
      <c r="AO270" s="83">
        <v>47</v>
      </c>
      <c r="AP270" s="142">
        <v>120</v>
      </c>
      <c r="AQ270" s="142">
        <v>60</v>
      </c>
      <c r="AR270" s="142">
        <v>80</v>
      </c>
      <c r="AS270">
        <v>530</v>
      </c>
      <c r="AT270">
        <v>3</v>
      </c>
      <c r="AU270" s="5">
        <f t="shared" si="120"/>
        <v>730</v>
      </c>
      <c r="AV270" s="5">
        <f t="shared" si="141"/>
        <v>547</v>
      </c>
      <c r="AW270" s="5">
        <f t="shared" si="142"/>
        <v>912</v>
      </c>
      <c r="AX270" s="5">
        <f t="shared" si="143"/>
        <v>10</v>
      </c>
      <c r="AY270" s="5">
        <f t="shared" si="144"/>
        <v>11</v>
      </c>
      <c r="AZ270" s="5">
        <f t="shared" si="145"/>
        <v>15</v>
      </c>
      <c r="BA270" s="5">
        <f t="shared" si="146"/>
        <v>18</v>
      </c>
      <c r="BB270" s="5">
        <f t="shared" si="147"/>
        <v>22</v>
      </c>
    </row>
    <row r="271" spans="1:54" s="5" customFormat="1" hidden="1">
      <c r="A271" s="327"/>
      <c r="B271" s="89"/>
      <c r="C271" s="119"/>
      <c r="D271" s="26"/>
      <c r="E271" s="26"/>
      <c r="F271" s="26"/>
      <c r="G271" s="28"/>
      <c r="H271" s="29"/>
      <c r="I271" s="29"/>
      <c r="J271" s="30"/>
      <c r="K271" s="234"/>
      <c r="L271" s="25"/>
      <c r="M271" s="83">
        <v>10</v>
      </c>
      <c r="N271" s="83">
        <v>10</v>
      </c>
      <c r="O271" s="87"/>
      <c r="P271" s="31"/>
      <c r="Q271" s="26"/>
      <c r="R271" s="26"/>
      <c r="S271" s="28"/>
      <c r="T271" s="26"/>
      <c r="U271" s="26"/>
      <c r="V271" s="26"/>
      <c r="W271" s="28"/>
      <c r="X271" s="26"/>
      <c r="Y271" s="26"/>
      <c r="Z271" s="26"/>
      <c r="AA271" s="28"/>
      <c r="AB271" s="26"/>
      <c r="AC271" s="26"/>
      <c r="AD271" s="26"/>
      <c r="AE271" s="28"/>
      <c r="AF271" s="26"/>
      <c r="AG271" s="26"/>
      <c r="AH271" s="26"/>
      <c r="AI271" s="28"/>
      <c r="AJ271" s="95"/>
      <c r="AK271" s="97"/>
      <c r="AL271" s="97"/>
      <c r="AM271" s="97"/>
      <c r="AN271" s="97"/>
      <c r="AO271" s="97"/>
      <c r="AP271" s="142"/>
      <c r="AQ271" s="142"/>
      <c r="AR271" s="142"/>
      <c r="AS271"/>
      <c r="AT271"/>
      <c r="AU271"/>
      <c r="AV271"/>
      <c r="AW271"/>
      <c r="AX271"/>
      <c r="AY271"/>
      <c r="AZ271"/>
      <c r="BA271"/>
      <c r="BB271"/>
    </row>
    <row r="272" spans="1:54" s="5" customFormat="1" hidden="1">
      <c r="A272" s="480"/>
      <c r="B272" s="406"/>
      <c r="C272" s="415"/>
      <c r="D272" s="38"/>
      <c r="E272" s="38"/>
      <c r="F272" s="38"/>
      <c r="G272" s="39"/>
      <c r="H272" s="481"/>
      <c r="I272" s="481"/>
      <c r="J272" s="40"/>
      <c r="K272" s="474"/>
      <c r="L272" s="37"/>
      <c r="M272" s="482"/>
      <c r="N272" s="482"/>
      <c r="O272" s="483"/>
      <c r="P272" s="41"/>
      <c r="Q272" s="38"/>
      <c r="R272" s="38"/>
      <c r="S272" s="39"/>
      <c r="T272" s="38"/>
      <c r="U272" s="38"/>
      <c r="V272" s="38"/>
      <c r="W272" s="39"/>
      <c r="X272" s="38"/>
      <c r="Y272" s="38"/>
      <c r="Z272" s="38"/>
      <c r="AA272" s="39"/>
      <c r="AB272" s="38"/>
      <c r="AC272" s="38"/>
      <c r="AD272" s="38"/>
      <c r="AE272" s="39"/>
      <c r="AF272" s="38"/>
      <c r="AG272" s="38"/>
      <c r="AH272" s="38"/>
      <c r="AI272" s="39"/>
      <c r="AJ272" s="95"/>
      <c r="AK272" s="97"/>
      <c r="AL272" s="97"/>
      <c r="AM272" s="97"/>
      <c r="AN272" s="97"/>
      <c r="AO272" s="97"/>
      <c r="AP272" s="142"/>
      <c r="AQ272" s="142"/>
      <c r="AR272" s="142"/>
      <c r="AS272" s="142"/>
      <c r="AT272" s="142"/>
      <c r="AU272"/>
      <c r="AV272"/>
      <c r="AW272"/>
      <c r="AX272"/>
      <c r="AY272"/>
      <c r="AZ272"/>
      <c r="BA272"/>
      <c r="BB272"/>
    </row>
    <row r="273" spans="1:55" s="5" customFormat="1" hidden="1">
      <c r="A273" s="815"/>
      <c r="B273" s="873" t="s">
        <v>234</v>
      </c>
      <c r="C273" s="846" t="s">
        <v>233</v>
      </c>
      <c r="D273" s="824" t="s">
        <v>1</v>
      </c>
      <c r="E273" s="824" t="s">
        <v>0</v>
      </c>
      <c r="F273" s="827" t="s">
        <v>18</v>
      </c>
      <c r="G273" s="829" t="s">
        <v>10</v>
      </c>
      <c r="H273" s="831">
        <f>ROUNDDOWN(AK273*1.05,0)+INDEX(Sheet2!$B$2:'Sheet2'!$B$5,MATCH(G273,Sheet2!$A$2:'Sheet2'!$A$5,0),0)+34*AT273-ROUNDUP(IF($BC$1=TRUE,AV273,AW273)/10,0)+A273</f>
        <v>466</v>
      </c>
      <c r="I273" s="834">
        <f>ROUNDDOWN(AL273*1.05,0)+INDEX(Sheet2!$B$2:'Sheet2'!$B$5,MATCH(G273,Sheet2!$A$2:'Sheet2'!$A$5,0),0)+34*AT273-ROUNDUP(IF($BC$1=TRUE,AV273,AW273)/10,0)+A273</f>
        <v>221</v>
      </c>
      <c r="J273" s="839">
        <f t="shared" ref="J273:J304" si="148">H273+I273</f>
        <v>687</v>
      </c>
      <c r="K273" s="957">
        <f>AW273-ROUNDDOWN(AR273/2,0)-ROUNDDOWN(MAX(AQ273*1.2,AP273*0.5),0)+INDEX(Sheet2!$C$2:'Sheet2'!$C$5,MATCH(G273,Sheet2!$A$2:'Sheet2'!$A$5,0),0)</f>
        <v>1136</v>
      </c>
      <c r="L273" s="846">
        <f t="shared" ref="L273:L304" si="149">AV273-ROUNDDOWN(AR273/2,0)-ROUNDDOWN(MAX(AQ273*1.2,AP273*0.5),0)</f>
        <v>635</v>
      </c>
      <c r="M273" s="972">
        <f t="shared" ref="M273:M304" si="150">AN273</f>
        <v>10</v>
      </c>
      <c r="N273" s="848">
        <f t="shared" ref="N273:N304" si="151">AO273</f>
        <v>15</v>
      </c>
      <c r="O273" s="976">
        <f t="shared" ref="O273:O304" si="152">H273*3+I273</f>
        <v>1619</v>
      </c>
      <c r="P273" s="980">
        <f>AX273+IF($F273="범선",IF($BG$1=TRUE,INDEX(Sheet2!$H$2:'Sheet2'!$H$45,MATCH(AX273,Sheet2!$G$2:'Sheet2'!$G$45,0),0)),IF($BH$1=TRUE,INDEX(Sheet2!$I$2:'Sheet2'!$I$45,MATCH(AX273,Sheet2!$G$2:'Sheet2'!$G$45,0)),IF($BI$1=TRUE,INDEX(Sheet2!$H$2:'Sheet2'!$H$45,MATCH(AX273,Sheet2!$G$2:'Sheet2'!$G$45,0)),0)))+IF($BE$1=TRUE,2,0)</f>
        <v>13</v>
      </c>
      <c r="Q273" s="983">
        <f t="shared" ref="Q273:Q304" si="153">P273+3</f>
        <v>16</v>
      </c>
      <c r="R273" s="983">
        <f t="shared" ref="R273:R304" si="154">P273+6</f>
        <v>19</v>
      </c>
      <c r="S273" s="985">
        <f t="shared" ref="S273:S304" si="155">P273+9</f>
        <v>22</v>
      </c>
      <c r="T273" s="983">
        <f>AY273+IF($F273="범선",IF($BG$1=TRUE,INDEX(Sheet2!$H$2:'Sheet2'!$H$45,MATCH(AY273,Sheet2!$G$2:'Sheet2'!$G$45,0),0)),IF($BH$1=TRUE,INDEX(Sheet2!$I$2:'Sheet2'!$I$45,MATCH(AY273,Sheet2!$G$2:'Sheet2'!$G$45,0)),IF($BI$1=TRUE,INDEX(Sheet2!$H$2:'Sheet2'!$H$45,MATCH(AY273,Sheet2!$G$2:'Sheet2'!$G$45,0)),0)))+IF($BE$1=TRUE,2,0)</f>
        <v>14.5</v>
      </c>
      <c r="U273" s="983">
        <f t="shared" ref="U273:U304" si="156">T273+3.5</f>
        <v>18</v>
      </c>
      <c r="V273" s="983">
        <f t="shared" ref="V273:V304" si="157">T273+6.5</f>
        <v>21</v>
      </c>
      <c r="W273" s="985">
        <f t="shared" ref="W273:W304" si="158">T273+9.5</f>
        <v>24</v>
      </c>
      <c r="X273" s="983">
        <f>AZ273+IF($F273="범선",IF($BG$1=TRUE,INDEX(Sheet2!$H$2:'Sheet2'!$H$45,MATCH(AZ273,Sheet2!$G$2:'Sheet2'!$G$45,0),0)),IF($BH$1=TRUE,INDEX(Sheet2!$I$2:'Sheet2'!$I$45,MATCH(AZ273,Sheet2!$G$2:'Sheet2'!$G$45,0)),IF($BI$1=TRUE,INDEX(Sheet2!$H$2:'Sheet2'!$H$45,MATCH(AZ273,Sheet2!$G$2:'Sheet2'!$G$45,0)),0)))+IF($BE$1=TRUE,2,0)</f>
        <v>18.5</v>
      </c>
      <c r="Y273" s="983">
        <f t="shared" ref="Y273:Y304" si="159">X273+3.5</f>
        <v>22</v>
      </c>
      <c r="Z273" s="983">
        <f t="shared" ref="Z273:Z304" si="160">X273+6.5</f>
        <v>25</v>
      </c>
      <c r="AA273" s="985">
        <f t="shared" ref="AA273:AA304" si="161">X273+9.5</f>
        <v>28</v>
      </c>
      <c r="AB273" s="983">
        <f>BA273+IF($F273="범선",IF($BG$1=TRUE,INDEX(Sheet2!$H$2:'Sheet2'!$H$45,MATCH(BA273,Sheet2!$G$2:'Sheet2'!$G$45,0),0)),IF($BH$1=TRUE,INDEX(Sheet2!$I$2:'Sheet2'!$I$45,MATCH(BA273,Sheet2!$G$2:'Sheet2'!$G$45,0)),IF($BI$1=TRUE,INDEX(Sheet2!$H$2:'Sheet2'!$H$45,MATCH(BA273,Sheet2!$G$2:'Sheet2'!$G$45,0)),0)))+IF($BE$1=TRUE,2,0)</f>
        <v>24</v>
      </c>
      <c r="AC273" s="983">
        <f t="shared" ref="AC273:AC304" si="162">AB273+3.5</f>
        <v>27.5</v>
      </c>
      <c r="AD273" s="983">
        <f t="shared" ref="AD273:AD304" si="163">AB273+6.5</f>
        <v>30.5</v>
      </c>
      <c r="AE273" s="985">
        <f t="shared" ref="AE273:AE304" si="164">AB273+9.5</f>
        <v>33.5</v>
      </c>
      <c r="AF273" s="983">
        <f>BB273+IF($F273="범선",IF($BG$1=TRUE,INDEX(Sheet2!$H$2:'Sheet2'!$H$45,MATCH(BB273,Sheet2!$G$2:'Sheet2'!$G$45,0),0)),IF($BH$1=TRUE,INDEX(Sheet2!$I$2:'Sheet2'!$I$45,MATCH(BB273,Sheet2!$G$2:'Sheet2'!$G$45,0)),IF($BI$1=TRUE,INDEX(Sheet2!$H$2:'Sheet2'!$H$45,MATCH(BB273,Sheet2!$G$2:'Sheet2'!$G$45,0)),0)))+IF($BE$1=TRUE,2,0)</f>
        <v>29</v>
      </c>
      <c r="AG273" s="983">
        <f t="shared" ref="AG273:AG304" si="165">AF273+3.5</f>
        <v>32.5</v>
      </c>
      <c r="AH273" s="983">
        <f t="shared" ref="AH273:AH304" si="166">AF273+6.5</f>
        <v>35.5</v>
      </c>
      <c r="AI273" s="985">
        <f t="shared" ref="AI273:AI304" si="167">AF273+9.5</f>
        <v>38.5</v>
      </c>
      <c r="AJ273" s="708"/>
      <c r="AK273" s="118">
        <v>311</v>
      </c>
      <c r="AL273" s="118">
        <v>78</v>
      </c>
      <c r="AM273" s="118">
        <v>10</v>
      </c>
      <c r="AN273" s="802">
        <v>10</v>
      </c>
      <c r="AO273" s="804">
        <v>15</v>
      </c>
      <c r="AP273" s="118">
        <v>65</v>
      </c>
      <c r="AQ273" s="118">
        <v>25</v>
      </c>
      <c r="AR273" s="118">
        <v>16</v>
      </c>
      <c r="AS273" s="118">
        <v>819</v>
      </c>
      <c r="AT273" s="118">
        <v>2</v>
      </c>
      <c r="AU273" s="118">
        <f t="shared" ref="AU273:AU304" si="168">AP273+AR273+AS273</f>
        <v>900</v>
      </c>
      <c r="AV273" s="118">
        <f t="shared" ref="AV273:AV304" si="169">ROUNDDOWN(AU273*0.75,0)</f>
        <v>675</v>
      </c>
      <c r="AW273" s="118">
        <f t="shared" ref="AW273:AW304" si="170">ROUNDDOWN(AU273*1.25,0)</f>
        <v>1125</v>
      </c>
      <c r="AX273" s="118">
        <f t="shared" ref="AX273:AX304" si="171">ROUNDDOWN(($AO273-5)/5,0)-ROUNDDOWN(IF($BC$1=TRUE,$AV273,$AW273)/100,0)+IF($BD$1=TRUE,1,0)+IF($BF$1=TRUE,6,0)</f>
        <v>3</v>
      </c>
      <c r="AY273" s="118">
        <f t="shared" ref="AY273:AY304" si="172">ROUNDDOWN(($AO273-5+3*$BC$7)/5,0)-ROUNDDOWN(IF($BC$1=TRUE,$AV273,$AW273)/100,0)+IF($BD$1=TRUE,1,0)+IF($BF$1=TRUE,6,0)</f>
        <v>4</v>
      </c>
      <c r="AZ273" s="118">
        <f t="shared" ref="AZ273:AZ304" si="173">ROUNDDOWN(($AO273-5+20*1+2*$BC$7)/5,0)-ROUNDDOWN(IF($BC$1=TRUE,$AV273,$AW273)/100,0)+IF($BD$1=TRUE,1,0)+IF($BF$1=TRUE,6,0)</f>
        <v>7</v>
      </c>
      <c r="BA273" s="118">
        <f t="shared" ref="BA273:BA304" si="174">ROUNDDOWN(($AO273-5+20*2+1*$BC$7)/5,0)-ROUNDDOWN(IF($BC$1=TRUE,$AV273,$AW273)/100,0)+IF($BD$1=TRUE,1,0)+IF($BF$1=TRUE,6,0)</f>
        <v>11</v>
      </c>
      <c r="BB273" s="118">
        <f t="shared" ref="BB273:BB304" si="175">ROUNDDOWN(($AO273-5+60)/5,0)-ROUNDDOWN(IF($BC$1=TRUE,$AV273,$AW273)/100,0)+IF($BD$1=TRUE,1,0)+IF($BF$1=TRUE,6,0)</f>
        <v>15</v>
      </c>
    </row>
    <row r="274" spans="1:55" s="5" customFormat="1" hidden="1">
      <c r="A274" s="368"/>
      <c r="B274" s="90"/>
      <c r="C274" s="122" t="s">
        <v>105</v>
      </c>
      <c r="D274" s="20" t="s">
        <v>25</v>
      </c>
      <c r="E274" s="20" t="s">
        <v>41</v>
      </c>
      <c r="F274" s="21" t="s">
        <v>18</v>
      </c>
      <c r="G274" s="22" t="s">
        <v>10</v>
      </c>
      <c r="H274" s="318">
        <f>ROUNDDOWN(AK274*1.05,0)+INDEX(Sheet2!$B$2:'Sheet2'!$B$5,MATCH(G274,Sheet2!$A$2:'Sheet2'!$A$5,0),0)+34*AT274-ROUNDUP(IF($BC$1=TRUE,AV274,AW274)/10,0)+A274</f>
        <v>383</v>
      </c>
      <c r="I274" s="319">
        <f>ROUNDDOWN(AL274*1.05,0)+INDEX(Sheet2!$B$2:'Sheet2'!$B$5,MATCH(G274,Sheet2!$A$2:'Sheet2'!$A$5,0),0)+34*AT274-ROUNDUP(IF($BC$1=TRUE,AV274,AW274)/10,0)+A274</f>
        <v>457</v>
      </c>
      <c r="J274" s="23">
        <f t="shared" si="148"/>
        <v>840</v>
      </c>
      <c r="K274" s="967">
        <f>AW274-ROUNDDOWN(AR274/2,0)-ROUNDDOWN(MAX(AQ274*1.2,AP274*0.5),0)+INDEX(Sheet2!$C$2:'Sheet2'!$C$5,MATCH(G274,Sheet2!$A$2:'Sheet2'!$A$5,0),0)</f>
        <v>1021</v>
      </c>
      <c r="L274" s="19">
        <f t="shared" si="149"/>
        <v>550</v>
      </c>
      <c r="M274" s="496">
        <f t="shared" si="150"/>
        <v>10</v>
      </c>
      <c r="N274" s="99">
        <f t="shared" si="151"/>
        <v>36</v>
      </c>
      <c r="O274" s="497">
        <f t="shared" si="152"/>
        <v>1606</v>
      </c>
      <c r="P274" s="24">
        <f>AX274+IF($F274="범선",IF($BG$1=TRUE,INDEX(Sheet2!$H$2:'Sheet2'!$H$45,MATCH(AX274,Sheet2!$G$2:'Sheet2'!$G$45,0),0)),IF($BH$1=TRUE,INDEX(Sheet2!$I$2:'Sheet2'!$I$45,MATCH(AX274,Sheet2!$G$2:'Sheet2'!$G$45,0)),IF($BI$1=TRUE,INDEX(Sheet2!$H$2:'Sheet2'!$H$45,MATCH(AX274,Sheet2!$G$2:'Sheet2'!$G$45,0)),0)))+IF($BE$1=TRUE,2,0)</f>
        <v>18.5</v>
      </c>
      <c r="Q274" s="20">
        <f t="shared" si="153"/>
        <v>21.5</v>
      </c>
      <c r="R274" s="20">
        <f t="shared" si="154"/>
        <v>24.5</v>
      </c>
      <c r="S274" s="22">
        <f t="shared" si="155"/>
        <v>27.5</v>
      </c>
      <c r="T274" s="20">
        <f>AY274+IF($F274="범선",IF($BG$1=TRUE,INDEX(Sheet2!$H$2:'Sheet2'!$H$45,MATCH(AY274,Sheet2!$G$2:'Sheet2'!$G$45,0),0)),IF($BH$1=TRUE,INDEX(Sheet2!$I$2:'Sheet2'!$I$45,MATCH(AY274,Sheet2!$G$2:'Sheet2'!$G$45,0)),IF($BI$1=TRUE,INDEX(Sheet2!$H$2:'Sheet2'!$H$45,MATCH(AY274,Sheet2!$G$2:'Sheet2'!$G$45,0)),0)))+IF($BE$1=TRUE,2,0)</f>
        <v>20</v>
      </c>
      <c r="U274" s="20">
        <f t="shared" si="156"/>
        <v>23.5</v>
      </c>
      <c r="V274" s="20">
        <f t="shared" si="157"/>
        <v>26.5</v>
      </c>
      <c r="W274" s="22">
        <f t="shared" si="158"/>
        <v>29.5</v>
      </c>
      <c r="X274" s="20">
        <f>AZ274+IF($F274="범선",IF($BG$1=TRUE,INDEX(Sheet2!$H$2:'Sheet2'!$H$45,MATCH(AZ274,Sheet2!$G$2:'Sheet2'!$G$45,0),0)),IF($BH$1=TRUE,INDEX(Sheet2!$I$2:'Sheet2'!$I$45,MATCH(AZ274,Sheet2!$G$2:'Sheet2'!$G$45,0)),IF($BI$1=TRUE,INDEX(Sheet2!$H$2:'Sheet2'!$H$45,MATCH(AZ274,Sheet2!$G$2:'Sheet2'!$G$45,0)),0)))+IF($BE$1=TRUE,2,0)</f>
        <v>25</v>
      </c>
      <c r="Y274" s="20">
        <f t="shared" si="159"/>
        <v>28.5</v>
      </c>
      <c r="Z274" s="20">
        <f t="shared" si="160"/>
        <v>31.5</v>
      </c>
      <c r="AA274" s="22">
        <f t="shared" si="161"/>
        <v>34.5</v>
      </c>
      <c r="AB274" s="20">
        <f>BA274+IF($F274="범선",IF($BG$1=TRUE,INDEX(Sheet2!$H$2:'Sheet2'!$H$45,MATCH(BA274,Sheet2!$G$2:'Sheet2'!$G$45,0),0)),IF($BH$1=TRUE,INDEX(Sheet2!$I$2:'Sheet2'!$I$45,MATCH(BA274,Sheet2!$G$2:'Sheet2'!$G$45,0)),IF($BI$1=TRUE,INDEX(Sheet2!$H$2:'Sheet2'!$H$45,MATCH(BA274,Sheet2!$G$2:'Sheet2'!$G$45,0)),0)))+IF($BE$1=TRUE,2,0)</f>
        <v>29</v>
      </c>
      <c r="AC274" s="20">
        <f t="shared" si="162"/>
        <v>32.5</v>
      </c>
      <c r="AD274" s="20">
        <f t="shared" si="163"/>
        <v>35.5</v>
      </c>
      <c r="AE274" s="22">
        <f t="shared" si="164"/>
        <v>38.5</v>
      </c>
      <c r="AF274" s="20">
        <f>BB274+IF($F274="범선",IF($BG$1=TRUE,INDEX(Sheet2!$H$2:'Sheet2'!$H$45,MATCH(BB274,Sheet2!$G$2:'Sheet2'!$G$45,0),0)),IF($BH$1=TRUE,INDEX(Sheet2!$I$2:'Sheet2'!$I$45,MATCH(BB274,Sheet2!$G$2:'Sheet2'!$G$45,0)),IF($BI$1=TRUE,INDEX(Sheet2!$H$2:'Sheet2'!$H$45,MATCH(BB274,Sheet2!$G$2:'Sheet2'!$G$45,0)),0)))+IF($BE$1=TRUE,2,0)</f>
        <v>34.5</v>
      </c>
      <c r="AG274" s="20">
        <f t="shared" si="165"/>
        <v>38</v>
      </c>
      <c r="AH274" s="20">
        <f t="shared" si="166"/>
        <v>41</v>
      </c>
      <c r="AI274" s="22">
        <f t="shared" si="167"/>
        <v>44</v>
      </c>
      <c r="AJ274" s="95"/>
      <c r="AK274" s="97">
        <v>195</v>
      </c>
      <c r="AL274" s="97">
        <v>265</v>
      </c>
      <c r="AM274" s="97">
        <v>9</v>
      </c>
      <c r="AN274" s="83">
        <v>10</v>
      </c>
      <c r="AO274" s="83">
        <v>36</v>
      </c>
      <c r="AP274" s="142">
        <v>65</v>
      </c>
      <c r="AQ274" s="142">
        <v>40</v>
      </c>
      <c r="AR274" s="142">
        <v>64</v>
      </c>
      <c r="AS274" s="5">
        <v>711</v>
      </c>
      <c r="AT274" s="5">
        <v>3</v>
      </c>
      <c r="AU274" s="5">
        <f t="shared" si="168"/>
        <v>840</v>
      </c>
      <c r="AV274" s="5">
        <f t="shared" si="169"/>
        <v>630</v>
      </c>
      <c r="AW274" s="5">
        <f t="shared" si="170"/>
        <v>1050</v>
      </c>
      <c r="AX274" s="5">
        <f t="shared" si="171"/>
        <v>7</v>
      </c>
      <c r="AY274" s="5">
        <f t="shared" si="172"/>
        <v>8</v>
      </c>
      <c r="AZ274" s="5">
        <f t="shared" si="173"/>
        <v>12</v>
      </c>
      <c r="BA274" s="5">
        <f t="shared" si="174"/>
        <v>15</v>
      </c>
      <c r="BB274" s="5">
        <f t="shared" si="175"/>
        <v>19</v>
      </c>
    </row>
    <row r="275" spans="1:55" hidden="1">
      <c r="A275" s="334"/>
      <c r="B275" s="89" t="s">
        <v>40</v>
      </c>
      <c r="C275" s="119" t="s">
        <v>105</v>
      </c>
      <c r="D275" s="26" t="s">
        <v>1</v>
      </c>
      <c r="E275" s="26" t="s">
        <v>0</v>
      </c>
      <c r="F275" s="27" t="s">
        <v>18</v>
      </c>
      <c r="G275" s="28" t="s">
        <v>10</v>
      </c>
      <c r="H275" s="91">
        <f>ROUNDDOWN(AK275*1.05,0)+INDEX(Sheet2!$B$2:'Sheet2'!$B$5,MATCH(G275,Sheet2!$A$2:'Sheet2'!$A$5,0),0)+34*AT275-ROUNDUP(IF($BC$1=TRUE,AV275,AW275)/10,0)+A275</f>
        <v>380</v>
      </c>
      <c r="I275" s="231">
        <f>ROUNDDOWN(AL275*1.05,0)+INDEX(Sheet2!$B$2:'Sheet2'!$B$5,MATCH(G275,Sheet2!$A$2:'Sheet2'!$A$5,0),0)+34*AT275-ROUNDUP(IF($BC$1=TRUE,AV275,AW275)/10,0)+A275</f>
        <v>454</v>
      </c>
      <c r="J275" s="30">
        <f t="shared" si="148"/>
        <v>834</v>
      </c>
      <c r="K275" s="136">
        <f>AW275-ROUNDDOWN(AR275/2,0)-ROUNDDOWN(MAX(AQ275*1.2,AP275*0.5),0)+INDEX(Sheet2!$C$2:'Sheet2'!$C$5,MATCH(G275,Sheet2!$A$2:'Sheet2'!$A$5,0),0)</f>
        <v>1058</v>
      </c>
      <c r="L275" s="25">
        <f t="shared" si="149"/>
        <v>572</v>
      </c>
      <c r="M275" s="83">
        <f t="shared" si="150"/>
        <v>10</v>
      </c>
      <c r="N275" s="83">
        <f t="shared" si="151"/>
        <v>38</v>
      </c>
      <c r="O275" s="92">
        <f t="shared" si="152"/>
        <v>1594</v>
      </c>
      <c r="P275" s="31">
        <f>AX275+IF($F275="범선",IF($BG$1=TRUE,INDEX(Sheet2!$H$2:'Sheet2'!$H$45,MATCH(AX275,Sheet2!$G$2:'Sheet2'!$G$45,0),0)),IF($BH$1=TRUE,INDEX(Sheet2!$I$2:'Sheet2'!$I$45,MATCH(AX275,Sheet2!$G$2:'Sheet2'!$G$45,0)),IF($BI$1=TRUE,INDEX(Sheet2!$H$2:'Sheet2'!$H$45,MATCH(AX275,Sheet2!$G$2:'Sheet2'!$G$45,0)),0)))+IF($BE$1=TRUE,2,0)</f>
        <v>18.5</v>
      </c>
      <c r="Q275" s="26">
        <f t="shared" si="153"/>
        <v>21.5</v>
      </c>
      <c r="R275" s="26">
        <f t="shared" si="154"/>
        <v>24.5</v>
      </c>
      <c r="S275" s="28">
        <f t="shared" si="155"/>
        <v>27.5</v>
      </c>
      <c r="T275" s="26">
        <f>AY275+IF($F275="범선",IF($BG$1=TRUE,INDEX(Sheet2!$H$2:'Sheet2'!$H$45,MATCH(AY275,Sheet2!$G$2:'Sheet2'!$G$45,0),0)),IF($BH$1=TRUE,INDEX(Sheet2!$I$2:'Sheet2'!$I$45,MATCH(AY275,Sheet2!$G$2:'Sheet2'!$G$45,0)),IF($BI$1=TRUE,INDEX(Sheet2!$H$2:'Sheet2'!$H$45,MATCH(AY275,Sheet2!$G$2:'Sheet2'!$G$45,0)),0)))+IF($BE$1=TRUE,2,0)</f>
        <v>20</v>
      </c>
      <c r="U275" s="26">
        <f t="shared" si="156"/>
        <v>23.5</v>
      </c>
      <c r="V275" s="26">
        <f t="shared" si="157"/>
        <v>26.5</v>
      </c>
      <c r="W275" s="28">
        <f t="shared" si="158"/>
        <v>29.5</v>
      </c>
      <c r="X275" s="26">
        <f>AZ275+IF($F275="범선",IF($BG$1=TRUE,INDEX(Sheet2!$H$2:'Sheet2'!$H$45,MATCH(AZ275,Sheet2!$G$2:'Sheet2'!$G$45,0),0)),IF($BH$1=TRUE,INDEX(Sheet2!$I$2:'Sheet2'!$I$45,MATCH(AZ275,Sheet2!$G$2:'Sheet2'!$G$45,0)),IF($BI$1=TRUE,INDEX(Sheet2!$H$2:'Sheet2'!$H$45,MATCH(AZ275,Sheet2!$G$2:'Sheet2'!$G$45,0)),0)))+IF($BE$1=TRUE,2,0)</f>
        <v>25</v>
      </c>
      <c r="Y275" s="26">
        <f t="shared" si="159"/>
        <v>28.5</v>
      </c>
      <c r="Z275" s="26">
        <f t="shared" si="160"/>
        <v>31.5</v>
      </c>
      <c r="AA275" s="28">
        <f t="shared" si="161"/>
        <v>34.5</v>
      </c>
      <c r="AB275" s="26">
        <f>BA275+IF($F275="범선",IF($BG$1=TRUE,INDEX(Sheet2!$H$2:'Sheet2'!$H$45,MATCH(BA275,Sheet2!$G$2:'Sheet2'!$G$45,0),0)),IF($BH$1=TRUE,INDEX(Sheet2!$I$2:'Sheet2'!$I$45,MATCH(BA275,Sheet2!$G$2:'Sheet2'!$G$45,0)),IF($BI$1=TRUE,INDEX(Sheet2!$H$2:'Sheet2'!$H$45,MATCH(BA275,Sheet2!$G$2:'Sheet2'!$G$45,0)),0)))+IF($BE$1=TRUE,2,0)</f>
        <v>30.5</v>
      </c>
      <c r="AC275" s="26">
        <f t="shared" si="162"/>
        <v>34</v>
      </c>
      <c r="AD275" s="26">
        <f t="shared" si="163"/>
        <v>37</v>
      </c>
      <c r="AE275" s="28">
        <f t="shared" si="164"/>
        <v>40</v>
      </c>
      <c r="AF275" s="26">
        <f>BB275+IF($F275="범선",IF($BG$1=TRUE,INDEX(Sheet2!$H$2:'Sheet2'!$H$45,MATCH(BB275,Sheet2!$G$2:'Sheet2'!$G$45,0),0)),IF($BH$1=TRUE,INDEX(Sheet2!$I$2:'Sheet2'!$I$45,MATCH(BB275,Sheet2!$G$2:'Sheet2'!$G$45,0)),IF($BI$1=TRUE,INDEX(Sheet2!$H$2:'Sheet2'!$H$45,MATCH(BB275,Sheet2!$G$2:'Sheet2'!$G$45,0)),0)))+IF($BE$1=TRUE,2,0)</f>
        <v>34.5</v>
      </c>
      <c r="AG275" s="26">
        <f t="shared" si="165"/>
        <v>38</v>
      </c>
      <c r="AH275" s="26">
        <f t="shared" si="166"/>
        <v>41</v>
      </c>
      <c r="AI275" s="28">
        <f t="shared" si="167"/>
        <v>44</v>
      </c>
      <c r="AJ275" s="95"/>
      <c r="AK275" s="97">
        <v>195</v>
      </c>
      <c r="AL275" s="97">
        <v>265</v>
      </c>
      <c r="AM275" s="97">
        <v>9</v>
      </c>
      <c r="AN275" s="83">
        <v>10</v>
      </c>
      <c r="AO275" s="83">
        <v>38</v>
      </c>
      <c r="AP275" s="5">
        <v>72</v>
      </c>
      <c r="AQ275" s="5">
        <v>40</v>
      </c>
      <c r="AR275" s="5">
        <v>64</v>
      </c>
      <c r="AS275" s="5">
        <v>734</v>
      </c>
      <c r="AT275" s="5">
        <v>3</v>
      </c>
      <c r="AU275" s="5">
        <f t="shared" si="168"/>
        <v>870</v>
      </c>
      <c r="AV275" s="5">
        <f t="shared" si="169"/>
        <v>652</v>
      </c>
      <c r="AW275" s="5">
        <f t="shared" si="170"/>
        <v>1087</v>
      </c>
      <c r="AX275" s="5">
        <f t="shared" si="171"/>
        <v>7</v>
      </c>
      <c r="AY275" s="5">
        <f t="shared" si="172"/>
        <v>8</v>
      </c>
      <c r="AZ275" s="5">
        <f t="shared" si="173"/>
        <v>12</v>
      </c>
      <c r="BA275" s="5">
        <f t="shared" si="174"/>
        <v>16</v>
      </c>
      <c r="BB275" s="5">
        <f t="shared" si="175"/>
        <v>19</v>
      </c>
    </row>
    <row r="276" spans="1:55">
      <c r="A276" s="405"/>
      <c r="B276" s="406"/>
      <c r="C276" s="37" t="s">
        <v>167</v>
      </c>
      <c r="D276" s="38" t="s">
        <v>1</v>
      </c>
      <c r="E276" s="38" t="s">
        <v>41</v>
      </c>
      <c r="F276" s="38" t="s">
        <v>18</v>
      </c>
      <c r="G276" s="39" t="s">
        <v>12</v>
      </c>
      <c r="H276" s="286">
        <f>ROUNDDOWN(AK276*1.05,0)+INDEX(Sheet2!$B$2:'Sheet2'!$B$5,MATCH(G276,Sheet2!$A$2:'Sheet2'!$A$5,0),0)+34*AT276-ROUNDUP(IF($BC$1=TRUE,AV276,AW276)/10,0)+A276</f>
        <v>458</v>
      </c>
      <c r="I276" s="296">
        <f>ROUNDDOWN(AL276*1.05,0)+INDEX(Sheet2!$B$2:'Sheet2'!$B$5,MATCH(G276,Sheet2!$A$2:'Sheet2'!$A$5,0),0)+34*AT276-ROUNDUP(IF($BC$1=TRUE,AV276,AW276)/10,0)+A276</f>
        <v>395</v>
      </c>
      <c r="J276" s="40">
        <f t="shared" si="148"/>
        <v>853</v>
      </c>
      <c r="K276" s="1199">
        <f>AW276-ROUNDDOWN(AR276/2,0)-ROUNDDOWN(MAX(AQ276*1.2,AP276*0.5),0)+INDEX(Sheet2!$C$2:'Sheet2'!$C$5,MATCH(G276,Sheet2!$A$2:'Sheet2'!$A$5,0),0)</f>
        <v>852</v>
      </c>
      <c r="L276" s="37">
        <f t="shared" si="149"/>
        <v>428</v>
      </c>
      <c r="M276" s="694">
        <f t="shared" si="150"/>
        <v>11</v>
      </c>
      <c r="N276" s="427">
        <f t="shared" si="151"/>
        <v>55</v>
      </c>
      <c r="O276" s="697">
        <f t="shared" si="152"/>
        <v>1769</v>
      </c>
      <c r="P276" s="41">
        <f>AX276+IF($F276="범선",IF($BG$1=TRUE,INDEX(Sheet2!$H$2:'Sheet2'!$H$45,MATCH(AX276,Sheet2!$G$2:'Sheet2'!$G$45,0),0)),IF($BH$1=TRUE,INDEX(Sheet2!$I$2:'Sheet2'!$I$45,MATCH(AX276,Sheet2!$G$2:'Sheet2'!$G$45,0)),IF($BI$1=TRUE,INDEX(Sheet2!$H$2:'Sheet2'!$H$45,MATCH(AX276,Sheet2!$G$2:'Sheet2'!$G$45,0)),0)))+IF($BE$1=TRUE,2,0)</f>
        <v>25</v>
      </c>
      <c r="Q276" s="38">
        <f t="shared" si="153"/>
        <v>28</v>
      </c>
      <c r="R276" s="38">
        <f t="shared" si="154"/>
        <v>31</v>
      </c>
      <c r="S276" s="39">
        <f t="shared" si="155"/>
        <v>34</v>
      </c>
      <c r="T276" s="38">
        <f>AY276+IF($F276="범선",IF($BG$1=TRUE,INDEX(Sheet2!$H$2:'Sheet2'!$H$45,MATCH(AY276,Sheet2!$G$2:'Sheet2'!$G$45,0),0)),IF($BH$1=TRUE,INDEX(Sheet2!$I$2:'Sheet2'!$I$45,MATCH(AY276,Sheet2!$G$2:'Sheet2'!$G$45,0)),IF($BI$1=TRUE,INDEX(Sheet2!$H$2:'Sheet2'!$H$45,MATCH(AY276,Sheet2!$G$2:'Sheet2'!$G$45,0)),0)))+IF($BE$1=TRUE,2,0)</f>
        <v>26.5</v>
      </c>
      <c r="U276" s="38">
        <f t="shared" si="156"/>
        <v>30</v>
      </c>
      <c r="V276" s="38">
        <f t="shared" si="157"/>
        <v>33</v>
      </c>
      <c r="W276" s="39">
        <f t="shared" si="158"/>
        <v>36</v>
      </c>
      <c r="X276" s="38">
        <f>AZ276+IF($F276="범선",IF($BG$1=TRUE,INDEX(Sheet2!$H$2:'Sheet2'!$H$45,MATCH(AZ276,Sheet2!$G$2:'Sheet2'!$G$45,0),0)),IF($BH$1=TRUE,INDEX(Sheet2!$I$2:'Sheet2'!$I$45,MATCH(AZ276,Sheet2!$G$2:'Sheet2'!$G$45,0)),IF($BI$1=TRUE,INDEX(Sheet2!$H$2:'Sheet2'!$H$45,MATCH(AZ276,Sheet2!$G$2:'Sheet2'!$G$45,0)),0)))+IF($BE$1=TRUE,2,0)</f>
        <v>30.5</v>
      </c>
      <c r="Y276" s="38">
        <f t="shared" si="159"/>
        <v>34</v>
      </c>
      <c r="Z276" s="38">
        <f t="shared" si="160"/>
        <v>37</v>
      </c>
      <c r="AA276" s="39">
        <f t="shared" si="161"/>
        <v>40</v>
      </c>
      <c r="AB276" s="38">
        <f>BA276+IF($F276="범선",IF($BG$1=TRUE,INDEX(Sheet2!$H$2:'Sheet2'!$H$45,MATCH(BA276,Sheet2!$G$2:'Sheet2'!$G$45,0),0)),IF($BH$1=TRUE,INDEX(Sheet2!$I$2:'Sheet2'!$I$45,MATCH(BA276,Sheet2!$G$2:'Sheet2'!$G$45,0)),IF($BI$1=TRUE,INDEX(Sheet2!$H$2:'Sheet2'!$H$45,MATCH(BA276,Sheet2!$G$2:'Sheet2'!$G$45,0)),0)))+IF($BE$1=TRUE,2,0)</f>
        <v>36</v>
      </c>
      <c r="AC276" s="38">
        <f t="shared" si="162"/>
        <v>39.5</v>
      </c>
      <c r="AD276" s="38">
        <f t="shared" si="163"/>
        <v>42.5</v>
      </c>
      <c r="AE276" s="39">
        <f t="shared" si="164"/>
        <v>45.5</v>
      </c>
      <c r="AF276" s="38">
        <f>BB276+IF($F276="범선",IF($BG$1=TRUE,INDEX(Sheet2!$H$2:'Sheet2'!$H$45,MATCH(BB276,Sheet2!$G$2:'Sheet2'!$G$45,0),0)),IF($BH$1=TRUE,INDEX(Sheet2!$I$2:'Sheet2'!$I$45,MATCH(BB276,Sheet2!$G$2:'Sheet2'!$G$45,0)),IF($BI$1=TRUE,INDEX(Sheet2!$H$2:'Sheet2'!$H$45,MATCH(BB276,Sheet2!$G$2:'Sheet2'!$G$45,0)),0)))+IF($BE$1=TRUE,2,0)</f>
        <v>41</v>
      </c>
      <c r="AG276" s="38">
        <f t="shared" si="165"/>
        <v>44.5</v>
      </c>
      <c r="AH276" s="38">
        <f t="shared" si="166"/>
        <v>47.5</v>
      </c>
      <c r="AI276" s="39">
        <f t="shared" si="167"/>
        <v>50.5</v>
      </c>
      <c r="AK276" s="5">
        <v>260</v>
      </c>
      <c r="AL276" s="5">
        <v>200</v>
      </c>
      <c r="AM276" s="5">
        <v>13</v>
      </c>
      <c r="AN276" s="262">
        <v>11</v>
      </c>
      <c r="AO276" s="269">
        <v>55</v>
      </c>
      <c r="AP276" s="5">
        <v>160</v>
      </c>
      <c r="AQ276" s="5">
        <v>60</v>
      </c>
      <c r="AR276" s="5">
        <v>108</v>
      </c>
      <c r="AS276">
        <v>482</v>
      </c>
      <c r="AT276">
        <v>3</v>
      </c>
      <c r="AU276" s="5">
        <f t="shared" si="168"/>
        <v>750</v>
      </c>
      <c r="AV276" s="5">
        <f t="shared" si="169"/>
        <v>562</v>
      </c>
      <c r="AW276" s="5">
        <f t="shared" si="170"/>
        <v>937</v>
      </c>
      <c r="AX276" s="5">
        <f t="shared" si="171"/>
        <v>12</v>
      </c>
      <c r="AY276" s="5">
        <f t="shared" si="172"/>
        <v>13</v>
      </c>
      <c r="AZ276" s="5">
        <f t="shared" si="173"/>
        <v>16</v>
      </c>
      <c r="BA276" s="5">
        <f t="shared" si="174"/>
        <v>20</v>
      </c>
      <c r="BB276" s="5">
        <f t="shared" si="175"/>
        <v>24</v>
      </c>
    </row>
    <row r="277" spans="1:55" s="5" customFormat="1">
      <c r="A277" s="439"/>
      <c r="B277" s="440"/>
      <c r="C277" s="212" t="s">
        <v>197</v>
      </c>
      <c r="D277" s="214" t="s">
        <v>25</v>
      </c>
      <c r="E277" s="214" t="s">
        <v>41</v>
      </c>
      <c r="F277" s="214" t="s">
        <v>18</v>
      </c>
      <c r="G277" s="223" t="s">
        <v>12</v>
      </c>
      <c r="H277" s="322">
        <f>ROUNDDOWN(AK277*1.05,0)+INDEX(Sheet2!$B$2:'Sheet2'!$B$5,MATCH(G277,Sheet2!$A$2:'Sheet2'!$A$5,0),0)+34*AT277-ROUNDUP(IF($BC$1=TRUE,AV277,AW277)/10,0)+A277</f>
        <v>446</v>
      </c>
      <c r="I277" s="323">
        <f>ROUNDDOWN(AL277*1.05,0)+INDEX(Sheet2!$B$2:'Sheet2'!$B$5,MATCH(G277,Sheet2!$A$2:'Sheet2'!$A$5,0),0)+34*AT277-ROUNDUP(IF($BC$1=TRUE,AV277,AW277)/10,0)+A277</f>
        <v>430</v>
      </c>
      <c r="J277" s="232">
        <f t="shared" si="148"/>
        <v>876</v>
      </c>
      <c r="K277" s="1366">
        <f>AW277-ROUNDDOWN(AR277/2,0)-ROUNDDOWN(MAX(AQ277*1.2,AP277*0.5),0)+INDEX(Sheet2!$C$2:'Sheet2'!$C$5,MATCH(G277,Sheet2!$A$2:'Sheet2'!$A$5,0),0)</f>
        <v>810</v>
      </c>
      <c r="L277" s="247">
        <f t="shared" si="149"/>
        <v>411</v>
      </c>
      <c r="M277" s="502">
        <f t="shared" si="150"/>
        <v>9</v>
      </c>
      <c r="N277" s="249">
        <f t="shared" si="151"/>
        <v>48</v>
      </c>
      <c r="O277" s="695">
        <f t="shared" si="152"/>
        <v>1768</v>
      </c>
      <c r="P277" s="259">
        <f>AX277+IF($F277="범선",IF($BG$1=TRUE,INDEX(Sheet2!$H$2:'Sheet2'!$H$45,MATCH(AX277,Sheet2!$G$2:'Sheet2'!$G$45,0),0)),IF($BH$1=TRUE,INDEX(Sheet2!$I$2:'Sheet2'!$I$45,MATCH(AX277,Sheet2!$G$2:'Sheet2'!$G$45,0)),IF($BI$1=TRUE,INDEX(Sheet2!$H$2:'Sheet2'!$H$45,MATCH(AX277,Sheet2!$G$2:'Sheet2'!$G$45,0)),0)))+IF($BE$1=TRUE,2,0)</f>
        <v>22.5</v>
      </c>
      <c r="Q277" s="214">
        <f t="shared" si="153"/>
        <v>25.5</v>
      </c>
      <c r="R277" s="214">
        <f t="shared" si="154"/>
        <v>28.5</v>
      </c>
      <c r="S277" s="223">
        <f t="shared" si="155"/>
        <v>31.5</v>
      </c>
      <c r="T277" s="214">
        <f>AY277+IF($F277="범선",IF($BG$1=TRUE,INDEX(Sheet2!$H$2:'Sheet2'!$H$45,MATCH(AY277,Sheet2!$G$2:'Sheet2'!$G$45,0),0)),IF($BH$1=TRUE,INDEX(Sheet2!$I$2:'Sheet2'!$I$45,MATCH(AY277,Sheet2!$G$2:'Sheet2'!$G$45,0)),IF($BI$1=TRUE,INDEX(Sheet2!$H$2:'Sheet2'!$H$45,MATCH(AY277,Sheet2!$G$2:'Sheet2'!$G$45,0)),0)))+IF($BE$1=TRUE,2,0)</f>
        <v>24</v>
      </c>
      <c r="U277" s="214">
        <f t="shared" si="156"/>
        <v>27.5</v>
      </c>
      <c r="V277" s="214">
        <f t="shared" si="157"/>
        <v>30.5</v>
      </c>
      <c r="W277" s="223">
        <f t="shared" si="158"/>
        <v>33.5</v>
      </c>
      <c r="X277" s="214">
        <f>AZ277+IF($F277="범선",IF($BG$1=TRUE,INDEX(Sheet2!$H$2:'Sheet2'!$H$45,MATCH(AZ277,Sheet2!$G$2:'Sheet2'!$G$45,0),0)),IF($BH$1=TRUE,INDEX(Sheet2!$I$2:'Sheet2'!$I$45,MATCH(AZ277,Sheet2!$G$2:'Sheet2'!$G$45,0)),IF($BI$1=TRUE,INDEX(Sheet2!$H$2:'Sheet2'!$H$45,MATCH(AZ277,Sheet2!$G$2:'Sheet2'!$G$45,0)),0)))+IF($BE$1=TRUE,2,0)</f>
        <v>29</v>
      </c>
      <c r="Y277" s="214">
        <f t="shared" si="159"/>
        <v>32.5</v>
      </c>
      <c r="Z277" s="214">
        <f t="shared" si="160"/>
        <v>35.5</v>
      </c>
      <c r="AA277" s="223">
        <f t="shared" si="161"/>
        <v>38.5</v>
      </c>
      <c r="AB277" s="214">
        <f>BA277+IF($F277="범선",IF($BG$1=TRUE,INDEX(Sheet2!$H$2:'Sheet2'!$H$45,MATCH(BA277,Sheet2!$G$2:'Sheet2'!$G$45,0),0)),IF($BH$1=TRUE,INDEX(Sheet2!$I$2:'Sheet2'!$I$45,MATCH(BA277,Sheet2!$G$2:'Sheet2'!$G$45,0)),IF($BI$1=TRUE,INDEX(Sheet2!$H$2:'Sheet2'!$H$45,MATCH(BA277,Sheet2!$G$2:'Sheet2'!$G$45,0)),0)))+IF($BE$1=TRUE,2,0)</f>
        <v>34.5</v>
      </c>
      <c r="AC277" s="214">
        <f t="shared" si="162"/>
        <v>38</v>
      </c>
      <c r="AD277" s="214">
        <f t="shared" si="163"/>
        <v>41</v>
      </c>
      <c r="AE277" s="223">
        <f t="shared" si="164"/>
        <v>44</v>
      </c>
      <c r="AF277" s="214">
        <f>BB277+IF($F277="범선",IF($BG$1=TRUE,INDEX(Sheet2!$H$2:'Sheet2'!$H$45,MATCH(BB277,Sheet2!$G$2:'Sheet2'!$G$45,0),0)),IF($BH$1=TRUE,INDEX(Sheet2!$I$2:'Sheet2'!$I$45,MATCH(BB277,Sheet2!$G$2:'Sheet2'!$G$45,0)),IF($BI$1=TRUE,INDEX(Sheet2!$H$2:'Sheet2'!$H$45,MATCH(BB277,Sheet2!$G$2:'Sheet2'!$G$45,0)),0)))+IF($BE$1=TRUE,2,0)</f>
        <v>38.5</v>
      </c>
      <c r="AG277" s="214">
        <f t="shared" si="165"/>
        <v>42</v>
      </c>
      <c r="AH277" s="214">
        <f t="shared" si="166"/>
        <v>45</v>
      </c>
      <c r="AI277" s="223">
        <f t="shared" si="167"/>
        <v>48</v>
      </c>
      <c r="AJ277" s="95"/>
      <c r="AK277" s="96">
        <v>245</v>
      </c>
      <c r="AL277" s="96">
        <v>230</v>
      </c>
      <c r="AM277" s="96">
        <v>8</v>
      </c>
      <c r="AN277" s="83">
        <v>9</v>
      </c>
      <c r="AO277" s="83">
        <v>48</v>
      </c>
      <c r="AP277" s="139">
        <v>116</v>
      </c>
      <c r="AQ277" s="139">
        <v>60</v>
      </c>
      <c r="AR277" s="139">
        <v>85</v>
      </c>
      <c r="AS277" s="13">
        <v>499</v>
      </c>
      <c r="AT277" s="13">
        <v>3</v>
      </c>
      <c r="AU277" s="5">
        <f t="shared" si="168"/>
        <v>700</v>
      </c>
      <c r="AV277" s="5">
        <f t="shared" si="169"/>
        <v>525</v>
      </c>
      <c r="AW277" s="5">
        <f t="shared" si="170"/>
        <v>875</v>
      </c>
      <c r="AX277" s="5">
        <f t="shared" si="171"/>
        <v>10</v>
      </c>
      <c r="AY277" s="5">
        <f t="shared" si="172"/>
        <v>11</v>
      </c>
      <c r="AZ277" s="5">
        <f t="shared" si="173"/>
        <v>15</v>
      </c>
      <c r="BA277" s="5">
        <f t="shared" si="174"/>
        <v>19</v>
      </c>
      <c r="BB277" s="5">
        <f t="shared" si="175"/>
        <v>22</v>
      </c>
    </row>
    <row r="278" spans="1:55" s="5" customFormat="1">
      <c r="A278" s="368"/>
      <c r="B278" s="90" t="s">
        <v>45</v>
      </c>
      <c r="C278" s="19" t="s">
        <v>110</v>
      </c>
      <c r="D278" s="20" t="s">
        <v>1</v>
      </c>
      <c r="E278" s="825" t="s">
        <v>41</v>
      </c>
      <c r="F278" s="21" t="s">
        <v>18</v>
      </c>
      <c r="G278" s="22" t="s">
        <v>12</v>
      </c>
      <c r="H278" s="318">
        <f>ROUNDDOWN(AK278*1.05,0)+INDEX(Sheet2!$B$2:'Sheet2'!$B$5,MATCH(G278,Sheet2!$A$2:'Sheet2'!$A$5,0),0)+34*AT278-ROUNDUP(IF($BC$1=TRUE,AV278,AW278)/10,0)+A278</f>
        <v>428</v>
      </c>
      <c r="I278" s="319">
        <f>ROUNDDOWN(AL278*1.05,0)+INDEX(Sheet2!$B$2:'Sheet2'!$B$5,MATCH(G278,Sheet2!$A$2:'Sheet2'!$A$5,0),0)+34*AT278-ROUNDUP(IF($BC$1=TRUE,AV278,AW278)/10,0)+A278</f>
        <v>480</v>
      </c>
      <c r="J278" s="23">
        <f t="shared" si="148"/>
        <v>908</v>
      </c>
      <c r="K278" s="844">
        <f>AW278-ROUNDDOWN(AR278/2,0)-ROUNDDOWN(MAX(AQ278*1.2,AP278*0.5),0)+INDEX(Sheet2!$C$2:'Sheet2'!$C$5,MATCH(G278,Sheet2!$A$2:'Sheet2'!$A$5,0),0)</f>
        <v>637</v>
      </c>
      <c r="L278" s="19">
        <f t="shared" si="149"/>
        <v>288</v>
      </c>
      <c r="M278" s="496">
        <f t="shared" si="150"/>
        <v>14</v>
      </c>
      <c r="N278" s="99">
        <f t="shared" si="151"/>
        <v>42</v>
      </c>
      <c r="O278" s="497">
        <f t="shared" si="152"/>
        <v>1764</v>
      </c>
      <c r="P278" s="24">
        <f>AX278+IF($F278="범선",IF($BG$1=TRUE,INDEX(Sheet2!$H$2:'Sheet2'!$H$45,MATCH(AX278,Sheet2!$G$2:'Sheet2'!$G$45,0),0)),IF($BH$1=TRUE,INDEX(Sheet2!$I$2:'Sheet2'!$I$45,MATCH(AX278,Sheet2!$G$2:'Sheet2'!$G$45,0)),IF($BI$1=TRUE,INDEX(Sheet2!$H$2:'Sheet2'!$H$45,MATCH(AX278,Sheet2!$G$2:'Sheet2'!$G$45,0)),0)))+IF($BE$1=TRUE,2,0)</f>
        <v>22.5</v>
      </c>
      <c r="Q278" s="20">
        <f t="shared" si="153"/>
        <v>25.5</v>
      </c>
      <c r="R278" s="20">
        <f t="shared" si="154"/>
        <v>28.5</v>
      </c>
      <c r="S278" s="22">
        <f t="shared" si="155"/>
        <v>31.5</v>
      </c>
      <c r="T278" s="20">
        <f>AY278+IF($F278="범선",IF($BG$1=TRUE,INDEX(Sheet2!$H$2:'Sheet2'!$H$45,MATCH(AY278,Sheet2!$G$2:'Sheet2'!$G$45,0),0)),IF($BH$1=TRUE,INDEX(Sheet2!$I$2:'Sheet2'!$I$45,MATCH(AY278,Sheet2!$G$2:'Sheet2'!$G$45,0)),IF($BI$1=TRUE,INDEX(Sheet2!$H$2:'Sheet2'!$H$45,MATCH(AY278,Sheet2!$G$2:'Sheet2'!$G$45,0)),0)))+IF($BE$1=TRUE,2,0)</f>
        <v>24</v>
      </c>
      <c r="U278" s="20">
        <f t="shared" si="156"/>
        <v>27.5</v>
      </c>
      <c r="V278" s="20">
        <f t="shared" si="157"/>
        <v>30.5</v>
      </c>
      <c r="W278" s="22">
        <f t="shared" si="158"/>
        <v>33.5</v>
      </c>
      <c r="X278" s="20">
        <f>AZ278+IF($F278="범선",IF($BG$1=TRUE,INDEX(Sheet2!$H$2:'Sheet2'!$H$45,MATCH(AZ278,Sheet2!$G$2:'Sheet2'!$G$45,0),0)),IF($BH$1=TRUE,INDEX(Sheet2!$I$2:'Sheet2'!$I$45,MATCH(AZ278,Sheet2!$G$2:'Sheet2'!$G$45,0)),IF($BI$1=TRUE,INDEX(Sheet2!$H$2:'Sheet2'!$H$45,MATCH(AZ278,Sheet2!$G$2:'Sheet2'!$G$45,0)),0)))+IF($BE$1=TRUE,2,0)</f>
        <v>29</v>
      </c>
      <c r="Y278" s="20">
        <f t="shared" si="159"/>
        <v>32.5</v>
      </c>
      <c r="Z278" s="20">
        <f t="shared" si="160"/>
        <v>35.5</v>
      </c>
      <c r="AA278" s="22">
        <f t="shared" si="161"/>
        <v>38.5</v>
      </c>
      <c r="AB278" s="20">
        <f>BA278+IF($F278="범선",IF($BG$1=TRUE,INDEX(Sheet2!$H$2:'Sheet2'!$H$45,MATCH(BA278,Sheet2!$G$2:'Sheet2'!$G$45,0),0)),IF($BH$1=TRUE,INDEX(Sheet2!$I$2:'Sheet2'!$I$45,MATCH(BA278,Sheet2!$G$2:'Sheet2'!$G$45,0)),IF($BI$1=TRUE,INDEX(Sheet2!$H$2:'Sheet2'!$H$45,MATCH(BA278,Sheet2!$G$2:'Sheet2'!$G$45,0)),0)))+IF($BE$1=TRUE,2,0)</f>
        <v>33</v>
      </c>
      <c r="AC278" s="20">
        <f t="shared" si="162"/>
        <v>36.5</v>
      </c>
      <c r="AD278" s="20">
        <f t="shared" si="163"/>
        <v>39.5</v>
      </c>
      <c r="AE278" s="22">
        <f t="shared" si="164"/>
        <v>42.5</v>
      </c>
      <c r="AF278" s="20">
        <f>BB278+IF($F278="범선",IF($BG$1=TRUE,INDEX(Sheet2!$H$2:'Sheet2'!$H$45,MATCH(BB278,Sheet2!$G$2:'Sheet2'!$G$45,0),0)),IF($BH$1=TRUE,INDEX(Sheet2!$I$2:'Sheet2'!$I$45,MATCH(BB278,Sheet2!$G$2:'Sheet2'!$G$45,0)),IF($BI$1=TRUE,INDEX(Sheet2!$H$2:'Sheet2'!$H$45,MATCH(BB278,Sheet2!$G$2:'Sheet2'!$G$45,0)),0)))+IF($BE$1=TRUE,2,0)</f>
        <v>38.5</v>
      </c>
      <c r="AG278" s="20">
        <f t="shared" si="165"/>
        <v>42</v>
      </c>
      <c r="AH278" s="20">
        <f t="shared" si="166"/>
        <v>45</v>
      </c>
      <c r="AI278" s="22">
        <f t="shared" si="167"/>
        <v>48</v>
      </c>
      <c r="AJ278" s="2"/>
      <c r="AK278" s="5">
        <v>220</v>
      </c>
      <c r="AL278" s="5">
        <v>270</v>
      </c>
      <c r="AM278" s="5">
        <v>9</v>
      </c>
      <c r="AN278" s="262">
        <v>14</v>
      </c>
      <c r="AO278" s="269">
        <v>42</v>
      </c>
      <c r="AP278" s="5">
        <v>150</v>
      </c>
      <c r="AQ278" s="5">
        <v>85</v>
      </c>
      <c r="AR278" s="5">
        <v>120</v>
      </c>
      <c r="AS278" s="5">
        <v>330</v>
      </c>
      <c r="AT278" s="5">
        <v>3</v>
      </c>
      <c r="AU278" s="5">
        <f t="shared" si="168"/>
        <v>600</v>
      </c>
      <c r="AV278" s="5">
        <f t="shared" si="169"/>
        <v>450</v>
      </c>
      <c r="AW278" s="5">
        <f t="shared" si="170"/>
        <v>750</v>
      </c>
      <c r="AX278" s="5">
        <f t="shared" si="171"/>
        <v>10</v>
      </c>
      <c r="AY278" s="5">
        <f t="shared" si="172"/>
        <v>11</v>
      </c>
      <c r="AZ278" s="5">
        <f t="shared" si="173"/>
        <v>15</v>
      </c>
      <c r="BA278" s="5">
        <f t="shared" si="174"/>
        <v>18</v>
      </c>
      <c r="BB278" s="5">
        <f t="shared" si="175"/>
        <v>22</v>
      </c>
    </row>
    <row r="279" spans="1:55" s="5" customFormat="1">
      <c r="A279" s="333"/>
      <c r="B279" s="344" t="s">
        <v>43</v>
      </c>
      <c r="C279" s="42" t="s">
        <v>181</v>
      </c>
      <c r="D279" s="43" t="s">
        <v>1</v>
      </c>
      <c r="E279" s="43" t="s">
        <v>41</v>
      </c>
      <c r="F279" s="43" t="s">
        <v>18</v>
      </c>
      <c r="G279" s="45" t="s">
        <v>12</v>
      </c>
      <c r="H279" s="280">
        <f>ROUNDDOWN(AK279*1.05,0)+INDEX(Sheet2!$B$2:'Sheet2'!$B$5,MATCH(G279,Sheet2!$A$2:'Sheet2'!$A$5,0),0)+34*AT279-ROUNDUP(IF($BC$1=TRUE,AV279,AW279)/10,0)+A279</f>
        <v>452</v>
      </c>
      <c r="I279" s="290">
        <f>ROUNDDOWN(AL279*1.05,0)+INDEX(Sheet2!$B$2:'Sheet2'!$B$5,MATCH(G279,Sheet2!$A$2:'Sheet2'!$A$5,0),0)+34*AT279-ROUNDUP(IF($BC$1=TRUE,AV279,AW279)/10,0)+A279</f>
        <v>405</v>
      </c>
      <c r="J279" s="46">
        <f t="shared" si="148"/>
        <v>857</v>
      </c>
      <c r="K279" s="1134">
        <f>AW279-ROUNDDOWN(AR279/2,0)-ROUNDDOWN(MAX(AQ279*1.2,AP279*0.5),0)+INDEX(Sheet2!$C$2:'Sheet2'!$C$5,MATCH(G279,Sheet2!$A$2:'Sheet2'!$A$5,0),0)</f>
        <v>848</v>
      </c>
      <c r="L279" s="42">
        <f t="shared" si="149"/>
        <v>424</v>
      </c>
      <c r="M279" s="530">
        <f t="shared" si="150"/>
        <v>11</v>
      </c>
      <c r="N279" s="191">
        <f t="shared" si="151"/>
        <v>52</v>
      </c>
      <c r="O279" s="632">
        <f t="shared" si="152"/>
        <v>1761</v>
      </c>
      <c r="P279" s="10">
        <f>AX279+IF($F279="범선",IF($BG$1=TRUE,INDEX(Sheet2!$H$2:'Sheet2'!$H$45,MATCH(AX279,Sheet2!$G$2:'Sheet2'!$G$45,0),0)),IF($BH$1=TRUE,INDEX(Sheet2!$I$2:'Sheet2'!$I$45,MATCH(AX279,Sheet2!$G$2:'Sheet2'!$G$45,0)),IF($BI$1=TRUE,INDEX(Sheet2!$H$2:'Sheet2'!$H$45,MATCH(AX279,Sheet2!$G$2:'Sheet2'!$G$45,0)),0)))+IF($BE$1=TRUE,2,0)</f>
        <v>24</v>
      </c>
      <c r="Q279" s="6">
        <f t="shared" si="153"/>
        <v>27</v>
      </c>
      <c r="R279" s="6">
        <f t="shared" si="154"/>
        <v>30</v>
      </c>
      <c r="S279" s="9">
        <f t="shared" si="155"/>
        <v>33</v>
      </c>
      <c r="T279" s="6">
        <f>AY279+IF($F279="범선",IF($BG$1=TRUE,INDEX(Sheet2!$H$2:'Sheet2'!$H$45,MATCH(AY279,Sheet2!$G$2:'Sheet2'!$G$45,0),0)),IF($BH$1=TRUE,INDEX(Sheet2!$I$2:'Sheet2'!$I$45,MATCH(AY279,Sheet2!$G$2:'Sheet2'!$G$45,0)),IF($BI$1=TRUE,INDEX(Sheet2!$H$2:'Sheet2'!$H$45,MATCH(AY279,Sheet2!$G$2:'Sheet2'!$G$45,0)),0)))+IF($BE$1=TRUE,2,0)</f>
        <v>25</v>
      </c>
      <c r="U279" s="6">
        <f t="shared" si="156"/>
        <v>28.5</v>
      </c>
      <c r="V279" s="6">
        <f t="shared" si="157"/>
        <v>31.5</v>
      </c>
      <c r="W279" s="9">
        <f t="shared" si="158"/>
        <v>34.5</v>
      </c>
      <c r="X279" s="6">
        <f>AZ279+IF($F279="범선",IF($BG$1=TRUE,INDEX(Sheet2!$H$2:'Sheet2'!$H$45,MATCH(AZ279,Sheet2!$G$2:'Sheet2'!$G$45,0),0)),IF($BH$1=TRUE,INDEX(Sheet2!$I$2:'Sheet2'!$I$45,MATCH(AZ279,Sheet2!$G$2:'Sheet2'!$G$45,0)),IF($BI$1=TRUE,INDEX(Sheet2!$H$2:'Sheet2'!$H$45,MATCH(AZ279,Sheet2!$G$2:'Sheet2'!$G$45,0)),0)))+IF($BE$1=TRUE,2,0)</f>
        <v>30.5</v>
      </c>
      <c r="Y279" s="6">
        <f t="shared" si="159"/>
        <v>34</v>
      </c>
      <c r="Z279" s="6">
        <f t="shared" si="160"/>
        <v>37</v>
      </c>
      <c r="AA279" s="9">
        <f t="shared" si="161"/>
        <v>40</v>
      </c>
      <c r="AB279" s="6">
        <f>BA279+IF($F279="범선",IF($BG$1=TRUE,INDEX(Sheet2!$H$2:'Sheet2'!$H$45,MATCH(BA279,Sheet2!$G$2:'Sheet2'!$G$45,0),0)),IF($BH$1=TRUE,INDEX(Sheet2!$I$2:'Sheet2'!$I$45,MATCH(BA279,Sheet2!$G$2:'Sheet2'!$G$45,0)),IF($BI$1=TRUE,INDEX(Sheet2!$H$2:'Sheet2'!$H$45,MATCH(BA279,Sheet2!$G$2:'Sheet2'!$G$45,0)),0)))+IF($BE$1=TRUE,2,0)</f>
        <v>34.5</v>
      </c>
      <c r="AC279" s="6">
        <f t="shared" si="162"/>
        <v>38</v>
      </c>
      <c r="AD279" s="6">
        <f t="shared" si="163"/>
        <v>41</v>
      </c>
      <c r="AE279" s="9">
        <f t="shared" si="164"/>
        <v>44</v>
      </c>
      <c r="AF279" s="6">
        <f>BB279+IF($F279="범선",IF($BG$1=TRUE,INDEX(Sheet2!$H$2:'Sheet2'!$H$45,MATCH(BB279,Sheet2!$G$2:'Sheet2'!$G$45,0),0)),IF($BH$1=TRUE,INDEX(Sheet2!$I$2:'Sheet2'!$I$45,MATCH(BB279,Sheet2!$G$2:'Sheet2'!$G$45,0)),IF($BI$1=TRUE,INDEX(Sheet2!$H$2:'Sheet2'!$H$45,MATCH(BB279,Sheet2!$G$2:'Sheet2'!$G$45,0)),0)))+IF($BE$1=TRUE,2,0)</f>
        <v>40</v>
      </c>
      <c r="AG279" s="6">
        <f t="shared" si="165"/>
        <v>43.5</v>
      </c>
      <c r="AH279" s="6">
        <f t="shared" si="166"/>
        <v>46.5</v>
      </c>
      <c r="AI279" s="9">
        <f t="shared" si="167"/>
        <v>49.5</v>
      </c>
      <c r="AJ279" s="6"/>
      <c r="AK279" s="13">
        <v>255</v>
      </c>
      <c r="AL279" s="13">
        <v>210</v>
      </c>
      <c r="AM279" s="13">
        <v>12</v>
      </c>
      <c r="AN279" s="262">
        <v>11</v>
      </c>
      <c r="AO279" s="269">
        <v>52</v>
      </c>
      <c r="AP279" s="13">
        <v>155</v>
      </c>
      <c r="AQ279" s="13">
        <v>70</v>
      </c>
      <c r="AR279" s="13">
        <v>108</v>
      </c>
      <c r="AS279" s="13">
        <v>487</v>
      </c>
      <c r="AT279" s="13">
        <v>3</v>
      </c>
      <c r="AU279" s="13">
        <f t="shared" si="168"/>
        <v>750</v>
      </c>
      <c r="AV279" s="13">
        <f t="shared" si="169"/>
        <v>562</v>
      </c>
      <c r="AW279" s="13">
        <f t="shared" si="170"/>
        <v>937</v>
      </c>
      <c r="AX279" s="5">
        <f t="shared" si="171"/>
        <v>11</v>
      </c>
      <c r="AY279" s="5">
        <f t="shared" si="172"/>
        <v>12</v>
      </c>
      <c r="AZ279" s="5">
        <f t="shared" si="173"/>
        <v>16</v>
      </c>
      <c r="BA279" s="5">
        <f t="shared" si="174"/>
        <v>19</v>
      </c>
      <c r="BB279" s="5">
        <f t="shared" si="175"/>
        <v>23</v>
      </c>
      <c r="BC279" s="5">
        <f>IF($BJ$1=TRUE,2,IF($BK$1=TRUE,5,0))</f>
        <v>2</v>
      </c>
    </row>
    <row r="280" spans="1:55" s="5" customFormat="1" ht="16.5" customHeight="1">
      <c r="A280" s="333"/>
      <c r="B280" s="344" t="s">
        <v>45</v>
      </c>
      <c r="C280" s="42" t="s">
        <v>96</v>
      </c>
      <c r="D280" s="43" t="s">
        <v>1</v>
      </c>
      <c r="E280" s="43" t="s">
        <v>0</v>
      </c>
      <c r="F280" s="43" t="s">
        <v>18</v>
      </c>
      <c r="G280" s="45" t="s">
        <v>12</v>
      </c>
      <c r="H280" s="280">
        <f>ROUNDDOWN(AK280*1.05,0)+INDEX(Sheet2!$B$2:'Sheet2'!$B$5,MATCH(G280,Sheet2!$A$2:'Sheet2'!$A$5,0),0)+34*AT280-ROUNDUP(IF($BC$1=TRUE,AV280,AW280)/10,0)+A280</f>
        <v>433</v>
      </c>
      <c r="I280" s="290">
        <f>ROUNDDOWN(AL280*1.05,0)+INDEX(Sheet2!$B$2:'Sheet2'!$B$5,MATCH(G280,Sheet2!$A$2:'Sheet2'!$A$5,0),0)+34*AT280-ROUNDUP(IF($BC$1=TRUE,AV280,AW280)/10,0)+A280</f>
        <v>454</v>
      </c>
      <c r="J280" s="46">
        <f t="shared" si="148"/>
        <v>887</v>
      </c>
      <c r="K280" s="1352">
        <f>AW280-ROUNDDOWN(AR280/2,0)-ROUNDDOWN(MAX(AQ280*1.2,AP280*0.5),0)+INDEX(Sheet2!$C$2:'Sheet2'!$C$5,MATCH(G280,Sheet2!$A$2:'Sheet2'!$A$5,0),0)</f>
        <v>1147</v>
      </c>
      <c r="L280" s="42">
        <f t="shared" si="149"/>
        <v>628</v>
      </c>
      <c r="M280" s="530">
        <f t="shared" si="150"/>
        <v>12</v>
      </c>
      <c r="N280" s="191">
        <f t="shared" si="151"/>
        <v>41</v>
      </c>
      <c r="O280" s="632">
        <f t="shared" si="152"/>
        <v>1753</v>
      </c>
      <c r="P280" s="41">
        <f>AX280+IF($F280="범선",IF($BG$1=TRUE,INDEX(Sheet2!$H$2:'Sheet2'!$H$45,MATCH(AX280,Sheet2!$G$2:'Sheet2'!$G$45,0),0)),IF($BH$1=TRUE,INDEX(Sheet2!$I$2:'Sheet2'!$I$45,MATCH(AX280,Sheet2!$G$2:'Sheet2'!$G$45,0)),IF($BI$1=TRUE,INDEX(Sheet2!$H$2:'Sheet2'!$H$45,MATCH(AX280,Sheet2!$G$2:'Sheet2'!$G$45,0)),0)))+IF($BE$1=TRUE,2,0)</f>
        <v>18.5</v>
      </c>
      <c r="Q280" s="38">
        <f t="shared" si="153"/>
        <v>21.5</v>
      </c>
      <c r="R280" s="38">
        <f t="shared" si="154"/>
        <v>24.5</v>
      </c>
      <c r="S280" s="39">
        <f t="shared" si="155"/>
        <v>27.5</v>
      </c>
      <c r="T280" s="38">
        <f>AY280+IF($F280="범선",IF($BG$1=TRUE,INDEX(Sheet2!$H$2:'Sheet2'!$H$45,MATCH(AY280,Sheet2!$G$2:'Sheet2'!$G$45,0),0)),IF($BH$1=TRUE,INDEX(Sheet2!$I$2:'Sheet2'!$I$45,MATCH(AY280,Sheet2!$G$2:'Sheet2'!$G$45,0)),IF($BI$1=TRUE,INDEX(Sheet2!$H$2:'Sheet2'!$H$45,MATCH(AY280,Sheet2!$G$2:'Sheet2'!$G$45,0)),0)))+IF($BE$1=TRUE,2,0)</f>
        <v>20</v>
      </c>
      <c r="U280" s="38">
        <f t="shared" si="156"/>
        <v>23.5</v>
      </c>
      <c r="V280" s="38">
        <f t="shared" si="157"/>
        <v>26.5</v>
      </c>
      <c r="W280" s="39">
        <f t="shared" si="158"/>
        <v>29.5</v>
      </c>
      <c r="X280" s="38">
        <f>AZ280+IF($F280="범선",IF($BG$1=TRUE,INDEX(Sheet2!$H$2:'Sheet2'!$H$45,MATCH(AZ280,Sheet2!$G$2:'Sheet2'!$G$45,0),0)),IF($BH$1=TRUE,INDEX(Sheet2!$I$2:'Sheet2'!$I$45,MATCH(AZ280,Sheet2!$G$2:'Sheet2'!$G$45,0)),IF($BI$1=TRUE,INDEX(Sheet2!$H$2:'Sheet2'!$H$45,MATCH(AZ280,Sheet2!$G$2:'Sheet2'!$G$45,0)),0)))+IF($BE$1=TRUE,2,0)</f>
        <v>25</v>
      </c>
      <c r="Y280" s="38">
        <f t="shared" si="159"/>
        <v>28.5</v>
      </c>
      <c r="Z280" s="38">
        <f t="shared" si="160"/>
        <v>31.5</v>
      </c>
      <c r="AA280" s="39">
        <f t="shared" si="161"/>
        <v>34.5</v>
      </c>
      <c r="AB280" s="38">
        <f>BA280+IF($F280="범선",IF($BG$1=TRUE,INDEX(Sheet2!$H$2:'Sheet2'!$H$45,MATCH(BA280,Sheet2!$G$2:'Sheet2'!$G$45,0),0)),IF($BH$1=TRUE,INDEX(Sheet2!$I$2:'Sheet2'!$I$45,MATCH(BA280,Sheet2!$G$2:'Sheet2'!$G$45,0)),IF($BI$1=TRUE,INDEX(Sheet2!$H$2:'Sheet2'!$H$45,MATCH(BA280,Sheet2!$G$2:'Sheet2'!$G$45,0)),0)))+IF($BE$1=TRUE,2,0)</f>
        <v>29</v>
      </c>
      <c r="AC280" s="38">
        <f t="shared" si="162"/>
        <v>32.5</v>
      </c>
      <c r="AD280" s="38">
        <f t="shared" si="163"/>
        <v>35.5</v>
      </c>
      <c r="AE280" s="39">
        <f t="shared" si="164"/>
        <v>38.5</v>
      </c>
      <c r="AF280" s="38">
        <f>BB280+IF($F280="범선",IF($BG$1=TRUE,INDEX(Sheet2!$H$2:'Sheet2'!$H$45,MATCH(BB280,Sheet2!$G$2:'Sheet2'!$G$45,0),0)),IF($BH$1=TRUE,INDEX(Sheet2!$I$2:'Sheet2'!$I$45,MATCH(BB280,Sheet2!$G$2:'Sheet2'!$G$45,0)),IF($BI$1=TRUE,INDEX(Sheet2!$H$2:'Sheet2'!$H$45,MATCH(BB280,Sheet2!$G$2:'Sheet2'!$G$45,0)),0)))+IF($BE$1=TRUE,2,0)</f>
        <v>34.5</v>
      </c>
      <c r="AG280" s="38">
        <f t="shared" si="165"/>
        <v>38</v>
      </c>
      <c r="AH280" s="38">
        <f t="shared" si="166"/>
        <v>41</v>
      </c>
      <c r="AI280" s="39">
        <f t="shared" si="167"/>
        <v>44</v>
      </c>
      <c r="AJ280" s="6"/>
      <c r="AK280" s="5">
        <v>250</v>
      </c>
      <c r="AL280" s="5">
        <v>270</v>
      </c>
      <c r="AM280" s="5">
        <v>10</v>
      </c>
      <c r="AN280" s="262">
        <v>12</v>
      </c>
      <c r="AO280" s="269">
        <v>41</v>
      </c>
      <c r="AP280" s="5">
        <v>100</v>
      </c>
      <c r="AQ280" s="5">
        <v>40</v>
      </c>
      <c r="AR280" s="5">
        <v>54</v>
      </c>
      <c r="AS280">
        <v>786</v>
      </c>
      <c r="AT280">
        <v>3</v>
      </c>
      <c r="AU280" s="5">
        <f t="shared" si="168"/>
        <v>940</v>
      </c>
      <c r="AV280" s="5">
        <f t="shared" si="169"/>
        <v>705</v>
      </c>
      <c r="AW280" s="5">
        <f t="shared" si="170"/>
        <v>1175</v>
      </c>
      <c r="AX280" s="5">
        <f t="shared" si="171"/>
        <v>7</v>
      </c>
      <c r="AY280" s="5">
        <f t="shared" si="172"/>
        <v>8</v>
      </c>
      <c r="AZ280" s="5">
        <f t="shared" si="173"/>
        <v>12</v>
      </c>
      <c r="BA280" s="5">
        <f t="shared" si="174"/>
        <v>15</v>
      </c>
      <c r="BB280" s="5">
        <f t="shared" si="175"/>
        <v>19</v>
      </c>
    </row>
    <row r="281" spans="1:55" s="5" customFormat="1" hidden="1">
      <c r="A281" s="334"/>
      <c r="B281" s="89" t="s">
        <v>73</v>
      </c>
      <c r="C281" s="25" t="s">
        <v>111</v>
      </c>
      <c r="D281" s="26" t="s">
        <v>1</v>
      </c>
      <c r="E281" s="26" t="s">
        <v>0</v>
      </c>
      <c r="F281" s="27" t="s">
        <v>18</v>
      </c>
      <c r="G281" s="28" t="s">
        <v>10</v>
      </c>
      <c r="H281" s="91">
        <f>ROUNDDOWN(AK281*1.05,0)+INDEX(Sheet2!$B$2:'Sheet2'!$B$5,MATCH(G281,Sheet2!$A$2:'Sheet2'!$A$5,0),0)+34*AT281-ROUNDUP(IF($BC$1=TRUE,AV281,AW281)/10,0)+A281</f>
        <v>386</v>
      </c>
      <c r="I281" s="231">
        <f>ROUNDDOWN(AL281*1.05,0)+INDEX(Sheet2!$B$2:'Sheet2'!$B$5,MATCH(G281,Sheet2!$A$2:'Sheet2'!$A$5,0),0)+34*AT281-ROUNDUP(IF($BC$1=TRUE,AV281,AW281)/10,0)+A281</f>
        <v>397</v>
      </c>
      <c r="J281" s="30">
        <f t="shared" si="148"/>
        <v>783</v>
      </c>
      <c r="K281" s="956">
        <f>AW281-ROUNDDOWN(AR281/2,0)-ROUNDDOWN(MAX(AQ281*1.2,AP281*0.5),0)+INDEX(Sheet2!$C$2:'Sheet2'!$C$5,MATCH(G281,Sheet2!$A$2:'Sheet2'!$A$5,0),0)</f>
        <v>1243</v>
      </c>
      <c r="L281" s="25">
        <f t="shared" si="149"/>
        <v>687</v>
      </c>
      <c r="M281" s="392">
        <f t="shared" si="150"/>
        <v>12</v>
      </c>
      <c r="N281" s="83">
        <f t="shared" si="151"/>
        <v>36</v>
      </c>
      <c r="O281" s="257">
        <f t="shared" si="152"/>
        <v>1555</v>
      </c>
      <c r="P281" s="41">
        <f>AX281+IF($F281="범선",IF($BG$1=TRUE,INDEX(Sheet2!$H$2:'Sheet2'!$H$45,MATCH(AX281,Sheet2!$G$2:'Sheet2'!$G$45,0),0)),IF($BH$1=TRUE,INDEX(Sheet2!$I$2:'Sheet2'!$I$45,MATCH(AX281,Sheet2!$G$2:'Sheet2'!$G$45,0)),IF($BI$1=TRUE,INDEX(Sheet2!$H$2:'Sheet2'!$H$45,MATCH(AX281,Sheet2!$G$2:'Sheet2'!$G$45,0)),0)))+IF($BE$1=TRUE,2,0)</f>
        <v>17</v>
      </c>
      <c r="Q281" s="38">
        <f t="shared" si="153"/>
        <v>20</v>
      </c>
      <c r="R281" s="38">
        <f t="shared" si="154"/>
        <v>23</v>
      </c>
      <c r="S281" s="39">
        <f t="shared" si="155"/>
        <v>26</v>
      </c>
      <c r="T281" s="38">
        <f>AY281+IF($F281="범선",IF($BG$1=TRUE,INDEX(Sheet2!$H$2:'Sheet2'!$H$45,MATCH(AY281,Sheet2!$G$2:'Sheet2'!$G$45,0),0)),IF($BH$1=TRUE,INDEX(Sheet2!$I$2:'Sheet2'!$I$45,MATCH(AY281,Sheet2!$G$2:'Sheet2'!$G$45,0)),IF($BI$1=TRUE,INDEX(Sheet2!$H$2:'Sheet2'!$H$45,MATCH(AY281,Sheet2!$G$2:'Sheet2'!$G$45,0)),0)))+IF($BE$1=TRUE,2,0)</f>
        <v>18.5</v>
      </c>
      <c r="U281" s="38">
        <f t="shared" si="156"/>
        <v>22</v>
      </c>
      <c r="V281" s="38">
        <f t="shared" si="157"/>
        <v>25</v>
      </c>
      <c r="W281" s="39">
        <f t="shared" si="158"/>
        <v>28</v>
      </c>
      <c r="X281" s="38">
        <f>AZ281+IF($F281="범선",IF($BG$1=TRUE,INDEX(Sheet2!$H$2:'Sheet2'!$H$45,MATCH(AZ281,Sheet2!$G$2:'Sheet2'!$G$45,0),0)),IF($BH$1=TRUE,INDEX(Sheet2!$I$2:'Sheet2'!$I$45,MATCH(AZ281,Sheet2!$G$2:'Sheet2'!$G$45,0)),IF($BI$1=TRUE,INDEX(Sheet2!$H$2:'Sheet2'!$H$45,MATCH(AZ281,Sheet2!$G$2:'Sheet2'!$G$45,0)),0)))+IF($BE$1=TRUE,2,0)</f>
        <v>24</v>
      </c>
      <c r="Y281" s="38">
        <f t="shared" si="159"/>
        <v>27.5</v>
      </c>
      <c r="Z281" s="38">
        <f t="shared" si="160"/>
        <v>30.5</v>
      </c>
      <c r="AA281" s="39">
        <f t="shared" si="161"/>
        <v>33.5</v>
      </c>
      <c r="AB281" s="38">
        <f>BA281+IF($F281="범선",IF($BG$1=TRUE,INDEX(Sheet2!$H$2:'Sheet2'!$H$45,MATCH(BA281,Sheet2!$G$2:'Sheet2'!$G$45,0),0)),IF($BH$1=TRUE,INDEX(Sheet2!$I$2:'Sheet2'!$I$45,MATCH(BA281,Sheet2!$G$2:'Sheet2'!$G$45,0)),IF($BI$1=TRUE,INDEX(Sheet2!$H$2:'Sheet2'!$H$45,MATCH(BA281,Sheet2!$G$2:'Sheet2'!$G$45,0)),0)))+IF($BE$1=TRUE,2,0)</f>
        <v>28</v>
      </c>
      <c r="AC281" s="38">
        <f t="shared" si="162"/>
        <v>31.5</v>
      </c>
      <c r="AD281" s="38">
        <f t="shared" si="163"/>
        <v>34.5</v>
      </c>
      <c r="AE281" s="39">
        <f t="shared" si="164"/>
        <v>37.5</v>
      </c>
      <c r="AF281" s="38">
        <f>BB281+IF($F281="범선",IF($BG$1=TRUE,INDEX(Sheet2!$H$2:'Sheet2'!$H$45,MATCH(BB281,Sheet2!$G$2:'Sheet2'!$G$45,0),0)),IF($BH$1=TRUE,INDEX(Sheet2!$I$2:'Sheet2'!$I$45,MATCH(BB281,Sheet2!$G$2:'Sheet2'!$G$45,0)),IF($BI$1=TRUE,INDEX(Sheet2!$H$2:'Sheet2'!$H$45,MATCH(BB281,Sheet2!$G$2:'Sheet2'!$G$45,0)),0)))+IF($BE$1=TRUE,2,0)</f>
        <v>33</v>
      </c>
      <c r="AG281" s="38">
        <f t="shared" si="165"/>
        <v>36.5</v>
      </c>
      <c r="AH281" s="38">
        <f t="shared" si="166"/>
        <v>39.5</v>
      </c>
      <c r="AI281" s="39">
        <f t="shared" si="167"/>
        <v>42.5</v>
      </c>
      <c r="AJ281" s="6"/>
      <c r="AK281" s="5">
        <v>210</v>
      </c>
      <c r="AL281" s="5">
        <v>220</v>
      </c>
      <c r="AM281" s="5">
        <v>6</v>
      </c>
      <c r="AN281" s="393">
        <v>12</v>
      </c>
      <c r="AO281" s="394">
        <v>36</v>
      </c>
      <c r="AP281" s="5">
        <v>100</v>
      </c>
      <c r="AQ281" s="5">
        <v>40</v>
      </c>
      <c r="AR281" s="5">
        <v>40</v>
      </c>
      <c r="AS281" s="5">
        <v>870</v>
      </c>
      <c r="AT281" s="5">
        <v>3</v>
      </c>
      <c r="AU281" s="5">
        <f t="shared" si="168"/>
        <v>1010</v>
      </c>
      <c r="AV281" s="5">
        <f t="shared" si="169"/>
        <v>757</v>
      </c>
      <c r="AW281" s="5">
        <f t="shared" si="170"/>
        <v>1262</v>
      </c>
      <c r="AX281" s="5">
        <f t="shared" si="171"/>
        <v>6</v>
      </c>
      <c r="AY281" s="5">
        <f t="shared" si="172"/>
        <v>7</v>
      </c>
      <c r="AZ281" s="5">
        <f t="shared" si="173"/>
        <v>11</v>
      </c>
      <c r="BA281" s="5">
        <f t="shared" si="174"/>
        <v>14</v>
      </c>
      <c r="BB281" s="5">
        <f t="shared" si="175"/>
        <v>18</v>
      </c>
    </row>
    <row r="282" spans="1:55" s="5" customFormat="1">
      <c r="A282" s="334"/>
      <c r="B282" s="89" t="s">
        <v>28</v>
      </c>
      <c r="C282" s="25" t="s">
        <v>197</v>
      </c>
      <c r="D282" s="26" t="s">
        <v>1</v>
      </c>
      <c r="E282" s="26" t="s">
        <v>41</v>
      </c>
      <c r="F282" s="26" t="s">
        <v>18</v>
      </c>
      <c r="G282" s="28" t="s">
        <v>12</v>
      </c>
      <c r="H282" s="91">
        <f>ROUNDDOWN(AK282*1.05,0)+INDEX(Sheet2!$B$2:'Sheet2'!$B$5,MATCH(G282,Sheet2!$A$2:'Sheet2'!$A$5,0),0)+34*AT282-ROUNDUP(IF($BC$1=TRUE,AV282,AW282)/10,0)+A282</f>
        <v>442</v>
      </c>
      <c r="I282" s="231">
        <f>ROUNDDOWN(AL282*1.05,0)+INDEX(Sheet2!$B$2:'Sheet2'!$B$5,MATCH(G282,Sheet2!$A$2:'Sheet2'!$A$5,0),0)+34*AT282-ROUNDUP(IF($BC$1=TRUE,AV282,AW282)/10,0)+A282</f>
        <v>426</v>
      </c>
      <c r="J282" s="30">
        <f t="shared" si="148"/>
        <v>868</v>
      </c>
      <c r="K282" s="1367">
        <f>AW282-ROUNDDOWN(AR282/2,0)-ROUNDDOWN(MAX(AQ282*1.2,AP282*0.5),0)+INDEX(Sheet2!$C$2:'Sheet2'!$C$5,MATCH(G282,Sheet2!$A$2:'Sheet2'!$A$5,0),0)</f>
        <v>872</v>
      </c>
      <c r="L282" s="25">
        <f t="shared" si="149"/>
        <v>448</v>
      </c>
      <c r="M282" s="392">
        <f t="shared" si="150"/>
        <v>9</v>
      </c>
      <c r="N282" s="83">
        <f t="shared" si="151"/>
        <v>48</v>
      </c>
      <c r="O282" s="257">
        <f t="shared" si="152"/>
        <v>1752</v>
      </c>
      <c r="P282" s="47">
        <f>AX282+IF($F282="범선",IF($BG$1=TRUE,INDEX(Sheet2!$H$2:'Sheet2'!$H$45,MATCH(AX282,Sheet2!$G$2:'Sheet2'!$G$45,0),0)),IF($BH$1=TRUE,INDEX(Sheet2!$I$2:'Sheet2'!$I$45,MATCH(AX282,Sheet2!$G$2:'Sheet2'!$G$45,0)),IF($BI$1=TRUE,INDEX(Sheet2!$H$2:'Sheet2'!$H$45,MATCH(AX282,Sheet2!$G$2:'Sheet2'!$G$45,0)),0)))+IF($BE$1=TRUE,2,0)</f>
        <v>22.5</v>
      </c>
      <c r="Q282" s="43">
        <f t="shared" si="153"/>
        <v>25.5</v>
      </c>
      <c r="R282" s="43">
        <f t="shared" si="154"/>
        <v>28.5</v>
      </c>
      <c r="S282" s="45">
        <f t="shared" si="155"/>
        <v>31.5</v>
      </c>
      <c r="T282" s="43">
        <f>AY282+IF($F282="범선",IF($BG$1=TRUE,INDEX(Sheet2!$H$2:'Sheet2'!$H$45,MATCH(AY282,Sheet2!$G$2:'Sheet2'!$G$45,0),0)),IF($BH$1=TRUE,INDEX(Sheet2!$I$2:'Sheet2'!$I$45,MATCH(AY282,Sheet2!$G$2:'Sheet2'!$G$45,0)),IF($BI$1=TRUE,INDEX(Sheet2!$H$2:'Sheet2'!$H$45,MATCH(AY282,Sheet2!$G$2:'Sheet2'!$G$45,0)),0)))+IF($BE$1=TRUE,2,0)</f>
        <v>24</v>
      </c>
      <c r="U282" s="43">
        <f t="shared" si="156"/>
        <v>27.5</v>
      </c>
      <c r="V282" s="43">
        <f t="shared" si="157"/>
        <v>30.5</v>
      </c>
      <c r="W282" s="45">
        <f t="shared" si="158"/>
        <v>33.5</v>
      </c>
      <c r="X282" s="43">
        <f>AZ282+IF($F282="범선",IF($BG$1=TRUE,INDEX(Sheet2!$H$2:'Sheet2'!$H$45,MATCH(AZ282,Sheet2!$G$2:'Sheet2'!$G$45,0),0)),IF($BH$1=TRUE,INDEX(Sheet2!$I$2:'Sheet2'!$I$45,MATCH(AZ282,Sheet2!$G$2:'Sheet2'!$G$45,0)),IF($BI$1=TRUE,INDEX(Sheet2!$H$2:'Sheet2'!$H$45,MATCH(AZ282,Sheet2!$G$2:'Sheet2'!$G$45,0)),0)))+IF($BE$1=TRUE,2,0)</f>
        <v>29</v>
      </c>
      <c r="Y282" s="43">
        <f t="shared" si="159"/>
        <v>32.5</v>
      </c>
      <c r="Z282" s="43">
        <f t="shared" si="160"/>
        <v>35.5</v>
      </c>
      <c r="AA282" s="45">
        <f t="shared" si="161"/>
        <v>38.5</v>
      </c>
      <c r="AB282" s="43">
        <f>BA282+IF($F282="범선",IF($BG$1=TRUE,INDEX(Sheet2!$H$2:'Sheet2'!$H$45,MATCH(BA282,Sheet2!$G$2:'Sheet2'!$G$45,0),0)),IF($BH$1=TRUE,INDEX(Sheet2!$I$2:'Sheet2'!$I$45,MATCH(BA282,Sheet2!$G$2:'Sheet2'!$G$45,0)),IF($BI$1=TRUE,INDEX(Sheet2!$H$2:'Sheet2'!$H$45,MATCH(BA282,Sheet2!$G$2:'Sheet2'!$G$45,0)),0)))+IF($BE$1=TRUE,2,0)</f>
        <v>34.5</v>
      </c>
      <c r="AC282" s="43">
        <f t="shared" si="162"/>
        <v>38</v>
      </c>
      <c r="AD282" s="43">
        <f t="shared" si="163"/>
        <v>41</v>
      </c>
      <c r="AE282" s="45">
        <f t="shared" si="164"/>
        <v>44</v>
      </c>
      <c r="AF282" s="43">
        <f>BB282+IF($F282="범선",IF($BG$1=TRUE,INDEX(Sheet2!$H$2:'Sheet2'!$H$45,MATCH(BB282,Sheet2!$G$2:'Sheet2'!$G$45,0),0)),IF($BH$1=TRUE,INDEX(Sheet2!$I$2:'Sheet2'!$I$45,MATCH(BB282,Sheet2!$G$2:'Sheet2'!$G$45,0)),IF($BI$1=TRUE,INDEX(Sheet2!$H$2:'Sheet2'!$H$45,MATCH(BB282,Sheet2!$G$2:'Sheet2'!$G$45,0)),0)))+IF($BE$1=TRUE,2,0)</f>
        <v>38.5</v>
      </c>
      <c r="AG282" s="43">
        <f t="shared" si="165"/>
        <v>42</v>
      </c>
      <c r="AH282" s="43">
        <f t="shared" si="166"/>
        <v>45</v>
      </c>
      <c r="AI282" s="45">
        <f t="shared" si="167"/>
        <v>48</v>
      </c>
      <c r="AJ282" s="6"/>
      <c r="AK282" s="13">
        <v>245</v>
      </c>
      <c r="AL282" s="13">
        <v>230</v>
      </c>
      <c r="AM282" s="13">
        <v>8</v>
      </c>
      <c r="AN282" s="262">
        <v>9</v>
      </c>
      <c r="AO282" s="269">
        <v>48</v>
      </c>
      <c r="AP282" s="13">
        <v>116</v>
      </c>
      <c r="AQ282" s="13">
        <v>60</v>
      </c>
      <c r="AR282" s="13">
        <v>85</v>
      </c>
      <c r="AS282" s="13">
        <v>549</v>
      </c>
      <c r="AT282" s="13">
        <v>3</v>
      </c>
      <c r="AU282" s="13">
        <f t="shared" si="168"/>
        <v>750</v>
      </c>
      <c r="AV282" s="13">
        <f t="shared" si="169"/>
        <v>562</v>
      </c>
      <c r="AW282" s="13">
        <f t="shared" si="170"/>
        <v>937</v>
      </c>
      <c r="AX282" s="5">
        <f t="shared" si="171"/>
        <v>10</v>
      </c>
      <c r="AY282" s="5">
        <f t="shared" si="172"/>
        <v>11</v>
      </c>
      <c r="AZ282" s="5">
        <f t="shared" si="173"/>
        <v>15</v>
      </c>
      <c r="BA282" s="5">
        <f t="shared" si="174"/>
        <v>19</v>
      </c>
      <c r="BB282" s="5">
        <f t="shared" si="175"/>
        <v>22</v>
      </c>
    </row>
    <row r="283" spans="1:55" s="5" customFormat="1" hidden="1">
      <c r="A283" s="334"/>
      <c r="B283" s="89" t="s">
        <v>73</v>
      </c>
      <c r="C283" s="25" t="s">
        <v>72</v>
      </c>
      <c r="D283" s="26" t="s">
        <v>1</v>
      </c>
      <c r="E283" s="26" t="s">
        <v>0</v>
      </c>
      <c r="F283" s="27" t="s">
        <v>18</v>
      </c>
      <c r="G283" s="28" t="s">
        <v>10</v>
      </c>
      <c r="H283" s="91">
        <f>ROUNDDOWN(AK283*1.05,0)+INDEX(Sheet2!$B$2:'Sheet2'!$B$5,MATCH(G283,Sheet2!$A$2:'Sheet2'!$A$5,0),0)+34*AT283-ROUNDUP(IF($BC$1=TRUE,AV283,AW283)/10,0)+A283</f>
        <v>356</v>
      </c>
      <c r="I283" s="231">
        <f>ROUNDDOWN(AL283*1.05,0)+INDEX(Sheet2!$B$2:'Sheet2'!$B$5,MATCH(G283,Sheet2!$A$2:'Sheet2'!$A$5,0),0)+34*AT283-ROUNDUP(IF($BC$1=TRUE,AV283,AW283)/10,0)+A283</f>
        <v>482</v>
      </c>
      <c r="J283" s="30">
        <f t="shared" si="148"/>
        <v>838</v>
      </c>
      <c r="K283" s="956">
        <f>AW283-ROUNDDOWN(AR283/2,0)-ROUNDDOWN(MAX(AQ283*1.2,AP283*0.5),0)+INDEX(Sheet2!$C$2:'Sheet2'!$C$5,MATCH(G283,Sheet2!$A$2:'Sheet2'!$A$5,0),0)</f>
        <v>1234</v>
      </c>
      <c r="L283" s="25">
        <f t="shared" si="149"/>
        <v>688</v>
      </c>
      <c r="M283" s="392">
        <f t="shared" si="150"/>
        <v>15</v>
      </c>
      <c r="N283" s="83">
        <f t="shared" si="151"/>
        <v>35</v>
      </c>
      <c r="O283" s="257">
        <f t="shared" si="152"/>
        <v>1550</v>
      </c>
      <c r="P283" s="31">
        <f>AX283+IF($F283="범선",IF($BG$1=TRUE,INDEX(Sheet2!$H$2:'Sheet2'!$H$45,MATCH(AX283,Sheet2!$G$2:'Sheet2'!$G$45,0),0)),IF($BH$1=TRUE,INDEX(Sheet2!$I$2:'Sheet2'!$I$45,MATCH(AX283,Sheet2!$G$2:'Sheet2'!$G$45,0)),IF($BI$1=TRUE,INDEX(Sheet2!$H$2:'Sheet2'!$H$45,MATCH(AX283,Sheet2!$G$2:'Sheet2'!$G$45,0)),0)))+IF($BE$1=TRUE,2,0)</f>
        <v>17</v>
      </c>
      <c r="Q283" s="26">
        <f t="shared" si="153"/>
        <v>20</v>
      </c>
      <c r="R283" s="26">
        <f t="shared" si="154"/>
        <v>23</v>
      </c>
      <c r="S283" s="28">
        <f t="shared" si="155"/>
        <v>26</v>
      </c>
      <c r="T283" s="26">
        <f>AY283+IF($F283="범선",IF($BG$1=TRUE,INDEX(Sheet2!$H$2:'Sheet2'!$H$45,MATCH(AY283,Sheet2!$G$2:'Sheet2'!$G$45,0),0)),IF($BH$1=TRUE,INDEX(Sheet2!$I$2:'Sheet2'!$I$45,MATCH(AY283,Sheet2!$G$2:'Sheet2'!$G$45,0)),IF($BI$1=TRUE,INDEX(Sheet2!$H$2:'Sheet2'!$H$45,MATCH(AY283,Sheet2!$G$2:'Sheet2'!$G$45,0)),0)))+IF($BE$1=TRUE,2,0)</f>
        <v>18.5</v>
      </c>
      <c r="U283" s="26">
        <f t="shared" si="156"/>
        <v>22</v>
      </c>
      <c r="V283" s="26">
        <f t="shared" si="157"/>
        <v>25</v>
      </c>
      <c r="W283" s="28">
        <f t="shared" si="158"/>
        <v>28</v>
      </c>
      <c r="X283" s="26">
        <f>AZ283+IF($F283="범선",IF($BG$1=TRUE,INDEX(Sheet2!$H$2:'Sheet2'!$H$45,MATCH(AZ283,Sheet2!$G$2:'Sheet2'!$G$45,0),0)),IF($BH$1=TRUE,INDEX(Sheet2!$I$2:'Sheet2'!$I$45,MATCH(AZ283,Sheet2!$G$2:'Sheet2'!$G$45,0)),IF($BI$1=TRUE,INDEX(Sheet2!$H$2:'Sheet2'!$H$45,MATCH(AZ283,Sheet2!$G$2:'Sheet2'!$G$45,0)),0)))+IF($BE$1=TRUE,2,0)</f>
        <v>22.5</v>
      </c>
      <c r="Y283" s="26">
        <f t="shared" si="159"/>
        <v>26</v>
      </c>
      <c r="Z283" s="26">
        <f t="shared" si="160"/>
        <v>29</v>
      </c>
      <c r="AA283" s="28">
        <f t="shared" si="161"/>
        <v>32</v>
      </c>
      <c r="AB283" s="26">
        <f>BA283+IF($F283="범선",IF($BG$1=TRUE,INDEX(Sheet2!$H$2:'Sheet2'!$H$45,MATCH(BA283,Sheet2!$G$2:'Sheet2'!$G$45,0),0)),IF($BH$1=TRUE,INDEX(Sheet2!$I$2:'Sheet2'!$I$45,MATCH(BA283,Sheet2!$G$2:'Sheet2'!$G$45,0)),IF($BI$1=TRUE,INDEX(Sheet2!$H$2:'Sheet2'!$H$45,MATCH(BA283,Sheet2!$G$2:'Sheet2'!$G$45,0)),0)))+IF($BE$1=TRUE,2,0)</f>
        <v>28</v>
      </c>
      <c r="AC283" s="26">
        <f t="shared" si="162"/>
        <v>31.5</v>
      </c>
      <c r="AD283" s="26">
        <f t="shared" si="163"/>
        <v>34.5</v>
      </c>
      <c r="AE283" s="28">
        <f t="shared" si="164"/>
        <v>37.5</v>
      </c>
      <c r="AF283" s="26">
        <f>BB283+IF($F283="범선",IF($BG$1=TRUE,INDEX(Sheet2!$H$2:'Sheet2'!$H$45,MATCH(BB283,Sheet2!$G$2:'Sheet2'!$G$45,0),0)),IF($BH$1=TRUE,INDEX(Sheet2!$I$2:'Sheet2'!$I$45,MATCH(BB283,Sheet2!$G$2:'Sheet2'!$G$45,0)),IF($BI$1=TRUE,INDEX(Sheet2!$H$2:'Sheet2'!$H$45,MATCH(BB283,Sheet2!$G$2:'Sheet2'!$G$45,0)),0)))+IF($BE$1=TRUE,2,0)</f>
        <v>33</v>
      </c>
      <c r="AG283" s="26">
        <f t="shared" si="165"/>
        <v>36.5</v>
      </c>
      <c r="AH283" s="26">
        <f t="shared" si="166"/>
        <v>39.5</v>
      </c>
      <c r="AI283" s="28">
        <f t="shared" si="167"/>
        <v>42.5</v>
      </c>
      <c r="AJ283" s="6"/>
      <c r="AK283" s="5">
        <v>180</v>
      </c>
      <c r="AL283" s="5">
        <v>300</v>
      </c>
      <c r="AM283" s="5">
        <v>11</v>
      </c>
      <c r="AN283" s="262">
        <v>15</v>
      </c>
      <c r="AO283" s="269">
        <v>35</v>
      </c>
      <c r="AP283" s="5">
        <v>75</v>
      </c>
      <c r="AQ283" s="5">
        <v>35</v>
      </c>
      <c r="AR283" s="5">
        <v>25</v>
      </c>
      <c r="AS283" s="5">
        <v>890</v>
      </c>
      <c r="AT283" s="5">
        <v>3</v>
      </c>
      <c r="AU283" s="5">
        <f t="shared" si="168"/>
        <v>990</v>
      </c>
      <c r="AV283" s="5">
        <f t="shared" si="169"/>
        <v>742</v>
      </c>
      <c r="AW283" s="5">
        <f t="shared" si="170"/>
        <v>1237</v>
      </c>
      <c r="AX283" s="5">
        <f t="shared" si="171"/>
        <v>6</v>
      </c>
      <c r="AY283" s="5">
        <f t="shared" si="172"/>
        <v>7</v>
      </c>
      <c r="AZ283" s="5">
        <f t="shared" si="173"/>
        <v>10</v>
      </c>
      <c r="BA283" s="5">
        <f t="shared" si="174"/>
        <v>14</v>
      </c>
      <c r="BB283" s="5">
        <f t="shared" si="175"/>
        <v>18</v>
      </c>
    </row>
    <row r="284" spans="1:55" s="5" customFormat="1">
      <c r="A284" s="405"/>
      <c r="B284" s="406" t="s">
        <v>28</v>
      </c>
      <c r="C284" s="37" t="s">
        <v>200</v>
      </c>
      <c r="D284" s="38" t="s">
        <v>1</v>
      </c>
      <c r="E284" s="38" t="s">
        <v>41</v>
      </c>
      <c r="F284" s="38" t="s">
        <v>18</v>
      </c>
      <c r="G284" s="39" t="s">
        <v>12</v>
      </c>
      <c r="H284" s="286">
        <f>ROUNDDOWN(AK284*1.05,0)+INDEX(Sheet2!$B$2:'Sheet2'!$B$5,MATCH(G284,Sheet2!$A$2:'Sheet2'!$A$5,0),0)+34*AT284-ROUNDUP(IF($BC$1=TRUE,AV284,AW284)/10,0)+A284</f>
        <v>428</v>
      </c>
      <c r="I284" s="296">
        <f>ROUNDDOWN(AL284*1.05,0)+INDEX(Sheet2!$B$2:'Sheet2'!$B$5,MATCH(G284,Sheet2!$A$2:'Sheet2'!$A$5,0),0)+34*AT284-ROUNDUP(IF($BC$1=TRUE,AV284,AW284)/10,0)+A284</f>
        <v>468</v>
      </c>
      <c r="J284" s="40">
        <f t="shared" si="148"/>
        <v>896</v>
      </c>
      <c r="K284" s="758">
        <f>AW284-ROUNDDOWN(AR284/2,0)-ROUNDDOWN(MAX(AQ284*1.2,AP284*0.5),0)+INDEX(Sheet2!$C$2:'Sheet2'!$C$5,MATCH(G284,Sheet2!$A$2:'Sheet2'!$A$5,0),0)</f>
        <v>764</v>
      </c>
      <c r="L284" s="37">
        <f t="shared" si="149"/>
        <v>365</v>
      </c>
      <c r="M284" s="694">
        <f t="shared" si="150"/>
        <v>15</v>
      </c>
      <c r="N284" s="427">
        <f t="shared" si="151"/>
        <v>41</v>
      </c>
      <c r="O284" s="697">
        <f t="shared" si="152"/>
        <v>1752</v>
      </c>
      <c r="P284" s="31">
        <f>AX284+IF($F284="범선",IF($BG$1=TRUE,INDEX(Sheet2!$H$2:'Sheet2'!$H$45,MATCH(AX284,Sheet2!$G$2:'Sheet2'!$G$45,0),0)),IF($BH$1=TRUE,INDEX(Sheet2!$I$2:'Sheet2'!$I$45,MATCH(AX284,Sheet2!$G$2:'Sheet2'!$G$45,0)),IF($BI$1=TRUE,INDEX(Sheet2!$H$2:'Sheet2'!$H$45,MATCH(AX284,Sheet2!$G$2:'Sheet2'!$G$45,0)),0)))+IF($BE$1=TRUE,2,0)</f>
        <v>21</v>
      </c>
      <c r="Q284" s="26">
        <f t="shared" si="153"/>
        <v>24</v>
      </c>
      <c r="R284" s="26">
        <f t="shared" si="154"/>
        <v>27</v>
      </c>
      <c r="S284" s="28">
        <f t="shared" si="155"/>
        <v>30</v>
      </c>
      <c r="T284" s="26">
        <f>AY284+IF($F284="범선",IF($BG$1=TRUE,INDEX(Sheet2!$H$2:'Sheet2'!$H$45,MATCH(AY284,Sheet2!$G$2:'Sheet2'!$G$45,0),0)),IF($BH$1=TRUE,INDEX(Sheet2!$I$2:'Sheet2'!$I$45,MATCH(AY284,Sheet2!$G$2:'Sheet2'!$G$45,0)),IF($BI$1=TRUE,INDEX(Sheet2!$H$2:'Sheet2'!$H$45,MATCH(AY284,Sheet2!$G$2:'Sheet2'!$G$45,0)),0)))+IF($BE$1=TRUE,2,0)</f>
        <v>22.5</v>
      </c>
      <c r="U284" s="26">
        <f t="shared" si="156"/>
        <v>26</v>
      </c>
      <c r="V284" s="26">
        <f t="shared" si="157"/>
        <v>29</v>
      </c>
      <c r="W284" s="28">
        <f t="shared" si="158"/>
        <v>32</v>
      </c>
      <c r="X284" s="26">
        <f>AZ284+IF($F284="범선",IF($BG$1=TRUE,INDEX(Sheet2!$H$2:'Sheet2'!$H$45,MATCH(AZ284,Sheet2!$G$2:'Sheet2'!$G$45,0),0)),IF($BH$1=TRUE,INDEX(Sheet2!$I$2:'Sheet2'!$I$45,MATCH(AZ284,Sheet2!$G$2:'Sheet2'!$G$45,0)),IF($BI$1=TRUE,INDEX(Sheet2!$H$2:'Sheet2'!$H$45,MATCH(AZ284,Sheet2!$G$2:'Sheet2'!$G$45,0)),0)))+IF($BE$1=TRUE,2,0)</f>
        <v>28</v>
      </c>
      <c r="Y284" s="26">
        <f t="shared" si="159"/>
        <v>31.5</v>
      </c>
      <c r="Z284" s="26">
        <f t="shared" si="160"/>
        <v>34.5</v>
      </c>
      <c r="AA284" s="28">
        <f t="shared" si="161"/>
        <v>37.5</v>
      </c>
      <c r="AB284" s="26">
        <f>BA284+IF($F284="범선",IF($BG$1=TRUE,INDEX(Sheet2!$H$2:'Sheet2'!$H$45,MATCH(BA284,Sheet2!$G$2:'Sheet2'!$G$45,0),0)),IF($BH$1=TRUE,INDEX(Sheet2!$I$2:'Sheet2'!$I$45,MATCH(BA284,Sheet2!$G$2:'Sheet2'!$G$45,0)),IF($BI$1=TRUE,INDEX(Sheet2!$H$2:'Sheet2'!$H$45,MATCH(BA284,Sheet2!$G$2:'Sheet2'!$G$45,0)),0)))+IF($BE$1=TRUE,2,0)</f>
        <v>32</v>
      </c>
      <c r="AC284" s="26">
        <f t="shared" si="162"/>
        <v>35.5</v>
      </c>
      <c r="AD284" s="26">
        <f t="shared" si="163"/>
        <v>38.5</v>
      </c>
      <c r="AE284" s="28">
        <f t="shared" si="164"/>
        <v>41.5</v>
      </c>
      <c r="AF284" s="26">
        <f>BB284+IF($F284="범선",IF($BG$1=TRUE,INDEX(Sheet2!$H$2:'Sheet2'!$H$45,MATCH(BB284,Sheet2!$G$2:'Sheet2'!$G$45,0),0)),IF($BH$1=TRUE,INDEX(Sheet2!$I$2:'Sheet2'!$I$45,MATCH(BB284,Sheet2!$G$2:'Sheet2'!$G$45,0)),IF($BI$1=TRUE,INDEX(Sheet2!$H$2:'Sheet2'!$H$45,MATCH(BB284,Sheet2!$G$2:'Sheet2'!$G$45,0)),0)))+IF($BE$1=TRUE,2,0)</f>
        <v>37</v>
      </c>
      <c r="AG284" s="26">
        <f t="shared" si="165"/>
        <v>40.5</v>
      </c>
      <c r="AH284" s="26">
        <f t="shared" si="166"/>
        <v>43.5</v>
      </c>
      <c r="AI284" s="28">
        <f t="shared" si="167"/>
        <v>46.5</v>
      </c>
      <c r="AJ284" s="6"/>
      <c r="AK284" s="5">
        <v>228</v>
      </c>
      <c r="AL284" s="5">
        <v>266</v>
      </c>
      <c r="AM284" s="5">
        <v>13</v>
      </c>
      <c r="AN284" s="262">
        <v>15</v>
      </c>
      <c r="AO284" s="269">
        <v>41</v>
      </c>
      <c r="AP284">
        <v>130</v>
      </c>
      <c r="AQ284">
        <v>90</v>
      </c>
      <c r="AR284">
        <v>104</v>
      </c>
      <c r="AS284" s="5">
        <v>466</v>
      </c>
      <c r="AT284" s="5">
        <v>3</v>
      </c>
      <c r="AU284" s="13">
        <f t="shared" si="168"/>
        <v>700</v>
      </c>
      <c r="AV284" s="13">
        <f t="shared" si="169"/>
        <v>525</v>
      </c>
      <c r="AW284" s="13">
        <f t="shared" si="170"/>
        <v>875</v>
      </c>
      <c r="AX284" s="5">
        <f t="shared" si="171"/>
        <v>9</v>
      </c>
      <c r="AY284" s="5">
        <f t="shared" si="172"/>
        <v>10</v>
      </c>
      <c r="AZ284" s="5">
        <f t="shared" si="173"/>
        <v>14</v>
      </c>
      <c r="BA284" s="5">
        <f t="shared" si="174"/>
        <v>17</v>
      </c>
      <c r="BB284" s="5">
        <f t="shared" si="175"/>
        <v>21</v>
      </c>
    </row>
    <row r="285" spans="1:55" hidden="1">
      <c r="A285" s="381"/>
      <c r="B285" s="377"/>
      <c r="C285" s="48" t="s">
        <v>97</v>
      </c>
      <c r="D285" s="49" t="s">
        <v>25</v>
      </c>
      <c r="E285" s="49" t="s">
        <v>0</v>
      </c>
      <c r="F285" s="50" t="s">
        <v>18</v>
      </c>
      <c r="G285" s="51" t="s">
        <v>10</v>
      </c>
      <c r="H285" s="284">
        <f>ROUNDDOWN(AK285*1.05,0)+INDEX(Sheet2!$B$2:'Sheet2'!$B$5,MATCH(G285,Sheet2!$A$2:'Sheet2'!$A$5,0),0)+34*AT285-ROUNDUP(IF($BC$1=TRUE,AV285,AW285)/10,0)+A285</f>
        <v>344</v>
      </c>
      <c r="I285" s="294">
        <f>ROUNDDOWN(AL285*1.05,0)+INDEX(Sheet2!$B$2:'Sheet2'!$B$5,MATCH(G285,Sheet2!$A$2:'Sheet2'!$A$5,0),0)+34*AT285-ROUNDUP(IF($BC$1=TRUE,AV285,AW285)/10,0)+A285</f>
        <v>491</v>
      </c>
      <c r="J285" s="52">
        <f t="shared" si="148"/>
        <v>835</v>
      </c>
      <c r="K285" s="952">
        <f>AW285-ROUNDDOWN(AR285/2,0)-ROUNDDOWN(MAX(AQ285*1.2,AP285*0.5),0)+INDEX(Sheet2!$C$2:'Sheet2'!$C$5,MATCH(G285,Sheet2!$A$2:'Sheet2'!$A$5,0),0)</f>
        <v>896</v>
      </c>
      <c r="L285" s="48">
        <f t="shared" si="149"/>
        <v>480</v>
      </c>
      <c r="M285" s="464">
        <f t="shared" si="150"/>
        <v>9</v>
      </c>
      <c r="N285" s="201">
        <f t="shared" si="151"/>
        <v>29</v>
      </c>
      <c r="O285" s="465">
        <f t="shared" si="152"/>
        <v>1523</v>
      </c>
      <c r="P285" s="24">
        <f>AX285+IF($F285="범선",IF($BG$1=TRUE,INDEX(Sheet2!$H$2:'Sheet2'!$H$45,MATCH(AX285,Sheet2!$G$2:'Sheet2'!$G$45,0),0)),IF($BH$1=TRUE,INDEX(Sheet2!$I$2:'Sheet2'!$I$45,MATCH(AX285,Sheet2!$G$2:'Sheet2'!$G$45,0)),IF($BI$1=TRUE,INDEX(Sheet2!$H$2:'Sheet2'!$H$45,MATCH(AX285,Sheet2!$G$2:'Sheet2'!$G$45,0)),0)))+IF($BE$1=TRUE,2,0)</f>
        <v>17</v>
      </c>
      <c r="Q285" s="20">
        <f t="shared" si="153"/>
        <v>20</v>
      </c>
      <c r="R285" s="20">
        <f t="shared" si="154"/>
        <v>23</v>
      </c>
      <c r="S285" s="22">
        <f t="shared" si="155"/>
        <v>26</v>
      </c>
      <c r="T285" s="20">
        <f>AY285+IF($F285="범선",IF($BG$1=TRUE,INDEX(Sheet2!$H$2:'Sheet2'!$H$45,MATCH(AY285,Sheet2!$G$2:'Sheet2'!$G$45,0),0)),IF($BH$1=TRUE,INDEX(Sheet2!$I$2:'Sheet2'!$I$45,MATCH(AY285,Sheet2!$G$2:'Sheet2'!$G$45,0)),IF($BI$1=TRUE,INDEX(Sheet2!$H$2:'Sheet2'!$H$45,MATCH(AY285,Sheet2!$G$2:'Sheet2'!$G$45,0)),0)))+IF($BE$1=TRUE,2,0)</f>
        <v>20</v>
      </c>
      <c r="U285" s="20">
        <f t="shared" si="156"/>
        <v>23.5</v>
      </c>
      <c r="V285" s="20">
        <f t="shared" si="157"/>
        <v>26.5</v>
      </c>
      <c r="W285" s="22">
        <f t="shared" si="158"/>
        <v>29.5</v>
      </c>
      <c r="X285" s="20">
        <f>AZ285+IF($F285="범선",IF($BG$1=TRUE,INDEX(Sheet2!$H$2:'Sheet2'!$H$45,MATCH(AZ285,Sheet2!$G$2:'Sheet2'!$G$45,0),0)),IF($BH$1=TRUE,INDEX(Sheet2!$I$2:'Sheet2'!$I$45,MATCH(AZ285,Sheet2!$G$2:'Sheet2'!$G$45,0)),IF($BI$1=TRUE,INDEX(Sheet2!$H$2:'Sheet2'!$H$45,MATCH(AZ285,Sheet2!$G$2:'Sheet2'!$G$45,0)),0)))+IF($BE$1=TRUE,2,0)</f>
        <v>24</v>
      </c>
      <c r="Y285" s="20">
        <f t="shared" si="159"/>
        <v>27.5</v>
      </c>
      <c r="Z285" s="20">
        <f t="shared" si="160"/>
        <v>30.5</v>
      </c>
      <c r="AA285" s="22">
        <f t="shared" si="161"/>
        <v>33.5</v>
      </c>
      <c r="AB285" s="20">
        <f>BA285+IF($F285="범선",IF($BG$1=TRUE,INDEX(Sheet2!$H$2:'Sheet2'!$H$45,MATCH(BA285,Sheet2!$G$2:'Sheet2'!$G$45,0),0)),IF($BH$1=TRUE,INDEX(Sheet2!$I$2:'Sheet2'!$I$45,MATCH(BA285,Sheet2!$G$2:'Sheet2'!$G$45,0)),IF($BI$1=TRUE,INDEX(Sheet2!$H$2:'Sheet2'!$H$45,MATCH(BA285,Sheet2!$G$2:'Sheet2'!$G$45,0)),0)))+IF($BE$1=TRUE,2,0)</f>
        <v>29</v>
      </c>
      <c r="AC285" s="20">
        <f t="shared" si="162"/>
        <v>32.5</v>
      </c>
      <c r="AD285" s="20">
        <f t="shared" si="163"/>
        <v>35.5</v>
      </c>
      <c r="AE285" s="22">
        <f t="shared" si="164"/>
        <v>38.5</v>
      </c>
      <c r="AF285" s="20">
        <f>BB285+IF($F285="범선",IF($BG$1=TRUE,INDEX(Sheet2!$H$2:'Sheet2'!$H$45,MATCH(BB285,Sheet2!$G$2:'Sheet2'!$G$45,0),0)),IF($BH$1=TRUE,INDEX(Sheet2!$I$2:'Sheet2'!$I$45,MATCH(BB285,Sheet2!$G$2:'Sheet2'!$G$45,0)),IF($BI$1=TRUE,INDEX(Sheet2!$H$2:'Sheet2'!$H$45,MATCH(BB285,Sheet2!$G$2:'Sheet2'!$G$45,0)),0)))+IF($BE$1=TRUE,2,0)</f>
        <v>33</v>
      </c>
      <c r="AG285" s="20">
        <f t="shared" si="165"/>
        <v>36.5</v>
      </c>
      <c r="AH285" s="20">
        <f t="shared" si="166"/>
        <v>39.5</v>
      </c>
      <c r="AI285" s="22">
        <f t="shared" si="167"/>
        <v>42.5</v>
      </c>
      <c r="AK285">
        <v>150</v>
      </c>
      <c r="AL285">
        <v>290</v>
      </c>
      <c r="AM285">
        <v>9</v>
      </c>
      <c r="AN285" s="262">
        <v>9</v>
      </c>
      <c r="AO285" s="269">
        <v>29</v>
      </c>
      <c r="AP285" s="5">
        <v>60</v>
      </c>
      <c r="AQ285" s="5">
        <v>33</v>
      </c>
      <c r="AR285" s="5">
        <v>56</v>
      </c>
      <c r="AS285" s="5">
        <v>614</v>
      </c>
      <c r="AT285" s="5">
        <v>3</v>
      </c>
      <c r="AU285" s="5">
        <f t="shared" si="168"/>
        <v>730</v>
      </c>
      <c r="AV285" s="5">
        <f t="shared" si="169"/>
        <v>547</v>
      </c>
      <c r="AW285" s="5">
        <f t="shared" si="170"/>
        <v>912</v>
      </c>
      <c r="AX285" s="5">
        <f t="shared" si="171"/>
        <v>6</v>
      </c>
      <c r="AY285" s="5">
        <f t="shared" si="172"/>
        <v>8</v>
      </c>
      <c r="AZ285" s="5">
        <f t="shared" si="173"/>
        <v>11</v>
      </c>
      <c r="BA285" s="5">
        <f t="shared" si="174"/>
        <v>15</v>
      </c>
      <c r="BB285" s="5">
        <f t="shared" si="175"/>
        <v>18</v>
      </c>
    </row>
    <row r="286" spans="1:55" ht="16.5" customHeight="1">
      <c r="A286" s="333"/>
      <c r="B286" s="344" t="s">
        <v>45</v>
      </c>
      <c r="C286" s="42" t="s">
        <v>200</v>
      </c>
      <c r="D286" s="43" t="s">
        <v>1</v>
      </c>
      <c r="E286" s="43" t="s">
        <v>41</v>
      </c>
      <c r="F286" s="43" t="s">
        <v>18</v>
      </c>
      <c r="G286" s="45" t="s">
        <v>12</v>
      </c>
      <c r="H286" s="280">
        <f>ROUNDDOWN(AK286*1.05,0)+INDEX(Sheet2!$B$2:'Sheet2'!$B$5,MATCH(G286,Sheet2!$A$2:'Sheet2'!$A$5,0),0)+34*AT286-ROUNDUP(IF($BC$1=TRUE,AV286,AW286)/10,0)+A286</f>
        <v>425</v>
      </c>
      <c r="I286" s="290">
        <f>ROUNDDOWN(AL286*1.05,0)+INDEX(Sheet2!$B$2:'Sheet2'!$B$5,MATCH(G286,Sheet2!$A$2:'Sheet2'!$A$5,0),0)+34*AT286-ROUNDUP(IF($BC$1=TRUE,AV286,AW286)/10,0)+A286</f>
        <v>476</v>
      </c>
      <c r="J286" s="46">
        <f t="shared" si="148"/>
        <v>901</v>
      </c>
      <c r="K286" s="755">
        <f>AW286-ROUNDDOWN(AR286/2,0)-ROUNDDOWN(MAX(AQ286*1.2,AP286*0.5),0)+INDEX(Sheet2!$C$2:'Sheet2'!$C$5,MATCH(G286,Sheet2!$A$2:'Sheet2'!$A$5,0),0)</f>
        <v>627</v>
      </c>
      <c r="L286" s="42">
        <f t="shared" si="149"/>
        <v>278</v>
      </c>
      <c r="M286" s="530">
        <f t="shared" si="150"/>
        <v>14</v>
      </c>
      <c r="N286" s="191">
        <f t="shared" si="151"/>
        <v>43</v>
      </c>
      <c r="O286" s="632">
        <f t="shared" si="152"/>
        <v>1751</v>
      </c>
      <c r="P286" s="53">
        <f>AX286+IF($F286="범선",IF($BG$1=TRUE,INDEX(Sheet2!$H$2:'Sheet2'!$H$45,MATCH(AX286,Sheet2!$G$2:'Sheet2'!$G$45,0),0)),IF($BH$1=TRUE,INDEX(Sheet2!$I$2:'Sheet2'!$I$45,MATCH(AX286,Sheet2!$G$2:'Sheet2'!$G$45,0)),IF($BI$1=TRUE,INDEX(Sheet2!$H$2:'Sheet2'!$H$45,MATCH(AX286,Sheet2!$G$2:'Sheet2'!$G$45,0)),0)))+IF($BE$1=TRUE,2,0)</f>
        <v>22.5</v>
      </c>
      <c r="Q286" s="49">
        <f t="shared" si="153"/>
        <v>25.5</v>
      </c>
      <c r="R286" s="49">
        <f t="shared" si="154"/>
        <v>28.5</v>
      </c>
      <c r="S286" s="51">
        <f t="shared" si="155"/>
        <v>31.5</v>
      </c>
      <c r="T286" s="49">
        <f>AY286+IF($F286="범선",IF($BG$1=TRUE,INDEX(Sheet2!$H$2:'Sheet2'!$H$45,MATCH(AY286,Sheet2!$G$2:'Sheet2'!$G$45,0),0)),IF($BH$1=TRUE,INDEX(Sheet2!$I$2:'Sheet2'!$I$45,MATCH(AY286,Sheet2!$G$2:'Sheet2'!$G$45,0)),IF($BI$1=TRUE,INDEX(Sheet2!$H$2:'Sheet2'!$H$45,MATCH(AY286,Sheet2!$G$2:'Sheet2'!$G$45,0)),0)))+IF($BE$1=TRUE,2,0)</f>
        <v>24</v>
      </c>
      <c r="U286" s="49">
        <f t="shared" si="156"/>
        <v>27.5</v>
      </c>
      <c r="V286" s="49">
        <f t="shared" si="157"/>
        <v>30.5</v>
      </c>
      <c r="W286" s="51">
        <f t="shared" si="158"/>
        <v>33.5</v>
      </c>
      <c r="X286" s="49">
        <f>AZ286+IF($F286="범선",IF($BG$1=TRUE,INDEX(Sheet2!$H$2:'Sheet2'!$H$45,MATCH(AZ286,Sheet2!$G$2:'Sheet2'!$G$45,0),0)),IF($BH$1=TRUE,INDEX(Sheet2!$I$2:'Sheet2'!$I$45,MATCH(AZ286,Sheet2!$G$2:'Sheet2'!$G$45,0)),IF($BI$1=TRUE,INDEX(Sheet2!$H$2:'Sheet2'!$H$45,MATCH(AZ286,Sheet2!$G$2:'Sheet2'!$G$45,0)),0)))+IF($BE$1=TRUE,2,0)</f>
        <v>29</v>
      </c>
      <c r="Y286" s="49">
        <f t="shared" si="159"/>
        <v>32.5</v>
      </c>
      <c r="Z286" s="49">
        <f t="shared" si="160"/>
        <v>35.5</v>
      </c>
      <c r="AA286" s="51">
        <f t="shared" si="161"/>
        <v>38.5</v>
      </c>
      <c r="AB286" s="49">
        <f>BA286+IF($F286="범선",IF($BG$1=TRUE,INDEX(Sheet2!$H$2:'Sheet2'!$H$45,MATCH(BA286,Sheet2!$G$2:'Sheet2'!$G$45,0),0)),IF($BH$1=TRUE,INDEX(Sheet2!$I$2:'Sheet2'!$I$45,MATCH(BA286,Sheet2!$G$2:'Sheet2'!$G$45,0)),IF($BI$1=TRUE,INDEX(Sheet2!$H$2:'Sheet2'!$H$45,MATCH(BA286,Sheet2!$G$2:'Sheet2'!$G$45,0)),0)))+IF($BE$1=TRUE,2,0)</f>
        <v>34.5</v>
      </c>
      <c r="AC286" s="49">
        <f t="shared" si="162"/>
        <v>38</v>
      </c>
      <c r="AD286" s="49">
        <f t="shared" si="163"/>
        <v>41</v>
      </c>
      <c r="AE286" s="51">
        <f t="shared" si="164"/>
        <v>44</v>
      </c>
      <c r="AF286" s="49">
        <f>BB286+IF($F286="범선",IF($BG$1=TRUE,INDEX(Sheet2!$H$2:'Sheet2'!$H$45,MATCH(BB286,Sheet2!$G$2:'Sheet2'!$G$45,0),0)),IF($BH$1=TRUE,INDEX(Sheet2!$I$2:'Sheet2'!$I$45,MATCH(BB286,Sheet2!$G$2:'Sheet2'!$G$45,0)),IF($BI$1=TRUE,INDEX(Sheet2!$H$2:'Sheet2'!$H$45,MATCH(BB286,Sheet2!$G$2:'Sheet2'!$G$45,0)),0)))+IF($BE$1=TRUE,2,0)</f>
        <v>38.5</v>
      </c>
      <c r="AG286" s="49">
        <f t="shared" si="165"/>
        <v>42</v>
      </c>
      <c r="AH286" s="49">
        <f t="shared" si="166"/>
        <v>45</v>
      </c>
      <c r="AI286" s="51">
        <f t="shared" si="167"/>
        <v>48</v>
      </c>
      <c r="AJ286" s="6"/>
      <c r="AK286" s="13">
        <v>218</v>
      </c>
      <c r="AL286" s="13">
        <v>266</v>
      </c>
      <c r="AM286" s="13">
        <v>13</v>
      </c>
      <c r="AN286" s="262">
        <v>14</v>
      </c>
      <c r="AO286" s="269">
        <v>43</v>
      </c>
      <c r="AP286" s="13">
        <v>130</v>
      </c>
      <c r="AQ286" s="13">
        <v>100</v>
      </c>
      <c r="AR286" s="13">
        <v>104</v>
      </c>
      <c r="AS286" s="13">
        <v>366</v>
      </c>
      <c r="AT286" s="13">
        <v>3</v>
      </c>
      <c r="AU286" s="5">
        <f t="shared" si="168"/>
        <v>600</v>
      </c>
      <c r="AV286" s="5">
        <f t="shared" si="169"/>
        <v>450</v>
      </c>
      <c r="AW286" s="5">
        <f t="shared" si="170"/>
        <v>750</v>
      </c>
      <c r="AX286" s="5">
        <f t="shared" si="171"/>
        <v>10</v>
      </c>
      <c r="AY286" s="5">
        <f t="shared" si="172"/>
        <v>11</v>
      </c>
      <c r="AZ286" s="5">
        <f t="shared" si="173"/>
        <v>15</v>
      </c>
      <c r="BA286" s="5">
        <f t="shared" si="174"/>
        <v>19</v>
      </c>
      <c r="BB286" s="5">
        <f t="shared" si="175"/>
        <v>22</v>
      </c>
    </row>
    <row r="287" spans="1:55" s="5" customFormat="1">
      <c r="A287" s="334"/>
      <c r="B287" s="89" t="s">
        <v>40</v>
      </c>
      <c r="C287" s="25" t="s">
        <v>200</v>
      </c>
      <c r="D287" s="26" t="s">
        <v>1</v>
      </c>
      <c r="E287" s="26" t="s">
        <v>41</v>
      </c>
      <c r="F287" s="26" t="s">
        <v>18</v>
      </c>
      <c r="G287" s="28" t="s">
        <v>12</v>
      </c>
      <c r="H287" s="91">
        <f>ROUNDDOWN(AK287*1.05,0)+INDEX(Sheet2!$B$2:'Sheet2'!$B$5,MATCH(G287,Sheet2!$A$2:'Sheet2'!$A$5,0),0)+34*AT287-ROUNDUP(IF($BC$1=TRUE,AV287,AW287)/10,0)+A287</f>
        <v>425</v>
      </c>
      <c r="I287" s="231">
        <f>ROUNDDOWN(AL287*1.05,0)+INDEX(Sheet2!$B$2:'Sheet2'!$B$5,MATCH(G287,Sheet2!$A$2:'Sheet2'!$A$5,0),0)+34*AT287-ROUNDUP(IF($BC$1=TRUE,AV287,AW287)/10,0)+A287</f>
        <v>476</v>
      </c>
      <c r="J287" s="30">
        <f t="shared" si="148"/>
        <v>901</v>
      </c>
      <c r="K287" s="404">
        <f>AW287-ROUNDDOWN(AR287/2,0)-ROUNDDOWN(MAX(AQ287*1.2,AP287*0.5),0)+INDEX(Sheet2!$C$2:'Sheet2'!$C$5,MATCH(G287,Sheet2!$A$2:'Sheet2'!$A$5,0),0)</f>
        <v>615</v>
      </c>
      <c r="L287" s="25">
        <f t="shared" si="149"/>
        <v>266</v>
      </c>
      <c r="M287" s="392">
        <f t="shared" si="150"/>
        <v>14</v>
      </c>
      <c r="N287" s="83">
        <f t="shared" si="151"/>
        <v>45</v>
      </c>
      <c r="O287" s="257">
        <f t="shared" si="152"/>
        <v>1751</v>
      </c>
      <c r="P287" s="31">
        <f>AX287+IF($F287="범선",IF($BG$1=TRUE,INDEX(Sheet2!$H$2:'Sheet2'!$H$45,MATCH(AX287,Sheet2!$G$2:'Sheet2'!$G$45,0),0)),IF($BH$1=TRUE,INDEX(Sheet2!$I$2:'Sheet2'!$I$45,MATCH(AX287,Sheet2!$G$2:'Sheet2'!$G$45,0)),IF($BI$1=TRUE,INDEX(Sheet2!$H$2:'Sheet2'!$H$45,MATCH(AX287,Sheet2!$G$2:'Sheet2'!$G$45,0)),0)))+IF($BE$1=TRUE,2,0)</f>
        <v>24</v>
      </c>
      <c r="Q287" s="26">
        <f t="shared" si="153"/>
        <v>27</v>
      </c>
      <c r="R287" s="26">
        <f t="shared" si="154"/>
        <v>30</v>
      </c>
      <c r="S287" s="28">
        <f t="shared" si="155"/>
        <v>33</v>
      </c>
      <c r="T287" s="26">
        <f>AY287+IF($F287="범선",IF($BG$1=TRUE,INDEX(Sheet2!$H$2:'Sheet2'!$H$45,MATCH(AY287,Sheet2!$G$2:'Sheet2'!$G$45,0),0)),IF($BH$1=TRUE,INDEX(Sheet2!$I$2:'Sheet2'!$I$45,MATCH(AY287,Sheet2!$G$2:'Sheet2'!$G$45,0)),IF($BI$1=TRUE,INDEX(Sheet2!$H$2:'Sheet2'!$H$45,MATCH(AY287,Sheet2!$G$2:'Sheet2'!$G$45,0)),0)))+IF($BE$1=TRUE,2,0)</f>
        <v>25</v>
      </c>
      <c r="U287" s="26">
        <f t="shared" si="156"/>
        <v>28.5</v>
      </c>
      <c r="V287" s="26">
        <f t="shared" si="157"/>
        <v>31.5</v>
      </c>
      <c r="W287" s="28">
        <f t="shared" si="158"/>
        <v>34.5</v>
      </c>
      <c r="X287" s="26">
        <f>AZ287+IF($F287="범선",IF($BG$1=TRUE,INDEX(Sheet2!$H$2:'Sheet2'!$H$45,MATCH(AZ287,Sheet2!$G$2:'Sheet2'!$G$45,0),0)),IF($BH$1=TRUE,INDEX(Sheet2!$I$2:'Sheet2'!$I$45,MATCH(AZ287,Sheet2!$G$2:'Sheet2'!$G$45,0)),IF($BI$1=TRUE,INDEX(Sheet2!$H$2:'Sheet2'!$H$45,MATCH(AZ287,Sheet2!$G$2:'Sheet2'!$G$45,0)),0)))+IF($BE$1=TRUE,2,0)</f>
        <v>29</v>
      </c>
      <c r="Y287" s="26">
        <f t="shared" si="159"/>
        <v>32.5</v>
      </c>
      <c r="Z287" s="26">
        <f t="shared" si="160"/>
        <v>35.5</v>
      </c>
      <c r="AA287" s="28">
        <f t="shared" si="161"/>
        <v>38.5</v>
      </c>
      <c r="AB287" s="26">
        <f>BA287+IF($F287="범선",IF($BG$1=TRUE,INDEX(Sheet2!$H$2:'Sheet2'!$H$45,MATCH(BA287,Sheet2!$G$2:'Sheet2'!$G$45,0),0)),IF($BH$1=TRUE,INDEX(Sheet2!$I$2:'Sheet2'!$I$45,MATCH(BA287,Sheet2!$G$2:'Sheet2'!$G$45,0)),IF($BI$1=TRUE,INDEX(Sheet2!$H$2:'Sheet2'!$H$45,MATCH(BA287,Sheet2!$G$2:'Sheet2'!$G$45,0)),0)))+IF($BE$1=TRUE,2,0)</f>
        <v>34.5</v>
      </c>
      <c r="AC287" s="26">
        <f t="shared" si="162"/>
        <v>38</v>
      </c>
      <c r="AD287" s="26">
        <f t="shared" si="163"/>
        <v>41</v>
      </c>
      <c r="AE287" s="28">
        <f t="shared" si="164"/>
        <v>44</v>
      </c>
      <c r="AF287" s="26">
        <f>BB287+IF($F287="범선",IF($BG$1=TRUE,INDEX(Sheet2!$H$2:'Sheet2'!$H$45,MATCH(BB287,Sheet2!$G$2:'Sheet2'!$G$45,0),0)),IF($BH$1=TRUE,INDEX(Sheet2!$I$2:'Sheet2'!$I$45,MATCH(BB287,Sheet2!$G$2:'Sheet2'!$G$45,0)),IF($BI$1=TRUE,INDEX(Sheet2!$H$2:'Sheet2'!$H$45,MATCH(BB287,Sheet2!$G$2:'Sheet2'!$G$45,0)),0)))+IF($BE$1=TRUE,2,0)</f>
        <v>40</v>
      </c>
      <c r="AG287" s="26">
        <f t="shared" si="165"/>
        <v>43.5</v>
      </c>
      <c r="AH287" s="26">
        <f t="shared" si="166"/>
        <v>46.5</v>
      </c>
      <c r="AI287" s="28">
        <f t="shared" si="167"/>
        <v>49.5</v>
      </c>
      <c r="AJ287" s="2"/>
      <c r="AK287">
        <v>218</v>
      </c>
      <c r="AL287">
        <v>266</v>
      </c>
      <c r="AM287">
        <v>13</v>
      </c>
      <c r="AN287" s="262">
        <v>14</v>
      </c>
      <c r="AO287" s="269">
        <v>45</v>
      </c>
      <c r="AP287" s="5">
        <v>130</v>
      </c>
      <c r="AQ287" s="5">
        <v>110</v>
      </c>
      <c r="AR287" s="5">
        <v>104</v>
      </c>
      <c r="AS287" s="5">
        <v>366</v>
      </c>
      <c r="AT287" s="5">
        <v>3</v>
      </c>
      <c r="AU287" s="5">
        <f t="shared" si="168"/>
        <v>600</v>
      </c>
      <c r="AV287" s="5">
        <f t="shared" si="169"/>
        <v>450</v>
      </c>
      <c r="AW287" s="5">
        <f t="shared" si="170"/>
        <v>750</v>
      </c>
      <c r="AX287" s="5">
        <f t="shared" si="171"/>
        <v>11</v>
      </c>
      <c r="AY287" s="5">
        <f t="shared" si="172"/>
        <v>12</v>
      </c>
      <c r="AZ287" s="5">
        <f t="shared" si="173"/>
        <v>15</v>
      </c>
      <c r="BA287" s="5">
        <f t="shared" si="174"/>
        <v>19</v>
      </c>
      <c r="BB287" s="5">
        <f t="shared" si="175"/>
        <v>23</v>
      </c>
    </row>
    <row r="288" spans="1:55" s="5" customFormat="1" hidden="1">
      <c r="A288" s="334"/>
      <c r="B288" s="89" t="s">
        <v>28</v>
      </c>
      <c r="C288" s="25" t="s">
        <v>72</v>
      </c>
      <c r="D288" s="26" t="s">
        <v>1</v>
      </c>
      <c r="E288" s="26" t="s">
        <v>0</v>
      </c>
      <c r="F288" s="27" t="s">
        <v>18</v>
      </c>
      <c r="G288" s="28" t="s">
        <v>10</v>
      </c>
      <c r="H288" s="91">
        <f>ROUNDDOWN(AK288*1.05,0)+INDEX(Sheet2!$B$2:'Sheet2'!$B$5,MATCH(G288,Sheet2!$A$2:'Sheet2'!$A$5,0),0)+34*AT288-ROUNDUP(IF($BC$1=TRUE,AV288,AW288)/10,0)+A288</f>
        <v>363</v>
      </c>
      <c r="I288" s="231">
        <f>ROUNDDOWN(AL288*1.05,0)+INDEX(Sheet2!$B$2:'Sheet2'!$B$5,MATCH(G288,Sheet2!$A$2:'Sheet2'!$A$5,0),0)+34*AT288-ROUNDUP(IF($BC$1=TRUE,AV288,AW288)/10,0)+A288</f>
        <v>426</v>
      </c>
      <c r="J288" s="30">
        <f t="shared" si="148"/>
        <v>789</v>
      </c>
      <c r="K288" s="955">
        <f>AW288-ROUNDDOWN(AR288/2,0)-ROUNDDOWN(MAX(AQ288*1.2,AP288*0.5),0)+INDEX(Sheet2!$C$2:'Sheet2'!$C$5,MATCH(G288,Sheet2!$A$2:'Sheet2'!$A$5,0),0)</f>
        <v>1122</v>
      </c>
      <c r="L288" s="25">
        <f t="shared" si="149"/>
        <v>621</v>
      </c>
      <c r="M288" s="392">
        <f t="shared" si="150"/>
        <v>12</v>
      </c>
      <c r="N288" s="83">
        <f t="shared" si="151"/>
        <v>25</v>
      </c>
      <c r="O288" s="257">
        <f t="shared" si="152"/>
        <v>1515</v>
      </c>
      <c r="P288" s="31">
        <f>AX288+IF($F288="범선",IF($BG$1=TRUE,INDEX(Sheet2!$H$2:'Sheet2'!$H$45,MATCH(AX288,Sheet2!$G$2:'Sheet2'!$G$45,0),0)),IF($BH$1=TRUE,INDEX(Sheet2!$I$2:'Sheet2'!$I$45,MATCH(AX288,Sheet2!$G$2:'Sheet2'!$G$45,0)),IF($BI$1=TRUE,INDEX(Sheet2!$H$2:'Sheet2'!$H$45,MATCH(AX288,Sheet2!$G$2:'Sheet2'!$G$45,0)),0)))+IF($BE$1=TRUE,2,0)</f>
        <v>16</v>
      </c>
      <c r="Q288" s="26">
        <f t="shared" si="153"/>
        <v>19</v>
      </c>
      <c r="R288" s="26">
        <f t="shared" si="154"/>
        <v>22</v>
      </c>
      <c r="S288" s="28">
        <f t="shared" si="155"/>
        <v>25</v>
      </c>
      <c r="T288" s="26">
        <f>AY288+IF($F288="범선",IF($BG$1=TRUE,INDEX(Sheet2!$H$2:'Sheet2'!$H$45,MATCH(AY288,Sheet2!$G$2:'Sheet2'!$G$45,0),0)),IF($BH$1=TRUE,INDEX(Sheet2!$I$2:'Sheet2'!$I$45,MATCH(AY288,Sheet2!$G$2:'Sheet2'!$G$45,0)),IF($BI$1=TRUE,INDEX(Sheet2!$H$2:'Sheet2'!$H$45,MATCH(AY288,Sheet2!$G$2:'Sheet2'!$G$45,0)),0)))+IF($BE$1=TRUE,2,0)</f>
        <v>17</v>
      </c>
      <c r="U288" s="26">
        <f t="shared" si="156"/>
        <v>20.5</v>
      </c>
      <c r="V288" s="26">
        <f t="shared" si="157"/>
        <v>23.5</v>
      </c>
      <c r="W288" s="28">
        <f t="shared" si="158"/>
        <v>26.5</v>
      </c>
      <c r="X288" s="26">
        <f>AZ288+IF($F288="범선",IF($BG$1=TRUE,INDEX(Sheet2!$H$2:'Sheet2'!$H$45,MATCH(AZ288,Sheet2!$G$2:'Sheet2'!$G$45,0),0)),IF($BH$1=TRUE,INDEX(Sheet2!$I$2:'Sheet2'!$I$45,MATCH(AZ288,Sheet2!$G$2:'Sheet2'!$G$45,0)),IF($BI$1=TRUE,INDEX(Sheet2!$H$2:'Sheet2'!$H$45,MATCH(AZ288,Sheet2!$G$2:'Sheet2'!$G$45,0)),0)))+IF($BE$1=TRUE,2,0)</f>
        <v>21</v>
      </c>
      <c r="Y288" s="26">
        <f t="shared" si="159"/>
        <v>24.5</v>
      </c>
      <c r="Z288" s="26">
        <f t="shared" si="160"/>
        <v>27.5</v>
      </c>
      <c r="AA288" s="28">
        <f t="shared" si="161"/>
        <v>30.5</v>
      </c>
      <c r="AB288" s="26">
        <f>BA288+IF($F288="범선",IF($BG$1=TRUE,INDEX(Sheet2!$H$2:'Sheet2'!$H$45,MATCH(BA288,Sheet2!$G$2:'Sheet2'!$G$45,0),0)),IF($BH$1=TRUE,INDEX(Sheet2!$I$2:'Sheet2'!$I$45,MATCH(BA288,Sheet2!$G$2:'Sheet2'!$G$45,0)),IF($BI$1=TRUE,INDEX(Sheet2!$H$2:'Sheet2'!$H$45,MATCH(BA288,Sheet2!$G$2:'Sheet2'!$G$45,0)),0)))+IF($BE$1=TRUE,2,0)</f>
        <v>26.5</v>
      </c>
      <c r="AC288" s="26">
        <f t="shared" si="162"/>
        <v>30</v>
      </c>
      <c r="AD288" s="26">
        <f t="shared" si="163"/>
        <v>33</v>
      </c>
      <c r="AE288" s="28">
        <f t="shared" si="164"/>
        <v>36</v>
      </c>
      <c r="AF288" s="26">
        <f>BB288+IF($F288="범선",IF($BG$1=TRUE,INDEX(Sheet2!$H$2:'Sheet2'!$H$45,MATCH(BB288,Sheet2!$G$2:'Sheet2'!$G$45,0),0)),IF($BH$1=TRUE,INDEX(Sheet2!$I$2:'Sheet2'!$I$45,MATCH(BB288,Sheet2!$G$2:'Sheet2'!$G$45,0)),IF($BI$1=TRUE,INDEX(Sheet2!$H$2:'Sheet2'!$H$45,MATCH(BB288,Sheet2!$G$2:'Sheet2'!$G$45,0)),0)))+IF($BE$1=TRUE,2,0)</f>
        <v>32</v>
      </c>
      <c r="AG288" s="26">
        <f t="shared" si="165"/>
        <v>35.5</v>
      </c>
      <c r="AH288" s="26">
        <f t="shared" si="166"/>
        <v>38.5</v>
      </c>
      <c r="AI288" s="28">
        <f t="shared" si="167"/>
        <v>41.5</v>
      </c>
      <c r="AJ288" s="6"/>
      <c r="AK288" s="5">
        <v>180</v>
      </c>
      <c r="AL288" s="5">
        <v>240</v>
      </c>
      <c r="AM288" s="5">
        <v>10</v>
      </c>
      <c r="AN288" s="262">
        <v>12</v>
      </c>
      <c r="AO288" s="269">
        <v>25</v>
      </c>
      <c r="AP288" s="5">
        <v>75</v>
      </c>
      <c r="AQ288" s="5">
        <v>35</v>
      </c>
      <c r="AR288" s="5">
        <v>25</v>
      </c>
      <c r="AS288" s="5">
        <v>800</v>
      </c>
      <c r="AT288" s="5">
        <v>3</v>
      </c>
      <c r="AU288" s="5">
        <f t="shared" si="168"/>
        <v>900</v>
      </c>
      <c r="AV288" s="5">
        <f t="shared" si="169"/>
        <v>675</v>
      </c>
      <c r="AW288" s="5">
        <f t="shared" si="170"/>
        <v>1125</v>
      </c>
      <c r="AX288" s="5">
        <f t="shared" si="171"/>
        <v>5</v>
      </c>
      <c r="AY288" s="5">
        <f t="shared" si="172"/>
        <v>6</v>
      </c>
      <c r="AZ288" s="5">
        <f t="shared" si="173"/>
        <v>9</v>
      </c>
      <c r="BA288" s="5">
        <f t="shared" si="174"/>
        <v>13</v>
      </c>
      <c r="BB288" s="5">
        <f t="shared" si="175"/>
        <v>17</v>
      </c>
    </row>
    <row r="289" spans="1:54">
      <c r="A289" s="334"/>
      <c r="B289" s="89" t="s">
        <v>40</v>
      </c>
      <c r="C289" s="25" t="s">
        <v>72</v>
      </c>
      <c r="D289" s="26" t="s">
        <v>1</v>
      </c>
      <c r="E289" s="26" t="s">
        <v>0</v>
      </c>
      <c r="F289" s="27" t="s">
        <v>18</v>
      </c>
      <c r="G289" s="28" t="s">
        <v>9</v>
      </c>
      <c r="H289" s="91">
        <f>ROUNDDOWN(AK289*1.05,0)+INDEX(Sheet2!$B$2:'Sheet2'!$B$5,MATCH(G289,Sheet2!$A$2:'Sheet2'!$A$5,0),0)+34*AT289-ROUNDUP(IF($BC$1=TRUE,AV289,AW289)/10,0)+A289</f>
        <v>429</v>
      </c>
      <c r="I289" s="231">
        <f>ROUNDDOWN(AL289*1.05,0)+INDEX(Sheet2!$B$2:'Sheet2'!$B$5,MATCH(G289,Sheet2!$A$2:'Sheet2'!$A$5,0),0)+34*AT289-ROUNDUP(IF($BC$1=TRUE,AV289,AW289)/10,0)+A289</f>
        <v>460</v>
      </c>
      <c r="J289" s="30">
        <f t="shared" si="148"/>
        <v>889</v>
      </c>
      <c r="K289" s="438">
        <f>AW289-ROUNDDOWN(AR289/2,0)-ROUNDDOWN(MAX(AQ289*1.2,AP289*0.5),0)+INDEX(Sheet2!$C$2:'Sheet2'!$C$5,MATCH(G289,Sheet2!$A$2:'Sheet2'!$A$5,0),0)</f>
        <v>1057</v>
      </c>
      <c r="L289" s="25">
        <f t="shared" si="149"/>
        <v>583</v>
      </c>
      <c r="M289" s="392">
        <f t="shared" si="150"/>
        <v>15</v>
      </c>
      <c r="N289" s="83">
        <f t="shared" si="151"/>
        <v>25</v>
      </c>
      <c r="O289" s="257">
        <f t="shared" si="152"/>
        <v>1747</v>
      </c>
      <c r="P289" s="41">
        <f>AX289+IF($F289="범선",IF($BG$1=TRUE,INDEX(Sheet2!$H$2:'Sheet2'!$H$45,MATCH(AX289,Sheet2!$G$2:'Sheet2'!$G$45,0),0)),IF($BH$1=TRUE,INDEX(Sheet2!$I$2:'Sheet2'!$I$45,MATCH(AX289,Sheet2!$G$2:'Sheet2'!$G$45,0)),IF($BI$1=TRUE,INDEX(Sheet2!$H$2:'Sheet2'!$H$45,MATCH(AX289,Sheet2!$G$2:'Sheet2'!$G$45,0)),0)))+IF($BE$1=TRUE,2,0)</f>
        <v>16</v>
      </c>
      <c r="Q289" s="38">
        <f t="shared" si="153"/>
        <v>19</v>
      </c>
      <c r="R289" s="38">
        <f t="shared" si="154"/>
        <v>22</v>
      </c>
      <c r="S289" s="39">
        <f t="shared" si="155"/>
        <v>25</v>
      </c>
      <c r="T289" s="38">
        <f>AY289+IF($F289="범선",IF($BG$1=TRUE,INDEX(Sheet2!$H$2:'Sheet2'!$H$45,MATCH(AY289,Sheet2!$G$2:'Sheet2'!$G$45,0),0)),IF($BH$1=TRUE,INDEX(Sheet2!$I$2:'Sheet2'!$I$45,MATCH(AY289,Sheet2!$G$2:'Sheet2'!$G$45,0)),IF($BI$1=TRUE,INDEX(Sheet2!$H$2:'Sheet2'!$H$45,MATCH(AY289,Sheet2!$G$2:'Sheet2'!$G$45,0)),0)))+IF($BE$1=TRUE,2,0)</f>
        <v>17</v>
      </c>
      <c r="U289" s="38">
        <f t="shared" si="156"/>
        <v>20.5</v>
      </c>
      <c r="V289" s="38">
        <f t="shared" si="157"/>
        <v>23.5</v>
      </c>
      <c r="W289" s="39">
        <f t="shared" si="158"/>
        <v>26.5</v>
      </c>
      <c r="X289" s="38">
        <f>AZ289+IF($F289="범선",IF($BG$1=TRUE,INDEX(Sheet2!$H$2:'Sheet2'!$H$45,MATCH(AZ289,Sheet2!$G$2:'Sheet2'!$G$45,0),0)),IF($BH$1=TRUE,INDEX(Sheet2!$I$2:'Sheet2'!$I$45,MATCH(AZ289,Sheet2!$G$2:'Sheet2'!$G$45,0)),IF($BI$1=TRUE,INDEX(Sheet2!$H$2:'Sheet2'!$H$45,MATCH(AZ289,Sheet2!$G$2:'Sheet2'!$G$45,0)),0)))+IF($BE$1=TRUE,2,0)</f>
        <v>21</v>
      </c>
      <c r="Y289" s="38">
        <f t="shared" si="159"/>
        <v>24.5</v>
      </c>
      <c r="Z289" s="38">
        <f t="shared" si="160"/>
        <v>27.5</v>
      </c>
      <c r="AA289" s="39">
        <f t="shared" si="161"/>
        <v>30.5</v>
      </c>
      <c r="AB289" s="38">
        <f>BA289+IF($F289="범선",IF($BG$1=TRUE,INDEX(Sheet2!$H$2:'Sheet2'!$H$45,MATCH(BA289,Sheet2!$G$2:'Sheet2'!$G$45,0),0)),IF($BH$1=TRUE,INDEX(Sheet2!$I$2:'Sheet2'!$I$45,MATCH(BA289,Sheet2!$G$2:'Sheet2'!$G$45,0)),IF($BI$1=TRUE,INDEX(Sheet2!$H$2:'Sheet2'!$H$45,MATCH(BA289,Sheet2!$G$2:'Sheet2'!$G$45,0)),0)))+IF($BE$1=TRUE,2,0)</f>
        <v>26.5</v>
      </c>
      <c r="AC289" s="38">
        <f t="shared" si="162"/>
        <v>30</v>
      </c>
      <c r="AD289" s="38">
        <f t="shared" si="163"/>
        <v>33</v>
      </c>
      <c r="AE289" s="39">
        <f t="shared" si="164"/>
        <v>36</v>
      </c>
      <c r="AF289" s="38">
        <f>BB289+IF($F289="범선",IF($BG$1=TRUE,INDEX(Sheet2!$H$2:'Sheet2'!$H$45,MATCH(BB289,Sheet2!$G$2:'Sheet2'!$G$45,0),0)),IF($BH$1=TRUE,INDEX(Sheet2!$I$2:'Sheet2'!$I$45,MATCH(BB289,Sheet2!$G$2:'Sheet2'!$G$45,0)),IF($BI$1=TRUE,INDEX(Sheet2!$H$2:'Sheet2'!$H$45,MATCH(BB289,Sheet2!$G$2:'Sheet2'!$G$45,0)),0)))+IF($BE$1=TRUE,2,0)</f>
        <v>32</v>
      </c>
      <c r="AG289" s="38">
        <f t="shared" si="165"/>
        <v>35.5</v>
      </c>
      <c r="AH289" s="38">
        <f t="shared" si="166"/>
        <v>38.5</v>
      </c>
      <c r="AI289" s="39">
        <f t="shared" si="167"/>
        <v>41.5</v>
      </c>
      <c r="AJ289" s="6"/>
      <c r="AK289" s="5">
        <v>220</v>
      </c>
      <c r="AL289" s="5">
        <v>250</v>
      </c>
      <c r="AM289" s="5">
        <v>11</v>
      </c>
      <c r="AN289" s="262">
        <v>15</v>
      </c>
      <c r="AO289" s="269">
        <v>25</v>
      </c>
      <c r="AP289" s="5">
        <v>75</v>
      </c>
      <c r="AQ289" s="5">
        <v>35</v>
      </c>
      <c r="AR289" s="5">
        <v>25</v>
      </c>
      <c r="AS289">
        <v>750</v>
      </c>
      <c r="AT289">
        <v>3</v>
      </c>
      <c r="AU289" s="5">
        <f t="shared" si="168"/>
        <v>850</v>
      </c>
      <c r="AV289" s="5">
        <f t="shared" si="169"/>
        <v>637</v>
      </c>
      <c r="AW289" s="5">
        <f t="shared" si="170"/>
        <v>1062</v>
      </c>
      <c r="AX289" s="5">
        <f t="shared" si="171"/>
        <v>5</v>
      </c>
      <c r="AY289" s="5">
        <f t="shared" si="172"/>
        <v>6</v>
      </c>
      <c r="AZ289" s="5">
        <f t="shared" si="173"/>
        <v>9</v>
      </c>
      <c r="BA289" s="5">
        <f t="shared" si="174"/>
        <v>13</v>
      </c>
      <c r="BB289" s="5">
        <f t="shared" si="175"/>
        <v>17</v>
      </c>
    </row>
    <row r="290" spans="1:54" s="5" customFormat="1" hidden="1">
      <c r="A290" s="381"/>
      <c r="B290" s="377"/>
      <c r="C290" s="48" t="s">
        <v>256</v>
      </c>
      <c r="D290" s="49" t="s">
        <v>25</v>
      </c>
      <c r="E290" s="49" t="s">
        <v>0</v>
      </c>
      <c r="F290" s="50" t="s">
        <v>18</v>
      </c>
      <c r="G290" s="51" t="s">
        <v>10</v>
      </c>
      <c r="H290" s="284">
        <f>ROUNDDOWN(AK290*1.05,0)+INDEX(Sheet2!$B$2:'Sheet2'!$B$5,MATCH(G290,Sheet2!$A$2:'Sheet2'!$A$5,0),0)+34*AT290-ROUNDUP(IF($BC$1=TRUE,AV290,AW290)/10,0)+A290</f>
        <v>340</v>
      </c>
      <c r="I290" s="294">
        <f>ROUNDDOWN(AL290*1.05,0)+INDEX(Sheet2!$B$2:'Sheet2'!$B$5,MATCH(G290,Sheet2!$A$2:'Sheet2'!$A$5,0),0)+34*AT290-ROUNDUP(IF($BC$1=TRUE,AV290,AW290)/10,0)+A290</f>
        <v>482</v>
      </c>
      <c r="J290" s="52">
        <f t="shared" si="148"/>
        <v>822</v>
      </c>
      <c r="K290" s="964">
        <f>AW290-ROUNDDOWN(AR290/2,0)-ROUNDDOWN(MAX(AQ290*1.2,AP290*0.5),0)+INDEX(Sheet2!$C$2:'Sheet2'!$C$5,MATCH(G290,Sheet2!$A$2:'Sheet2'!$A$5,0),0)</f>
        <v>947</v>
      </c>
      <c r="L290" s="48">
        <f t="shared" si="149"/>
        <v>506</v>
      </c>
      <c r="M290" s="464">
        <f t="shared" si="150"/>
        <v>8</v>
      </c>
      <c r="N290" s="201">
        <f t="shared" si="151"/>
        <v>34</v>
      </c>
      <c r="O290" s="465">
        <f t="shared" si="152"/>
        <v>1502</v>
      </c>
      <c r="P290" s="31">
        <f>AX290+IF($F290="범선",IF($BG$1=TRUE,INDEX(Sheet2!$H$2:'Sheet2'!$H$45,MATCH(AX290,Sheet2!$G$2:'Sheet2'!$G$45,0),0)),IF($BH$1=TRUE,INDEX(Sheet2!$I$2:'Sheet2'!$I$45,MATCH(AX290,Sheet2!$G$2:'Sheet2'!$G$45,0)),IF($BI$1=TRUE,INDEX(Sheet2!$H$2:'Sheet2'!$H$45,MATCH(AX290,Sheet2!$G$2:'Sheet2'!$G$45,0)),0)))+IF($BE$1=TRUE,2,0)</f>
        <v>18.5</v>
      </c>
      <c r="Q290" s="26">
        <f t="shared" si="153"/>
        <v>21.5</v>
      </c>
      <c r="R290" s="26">
        <f t="shared" si="154"/>
        <v>24.5</v>
      </c>
      <c r="S290" s="28">
        <f t="shared" si="155"/>
        <v>27.5</v>
      </c>
      <c r="T290" s="26">
        <f>AY290+IF($F290="범선",IF($BG$1=TRUE,INDEX(Sheet2!$H$2:'Sheet2'!$H$45,MATCH(AY290,Sheet2!$G$2:'Sheet2'!$G$45,0),0)),IF($BH$1=TRUE,INDEX(Sheet2!$I$2:'Sheet2'!$I$45,MATCH(AY290,Sheet2!$G$2:'Sheet2'!$G$45,0)),IF($BI$1=TRUE,INDEX(Sheet2!$H$2:'Sheet2'!$H$45,MATCH(AY290,Sheet2!$G$2:'Sheet2'!$G$45,0)),0)))+IF($BE$1=TRUE,2,0)</f>
        <v>21</v>
      </c>
      <c r="U290" s="26">
        <f t="shared" si="156"/>
        <v>24.5</v>
      </c>
      <c r="V290" s="26">
        <f t="shared" si="157"/>
        <v>27.5</v>
      </c>
      <c r="W290" s="28">
        <f t="shared" si="158"/>
        <v>30.5</v>
      </c>
      <c r="X290" s="26">
        <f>AZ290+IF($F290="범선",IF($BG$1=TRUE,INDEX(Sheet2!$H$2:'Sheet2'!$H$45,MATCH(AZ290,Sheet2!$G$2:'Sheet2'!$G$45,0),0)),IF($BH$1=TRUE,INDEX(Sheet2!$I$2:'Sheet2'!$I$45,MATCH(AZ290,Sheet2!$G$2:'Sheet2'!$G$45,0)),IF($BI$1=TRUE,INDEX(Sheet2!$H$2:'Sheet2'!$H$45,MATCH(AZ290,Sheet2!$G$2:'Sheet2'!$G$45,0)),0)))+IF($BE$1=TRUE,2,0)</f>
        <v>25</v>
      </c>
      <c r="Y290" s="26">
        <f t="shared" si="159"/>
        <v>28.5</v>
      </c>
      <c r="Z290" s="26">
        <f t="shared" si="160"/>
        <v>31.5</v>
      </c>
      <c r="AA290" s="28">
        <f t="shared" si="161"/>
        <v>34.5</v>
      </c>
      <c r="AB290" s="26">
        <f>BA290+IF($F290="범선",IF($BG$1=TRUE,INDEX(Sheet2!$H$2:'Sheet2'!$H$45,MATCH(BA290,Sheet2!$G$2:'Sheet2'!$G$45,0),0)),IF($BH$1=TRUE,INDEX(Sheet2!$I$2:'Sheet2'!$I$45,MATCH(BA290,Sheet2!$G$2:'Sheet2'!$G$45,0)),IF($BI$1=TRUE,INDEX(Sheet2!$H$2:'Sheet2'!$H$45,MATCH(BA290,Sheet2!$G$2:'Sheet2'!$G$45,0)),0)))+IF($BE$1=TRUE,2,0)</f>
        <v>30.5</v>
      </c>
      <c r="AC290" s="26">
        <f t="shared" si="162"/>
        <v>34</v>
      </c>
      <c r="AD290" s="26">
        <f t="shared" si="163"/>
        <v>37</v>
      </c>
      <c r="AE290" s="28">
        <f t="shared" si="164"/>
        <v>40</v>
      </c>
      <c r="AF290" s="26">
        <f>BB290+IF($F290="범선",IF($BG$1=TRUE,INDEX(Sheet2!$H$2:'Sheet2'!$H$45,MATCH(BB290,Sheet2!$G$2:'Sheet2'!$G$45,0),0)),IF($BH$1=TRUE,INDEX(Sheet2!$I$2:'Sheet2'!$I$45,MATCH(BB290,Sheet2!$G$2:'Sheet2'!$G$45,0)),IF($BI$1=TRUE,INDEX(Sheet2!$H$2:'Sheet2'!$H$45,MATCH(BB290,Sheet2!$G$2:'Sheet2'!$G$45,0)),0)))+IF($BE$1=TRUE,2,0)</f>
        <v>34.5</v>
      </c>
      <c r="AG290" s="26">
        <f t="shared" si="165"/>
        <v>38</v>
      </c>
      <c r="AH290" s="26">
        <f t="shared" si="166"/>
        <v>41</v>
      </c>
      <c r="AI290" s="28">
        <f t="shared" si="167"/>
        <v>44</v>
      </c>
      <c r="AJ290" s="6"/>
      <c r="AK290" s="5">
        <v>150</v>
      </c>
      <c r="AL290" s="5">
        <v>285</v>
      </c>
      <c r="AM290" s="5">
        <v>10</v>
      </c>
      <c r="AN290" s="262">
        <v>8</v>
      </c>
      <c r="AO290" s="269">
        <v>34</v>
      </c>
      <c r="AP290" s="5">
        <v>92</v>
      </c>
      <c r="AQ290" s="5">
        <v>36</v>
      </c>
      <c r="AR290" s="5">
        <v>66</v>
      </c>
      <c r="AS290" s="5">
        <v>622</v>
      </c>
      <c r="AT290" s="5">
        <v>3</v>
      </c>
      <c r="AU290" s="5">
        <f t="shared" si="168"/>
        <v>780</v>
      </c>
      <c r="AV290" s="5">
        <f t="shared" si="169"/>
        <v>585</v>
      </c>
      <c r="AW290" s="5">
        <f t="shared" si="170"/>
        <v>975</v>
      </c>
      <c r="AX290" s="5">
        <f t="shared" si="171"/>
        <v>7</v>
      </c>
      <c r="AY290" s="5">
        <f t="shared" si="172"/>
        <v>9</v>
      </c>
      <c r="AZ290" s="5">
        <f t="shared" si="173"/>
        <v>12</v>
      </c>
      <c r="BA290" s="5">
        <f t="shared" si="174"/>
        <v>16</v>
      </c>
      <c r="BB290" s="5">
        <f t="shared" si="175"/>
        <v>19</v>
      </c>
    </row>
    <row r="291" spans="1:54" s="5" customFormat="1" ht="16.5" customHeight="1">
      <c r="A291" s="333"/>
      <c r="B291" s="344" t="s">
        <v>108</v>
      </c>
      <c r="C291" s="42" t="s">
        <v>107</v>
      </c>
      <c r="D291" s="43" t="s">
        <v>1</v>
      </c>
      <c r="E291" s="43" t="s">
        <v>0</v>
      </c>
      <c r="F291" s="44" t="s">
        <v>18</v>
      </c>
      <c r="G291" s="45" t="s">
        <v>8</v>
      </c>
      <c r="H291" s="280">
        <f>ROUNDDOWN(AK291*1.05,0)+INDEX(Sheet2!$B$2:'Sheet2'!$B$5,MATCH(G291,Sheet2!$A$2:'Sheet2'!$A$5,0),0)+34*AT291-ROUNDUP(IF($BC$1=TRUE,AV291,AW291)/10,0)+A291</f>
        <v>394</v>
      </c>
      <c r="I291" s="290">
        <f>ROUNDDOWN(AL291*1.05,0)+INDEX(Sheet2!$B$2:'Sheet2'!$B$5,MATCH(G291,Sheet2!$A$2:'Sheet2'!$A$5,0),0)+34*AT291-ROUNDUP(IF($BC$1=TRUE,AV291,AW291)/10,0)+A291</f>
        <v>561</v>
      </c>
      <c r="J291" s="46">
        <f t="shared" si="148"/>
        <v>955</v>
      </c>
      <c r="K291" s="757">
        <f>AW291-ROUNDDOWN(AR291/2,0)-ROUNDDOWN(MAX(AQ291*1.2,AP291*0.5),0)+INDEX(Sheet2!$C$2:'Sheet2'!$C$5,MATCH(G291,Sheet2!$A$2:'Sheet2'!$A$5,0),0)</f>
        <v>690</v>
      </c>
      <c r="L291" s="42">
        <f t="shared" si="149"/>
        <v>368</v>
      </c>
      <c r="M291" s="530">
        <f t="shared" si="150"/>
        <v>10</v>
      </c>
      <c r="N291" s="191">
        <f t="shared" si="151"/>
        <v>18</v>
      </c>
      <c r="O291" s="632">
        <f t="shared" si="152"/>
        <v>1743</v>
      </c>
      <c r="P291" s="31">
        <f>AX291+IF($F291="범선",IF($BG$1=TRUE,INDEX(Sheet2!$H$2:'Sheet2'!$H$45,MATCH(AX291,Sheet2!$G$2:'Sheet2'!$G$45,0),0)),IF($BH$1=TRUE,INDEX(Sheet2!$I$2:'Sheet2'!$I$45,MATCH(AX291,Sheet2!$G$2:'Sheet2'!$G$45,0)),IF($BI$1=TRUE,INDEX(Sheet2!$H$2:'Sheet2'!$H$45,MATCH(AX291,Sheet2!$G$2:'Sheet2'!$G$45,0)),0)))+IF($BE$1=TRUE,2,0)</f>
        <v>16</v>
      </c>
      <c r="Q291" s="26">
        <f t="shared" si="153"/>
        <v>19</v>
      </c>
      <c r="R291" s="26">
        <f t="shared" si="154"/>
        <v>22</v>
      </c>
      <c r="S291" s="28">
        <f t="shared" si="155"/>
        <v>25</v>
      </c>
      <c r="T291" s="26">
        <f>AY291+IF($F291="범선",IF($BG$1=TRUE,INDEX(Sheet2!$H$2:'Sheet2'!$H$45,MATCH(AY291,Sheet2!$G$2:'Sheet2'!$G$45,0),0)),IF($BH$1=TRUE,INDEX(Sheet2!$I$2:'Sheet2'!$I$45,MATCH(AY291,Sheet2!$G$2:'Sheet2'!$G$45,0)),IF($BI$1=TRUE,INDEX(Sheet2!$H$2:'Sheet2'!$H$45,MATCH(AY291,Sheet2!$G$2:'Sheet2'!$G$45,0)),0)))+IF($BE$1=TRUE,2,0)</f>
        <v>17</v>
      </c>
      <c r="U291" s="26">
        <f t="shared" si="156"/>
        <v>20.5</v>
      </c>
      <c r="V291" s="26">
        <f t="shared" si="157"/>
        <v>23.5</v>
      </c>
      <c r="W291" s="28">
        <f t="shared" si="158"/>
        <v>26.5</v>
      </c>
      <c r="X291" s="26">
        <f>AZ291+IF($F291="범선",IF($BG$1=TRUE,INDEX(Sheet2!$H$2:'Sheet2'!$H$45,MATCH(AZ291,Sheet2!$G$2:'Sheet2'!$G$45,0),0)),IF($BH$1=TRUE,INDEX(Sheet2!$I$2:'Sheet2'!$I$45,MATCH(AZ291,Sheet2!$G$2:'Sheet2'!$G$45,0)),IF($BI$1=TRUE,INDEX(Sheet2!$H$2:'Sheet2'!$H$45,MATCH(AZ291,Sheet2!$G$2:'Sheet2'!$G$45,0)),0)))+IF($BE$1=TRUE,2,0)</f>
        <v>22.5</v>
      </c>
      <c r="Y291" s="26">
        <f t="shared" si="159"/>
        <v>26</v>
      </c>
      <c r="Z291" s="26">
        <f t="shared" si="160"/>
        <v>29</v>
      </c>
      <c r="AA291" s="28">
        <f t="shared" si="161"/>
        <v>32</v>
      </c>
      <c r="AB291" s="26">
        <f>BA291+IF($F291="범선",IF($BG$1=TRUE,INDEX(Sheet2!$H$2:'Sheet2'!$H$45,MATCH(BA291,Sheet2!$G$2:'Sheet2'!$G$45,0),0)),IF($BH$1=TRUE,INDEX(Sheet2!$I$2:'Sheet2'!$I$45,MATCH(BA291,Sheet2!$G$2:'Sheet2'!$G$45,0)),IF($BI$1=TRUE,INDEX(Sheet2!$H$2:'Sheet2'!$H$45,MATCH(BA291,Sheet2!$G$2:'Sheet2'!$G$45,0)),0)))+IF($BE$1=TRUE,2,0)</f>
        <v>28</v>
      </c>
      <c r="AC291" s="26">
        <f t="shared" si="162"/>
        <v>31.5</v>
      </c>
      <c r="AD291" s="26">
        <f t="shared" si="163"/>
        <v>34.5</v>
      </c>
      <c r="AE291" s="28">
        <f t="shared" si="164"/>
        <v>37.5</v>
      </c>
      <c r="AF291" s="26">
        <f>BB291+IF($F291="범선",IF($BG$1=TRUE,INDEX(Sheet2!$H$2:'Sheet2'!$H$45,MATCH(BB291,Sheet2!$G$2:'Sheet2'!$G$45,0),0)),IF($BH$1=TRUE,INDEX(Sheet2!$I$2:'Sheet2'!$I$45,MATCH(BB291,Sheet2!$G$2:'Sheet2'!$G$45,0)),IF($BI$1=TRUE,INDEX(Sheet2!$H$2:'Sheet2'!$H$45,MATCH(BB291,Sheet2!$G$2:'Sheet2'!$G$45,0)),0)))+IF($BE$1=TRUE,2,0)</f>
        <v>32</v>
      </c>
      <c r="AG291" s="26">
        <f t="shared" si="165"/>
        <v>35.5</v>
      </c>
      <c r="AH291" s="26">
        <f t="shared" si="166"/>
        <v>38.5</v>
      </c>
      <c r="AI291" s="28">
        <f t="shared" si="167"/>
        <v>41.5</v>
      </c>
      <c r="AJ291" s="6"/>
      <c r="AK291" s="5">
        <v>165</v>
      </c>
      <c r="AL291" s="5">
        <v>324</v>
      </c>
      <c r="AM291" s="5">
        <v>12</v>
      </c>
      <c r="AN291" s="262">
        <v>10</v>
      </c>
      <c r="AO291" s="269">
        <v>18</v>
      </c>
      <c r="AP291">
        <v>45</v>
      </c>
      <c r="AQ291">
        <v>25</v>
      </c>
      <c r="AR291">
        <v>20</v>
      </c>
      <c r="AS291">
        <v>480</v>
      </c>
      <c r="AT291">
        <v>3</v>
      </c>
      <c r="AU291" s="5">
        <f t="shared" si="168"/>
        <v>545</v>
      </c>
      <c r="AV291" s="5">
        <f t="shared" si="169"/>
        <v>408</v>
      </c>
      <c r="AW291" s="5">
        <f t="shared" si="170"/>
        <v>681</v>
      </c>
      <c r="AX291" s="5">
        <f t="shared" si="171"/>
        <v>5</v>
      </c>
      <c r="AY291" s="5">
        <f t="shared" si="172"/>
        <v>6</v>
      </c>
      <c r="AZ291" s="5">
        <f t="shared" si="173"/>
        <v>10</v>
      </c>
      <c r="BA291" s="5">
        <f t="shared" si="174"/>
        <v>14</v>
      </c>
      <c r="BB291" s="5">
        <f t="shared" si="175"/>
        <v>17</v>
      </c>
    </row>
    <row r="292" spans="1:54" s="5" customFormat="1">
      <c r="A292" s="334"/>
      <c r="B292" s="89" t="s">
        <v>61</v>
      </c>
      <c r="C292" s="25" t="s">
        <v>59</v>
      </c>
      <c r="D292" s="26" t="s">
        <v>1</v>
      </c>
      <c r="E292" s="26" t="s">
        <v>41</v>
      </c>
      <c r="F292" s="27" t="s">
        <v>18</v>
      </c>
      <c r="G292" s="28" t="s">
        <v>8</v>
      </c>
      <c r="H292" s="91">
        <f>ROUNDDOWN(AK292*1.05,0)+INDEX(Sheet2!$B$2:'Sheet2'!$B$5,MATCH(G292,Sheet2!$A$2:'Sheet2'!$A$5,0),0)+34*AT292-ROUNDUP(IF($BC$1=TRUE,AV292,AW292)/10,0)+A292</f>
        <v>405</v>
      </c>
      <c r="I292" s="231">
        <f>ROUNDDOWN(AL292*1.05,0)+INDEX(Sheet2!$B$2:'Sheet2'!$B$5,MATCH(G292,Sheet2!$A$2:'Sheet2'!$A$5,0),0)+34*AT292-ROUNDUP(IF($BC$1=TRUE,AV292,AW292)/10,0)+A292</f>
        <v>520</v>
      </c>
      <c r="J292" s="30">
        <f t="shared" si="148"/>
        <v>925</v>
      </c>
      <c r="K292" s="438">
        <f>AW292-ROUNDDOWN(AR292/2,0)-ROUNDDOWN(MAX(AQ292*1.2,AP292*0.5),0)+INDEX(Sheet2!$C$2:'Sheet2'!$C$5,MATCH(G292,Sheet2!$A$2:'Sheet2'!$A$5,0),0)</f>
        <v>725</v>
      </c>
      <c r="L292" s="25">
        <f t="shared" si="149"/>
        <v>371</v>
      </c>
      <c r="M292" s="392">
        <f t="shared" si="150"/>
        <v>10</v>
      </c>
      <c r="N292" s="83">
        <f t="shared" si="151"/>
        <v>36</v>
      </c>
      <c r="O292" s="257">
        <f t="shared" si="152"/>
        <v>1735</v>
      </c>
      <c r="P292" s="53">
        <f>AX292+IF($F292="범선",IF($BG$1=TRUE,INDEX(Sheet2!$H$2:'Sheet2'!$H$45,MATCH(AX292,Sheet2!$G$2:'Sheet2'!$G$45,0),0)),IF($BH$1=TRUE,INDEX(Sheet2!$I$2:'Sheet2'!$I$45,MATCH(AX292,Sheet2!$G$2:'Sheet2'!$G$45,0)),IF($BI$1=TRUE,INDEX(Sheet2!$H$2:'Sheet2'!$H$45,MATCH(AX292,Sheet2!$G$2:'Sheet2'!$G$45,0)),0)))+IF($BE$1=TRUE,2,0)</f>
        <v>21</v>
      </c>
      <c r="Q292" s="49">
        <f t="shared" si="153"/>
        <v>24</v>
      </c>
      <c r="R292" s="49">
        <f t="shared" si="154"/>
        <v>27</v>
      </c>
      <c r="S292" s="51">
        <f t="shared" si="155"/>
        <v>30</v>
      </c>
      <c r="T292" s="49">
        <f>AY292+IF($F292="범선",IF($BG$1=TRUE,INDEX(Sheet2!$H$2:'Sheet2'!$H$45,MATCH(AY292,Sheet2!$G$2:'Sheet2'!$G$45,0),0)),IF($BH$1=TRUE,INDEX(Sheet2!$I$2:'Sheet2'!$I$45,MATCH(AY292,Sheet2!$G$2:'Sheet2'!$G$45,0)),IF($BI$1=TRUE,INDEX(Sheet2!$H$2:'Sheet2'!$H$45,MATCH(AY292,Sheet2!$G$2:'Sheet2'!$G$45,0)),0)))+IF($BE$1=TRUE,2,0)</f>
        <v>22.5</v>
      </c>
      <c r="U292" s="49">
        <f t="shared" si="156"/>
        <v>26</v>
      </c>
      <c r="V292" s="49">
        <f t="shared" si="157"/>
        <v>29</v>
      </c>
      <c r="W292" s="51">
        <f t="shared" si="158"/>
        <v>32</v>
      </c>
      <c r="X292" s="49">
        <f>AZ292+IF($F292="범선",IF($BG$1=TRUE,INDEX(Sheet2!$H$2:'Sheet2'!$H$45,MATCH(AZ292,Sheet2!$G$2:'Sheet2'!$G$45,0),0)),IF($BH$1=TRUE,INDEX(Sheet2!$I$2:'Sheet2'!$I$45,MATCH(AZ292,Sheet2!$G$2:'Sheet2'!$G$45,0)),IF($BI$1=TRUE,INDEX(Sheet2!$H$2:'Sheet2'!$H$45,MATCH(AZ292,Sheet2!$G$2:'Sheet2'!$G$45,0)),0)))+IF($BE$1=TRUE,2,0)</f>
        <v>28</v>
      </c>
      <c r="Y292" s="49">
        <f t="shared" si="159"/>
        <v>31.5</v>
      </c>
      <c r="Z292" s="49">
        <f t="shared" si="160"/>
        <v>34.5</v>
      </c>
      <c r="AA292" s="51">
        <f t="shared" si="161"/>
        <v>37.5</v>
      </c>
      <c r="AB292" s="49">
        <f>BA292+IF($F292="범선",IF($BG$1=TRUE,INDEX(Sheet2!$H$2:'Sheet2'!$H$45,MATCH(BA292,Sheet2!$G$2:'Sheet2'!$G$45,0),0)),IF($BH$1=TRUE,INDEX(Sheet2!$I$2:'Sheet2'!$I$45,MATCH(BA292,Sheet2!$G$2:'Sheet2'!$G$45,0)),IF($BI$1=TRUE,INDEX(Sheet2!$H$2:'Sheet2'!$H$45,MATCH(BA292,Sheet2!$G$2:'Sheet2'!$G$45,0)),0)))+IF($BE$1=TRUE,2,0)</f>
        <v>32</v>
      </c>
      <c r="AC292" s="49">
        <f t="shared" si="162"/>
        <v>35.5</v>
      </c>
      <c r="AD292" s="49">
        <f t="shared" si="163"/>
        <v>38.5</v>
      </c>
      <c r="AE292" s="51">
        <f t="shared" si="164"/>
        <v>41.5</v>
      </c>
      <c r="AF292" s="49">
        <f>BB292+IF($F292="범선",IF($BG$1=TRUE,INDEX(Sheet2!$H$2:'Sheet2'!$H$45,MATCH(BB292,Sheet2!$G$2:'Sheet2'!$G$45,0),0)),IF($BH$1=TRUE,INDEX(Sheet2!$I$2:'Sheet2'!$I$45,MATCH(BB292,Sheet2!$G$2:'Sheet2'!$G$45,0)),IF($BI$1=TRUE,INDEX(Sheet2!$H$2:'Sheet2'!$H$45,MATCH(BB292,Sheet2!$G$2:'Sheet2'!$G$45,0)),0)))+IF($BE$1=TRUE,2,0)</f>
        <v>37</v>
      </c>
      <c r="AG292" s="49">
        <f t="shared" si="165"/>
        <v>40.5</v>
      </c>
      <c r="AH292" s="49">
        <f t="shared" si="166"/>
        <v>43.5</v>
      </c>
      <c r="AI292" s="51">
        <f t="shared" si="167"/>
        <v>46.5</v>
      </c>
      <c r="AJ292" s="2"/>
      <c r="AK292" s="5">
        <v>180</v>
      </c>
      <c r="AL292" s="5">
        <v>290</v>
      </c>
      <c r="AM292" s="5">
        <v>12</v>
      </c>
      <c r="AN292" s="262">
        <v>10</v>
      </c>
      <c r="AO292" s="269">
        <v>36</v>
      </c>
      <c r="AP292" s="5">
        <v>95</v>
      </c>
      <c r="AQ292" s="5">
        <v>35</v>
      </c>
      <c r="AR292" s="5">
        <v>78</v>
      </c>
      <c r="AS292" s="5">
        <v>437</v>
      </c>
      <c r="AT292" s="5">
        <v>3</v>
      </c>
      <c r="AU292" s="5">
        <f t="shared" si="168"/>
        <v>610</v>
      </c>
      <c r="AV292" s="5">
        <f t="shared" si="169"/>
        <v>457</v>
      </c>
      <c r="AW292" s="5">
        <f t="shared" si="170"/>
        <v>762</v>
      </c>
      <c r="AX292" s="5">
        <f t="shared" si="171"/>
        <v>9</v>
      </c>
      <c r="AY292" s="5">
        <f t="shared" si="172"/>
        <v>10</v>
      </c>
      <c r="AZ292" s="5">
        <f t="shared" si="173"/>
        <v>14</v>
      </c>
      <c r="BA292" s="5">
        <f t="shared" si="174"/>
        <v>17</v>
      </c>
      <c r="BB292" s="5">
        <f t="shared" si="175"/>
        <v>21</v>
      </c>
    </row>
    <row r="293" spans="1:54" s="5" customFormat="1">
      <c r="A293" s="334"/>
      <c r="B293" s="89" t="s">
        <v>70</v>
      </c>
      <c r="C293" s="25" t="s">
        <v>69</v>
      </c>
      <c r="D293" s="26" t="s">
        <v>1</v>
      </c>
      <c r="E293" s="26" t="s">
        <v>41</v>
      </c>
      <c r="F293" s="27" t="s">
        <v>18</v>
      </c>
      <c r="G293" s="28" t="s">
        <v>8</v>
      </c>
      <c r="H293" s="91">
        <f>ROUNDDOWN(AK293*1.05,0)+INDEX(Sheet2!$B$2:'Sheet2'!$B$5,MATCH(G293,Sheet2!$A$2:'Sheet2'!$A$5,0),0)+34*AT293-ROUNDUP(IF($BC$1=TRUE,AV293,AW293)/10,0)+A293</f>
        <v>398</v>
      </c>
      <c r="I293" s="231">
        <f>ROUNDDOWN(AL293*1.05,0)+INDEX(Sheet2!$B$2:'Sheet2'!$B$5,MATCH(G293,Sheet2!$A$2:'Sheet2'!$A$5,0),0)+34*AT293-ROUNDUP(IF($BC$1=TRUE,AV293,AW293)/10,0)+A293</f>
        <v>539</v>
      </c>
      <c r="J293" s="30">
        <f t="shared" si="148"/>
        <v>937</v>
      </c>
      <c r="K293" s="438">
        <f>AW293-ROUNDDOWN(AR293/2,0)-ROUNDDOWN(MAX(AQ293*1.2,AP293*0.5),0)+INDEX(Sheet2!$C$2:'Sheet2'!$C$5,MATCH(G293,Sheet2!$A$2:'Sheet2'!$A$5,0),0)</f>
        <v>854</v>
      </c>
      <c r="L293" s="25">
        <f t="shared" si="149"/>
        <v>455</v>
      </c>
      <c r="M293" s="392">
        <f t="shared" si="150"/>
        <v>15</v>
      </c>
      <c r="N293" s="83">
        <f t="shared" si="151"/>
        <v>26</v>
      </c>
      <c r="O293" s="257">
        <f t="shared" si="152"/>
        <v>1733</v>
      </c>
      <c r="P293" s="47">
        <f>AX293+IF($F293="범선",IF($BG$1=TRUE,INDEX(Sheet2!$H$2:'Sheet2'!$H$45,MATCH(AX293,Sheet2!$G$2:'Sheet2'!$G$45,0),0)),IF($BH$1=TRUE,INDEX(Sheet2!$I$2:'Sheet2'!$I$45,MATCH(AX293,Sheet2!$G$2:'Sheet2'!$G$45,0)),IF($BI$1=TRUE,INDEX(Sheet2!$H$2:'Sheet2'!$H$45,MATCH(AX293,Sheet2!$G$2:'Sheet2'!$G$45,0)),0)))+IF($BE$1=TRUE,2,0)</f>
        <v>17</v>
      </c>
      <c r="Q293" s="43">
        <f t="shared" si="153"/>
        <v>20</v>
      </c>
      <c r="R293" s="43">
        <f t="shared" si="154"/>
        <v>23</v>
      </c>
      <c r="S293" s="45">
        <f t="shared" si="155"/>
        <v>26</v>
      </c>
      <c r="T293" s="43">
        <f>AY293+IF($F293="범선",IF($BG$1=TRUE,INDEX(Sheet2!$H$2:'Sheet2'!$H$45,MATCH(AY293,Sheet2!$G$2:'Sheet2'!$G$45,0),0)),IF($BH$1=TRUE,INDEX(Sheet2!$I$2:'Sheet2'!$I$45,MATCH(AY293,Sheet2!$G$2:'Sheet2'!$G$45,0)),IF($BI$1=TRUE,INDEX(Sheet2!$H$2:'Sheet2'!$H$45,MATCH(AY293,Sheet2!$G$2:'Sheet2'!$G$45,0)),0)))+IF($BE$1=TRUE,2,0)</f>
        <v>18.5</v>
      </c>
      <c r="U293" s="43">
        <f t="shared" si="156"/>
        <v>22</v>
      </c>
      <c r="V293" s="43">
        <f t="shared" si="157"/>
        <v>25</v>
      </c>
      <c r="W293" s="45">
        <f t="shared" si="158"/>
        <v>28</v>
      </c>
      <c r="X293" s="43">
        <f>AZ293+IF($F293="범선",IF($BG$1=TRUE,INDEX(Sheet2!$H$2:'Sheet2'!$H$45,MATCH(AZ293,Sheet2!$G$2:'Sheet2'!$G$45,0),0)),IF($BH$1=TRUE,INDEX(Sheet2!$I$2:'Sheet2'!$I$45,MATCH(AZ293,Sheet2!$G$2:'Sheet2'!$G$45,0)),IF($BI$1=TRUE,INDEX(Sheet2!$H$2:'Sheet2'!$H$45,MATCH(AZ293,Sheet2!$G$2:'Sheet2'!$G$45,0)),0)))+IF($BE$1=TRUE,2,0)</f>
        <v>24</v>
      </c>
      <c r="Y293" s="43">
        <f t="shared" si="159"/>
        <v>27.5</v>
      </c>
      <c r="Z293" s="43">
        <f t="shared" si="160"/>
        <v>30.5</v>
      </c>
      <c r="AA293" s="45">
        <f t="shared" si="161"/>
        <v>33.5</v>
      </c>
      <c r="AB293" s="43">
        <f>BA293+IF($F293="범선",IF($BG$1=TRUE,INDEX(Sheet2!$H$2:'Sheet2'!$H$45,MATCH(BA293,Sheet2!$G$2:'Sheet2'!$G$45,0),0)),IF($BH$1=TRUE,INDEX(Sheet2!$I$2:'Sheet2'!$I$45,MATCH(BA293,Sheet2!$G$2:'Sheet2'!$G$45,0)),IF($BI$1=TRUE,INDEX(Sheet2!$H$2:'Sheet2'!$H$45,MATCH(BA293,Sheet2!$G$2:'Sheet2'!$G$45,0)),0)))+IF($BE$1=TRUE,2,0)</f>
        <v>28</v>
      </c>
      <c r="AC293" s="43">
        <f t="shared" si="162"/>
        <v>31.5</v>
      </c>
      <c r="AD293" s="43">
        <f t="shared" si="163"/>
        <v>34.5</v>
      </c>
      <c r="AE293" s="45">
        <f t="shared" si="164"/>
        <v>37.5</v>
      </c>
      <c r="AF293" s="43">
        <f>BB293+IF($F293="범선",IF($BG$1=TRUE,INDEX(Sheet2!$H$2:'Sheet2'!$H$45,MATCH(BB293,Sheet2!$G$2:'Sheet2'!$G$45,0),0)),IF($BH$1=TRUE,INDEX(Sheet2!$I$2:'Sheet2'!$I$45,MATCH(BB293,Sheet2!$G$2:'Sheet2'!$G$45,0)),IF($BI$1=TRUE,INDEX(Sheet2!$H$2:'Sheet2'!$H$45,MATCH(BB293,Sheet2!$G$2:'Sheet2'!$G$45,0)),0)))+IF($BE$1=TRUE,2,0)</f>
        <v>33</v>
      </c>
      <c r="AG293" s="43">
        <f t="shared" si="165"/>
        <v>36.5</v>
      </c>
      <c r="AH293" s="43">
        <f t="shared" si="166"/>
        <v>39.5</v>
      </c>
      <c r="AI293" s="45">
        <f t="shared" si="167"/>
        <v>42.5</v>
      </c>
      <c r="AJ293" s="2"/>
      <c r="AK293">
        <v>180</v>
      </c>
      <c r="AL293">
        <v>315</v>
      </c>
      <c r="AM293">
        <v>12</v>
      </c>
      <c r="AN293" s="262">
        <v>15</v>
      </c>
      <c r="AO293" s="269">
        <v>26</v>
      </c>
      <c r="AP293">
        <v>100</v>
      </c>
      <c r="AQ293">
        <v>33</v>
      </c>
      <c r="AR293">
        <v>40</v>
      </c>
      <c r="AS293" s="5">
        <v>560</v>
      </c>
      <c r="AT293" s="5">
        <v>3</v>
      </c>
      <c r="AU293" s="5">
        <f t="shared" si="168"/>
        <v>700</v>
      </c>
      <c r="AV293" s="5">
        <f t="shared" si="169"/>
        <v>525</v>
      </c>
      <c r="AW293" s="5">
        <f t="shared" si="170"/>
        <v>875</v>
      </c>
      <c r="AX293" s="5">
        <f t="shared" si="171"/>
        <v>6</v>
      </c>
      <c r="AY293" s="5">
        <f t="shared" si="172"/>
        <v>7</v>
      </c>
      <c r="AZ293" s="5">
        <f t="shared" si="173"/>
        <v>11</v>
      </c>
      <c r="BA293" s="5">
        <f t="shared" si="174"/>
        <v>14</v>
      </c>
      <c r="BB293" s="5">
        <f t="shared" si="175"/>
        <v>18</v>
      </c>
    </row>
    <row r="294" spans="1:54" s="5" customFormat="1">
      <c r="A294" s="334"/>
      <c r="B294" s="89" t="s">
        <v>40</v>
      </c>
      <c r="C294" s="119" t="s">
        <v>204</v>
      </c>
      <c r="D294" s="26" t="s">
        <v>1</v>
      </c>
      <c r="E294" s="26" t="s">
        <v>41</v>
      </c>
      <c r="F294" s="26" t="s">
        <v>18</v>
      </c>
      <c r="G294" s="28" t="s">
        <v>12</v>
      </c>
      <c r="H294" s="91">
        <f>ROUNDDOWN(AK294*1.05,0)+INDEX(Sheet2!$B$2:'Sheet2'!$B$5,MATCH(G294,Sheet2!$A$2:'Sheet2'!$A$5,0),0)+34*AT294-ROUNDUP(IF($BC$1=TRUE,AV294,AW294)/10,0)+A294</f>
        <v>437</v>
      </c>
      <c r="I294" s="231">
        <f>ROUNDDOWN(AL294*1.05,0)+INDEX(Sheet2!$B$2:'Sheet2'!$B$5,MATCH(G294,Sheet2!$A$2:'Sheet2'!$A$5,0),0)+34*AT294-ROUNDUP(IF($BC$1=TRUE,AV294,AW294)/10,0)+A294</f>
        <v>422</v>
      </c>
      <c r="J294" s="30">
        <f t="shared" si="148"/>
        <v>859</v>
      </c>
      <c r="K294" s="404">
        <f>AW294-ROUNDDOWN(AR294/2,0)-ROUNDDOWN(MAX(AQ294*1.2,AP294*0.5),0)+INDEX(Sheet2!$C$2:'Sheet2'!$C$5,MATCH(G294,Sheet2!$A$2:'Sheet2'!$A$5,0),0)</f>
        <v>799</v>
      </c>
      <c r="L294" s="25">
        <f t="shared" si="149"/>
        <v>400</v>
      </c>
      <c r="M294" s="392">
        <f t="shared" si="150"/>
        <v>14</v>
      </c>
      <c r="N294" s="83">
        <f t="shared" si="151"/>
        <v>40</v>
      </c>
      <c r="O294" s="257">
        <f t="shared" si="152"/>
        <v>1733</v>
      </c>
      <c r="P294" s="31">
        <f>AX294+IF($F294="범선",IF($BG$1=TRUE,INDEX(Sheet2!$H$2:'Sheet2'!$H$45,MATCH(AX294,Sheet2!$G$2:'Sheet2'!$G$45,0),0)),IF($BH$1=TRUE,INDEX(Sheet2!$I$2:'Sheet2'!$I$45,MATCH(AX294,Sheet2!$G$2:'Sheet2'!$G$45,0)),IF($BI$1=TRUE,INDEX(Sheet2!$H$2:'Sheet2'!$H$45,MATCH(AX294,Sheet2!$G$2:'Sheet2'!$G$45,0)),0)))+IF($BE$1=TRUE,2,0)</f>
        <v>21</v>
      </c>
      <c r="Q294" s="26">
        <f t="shared" si="153"/>
        <v>24</v>
      </c>
      <c r="R294" s="26">
        <f t="shared" si="154"/>
        <v>27</v>
      </c>
      <c r="S294" s="28">
        <f t="shared" si="155"/>
        <v>30</v>
      </c>
      <c r="T294" s="26">
        <f>AY294+IF($F294="범선",IF($BG$1=TRUE,INDEX(Sheet2!$H$2:'Sheet2'!$H$45,MATCH(AY294,Sheet2!$G$2:'Sheet2'!$G$45,0),0)),IF($BH$1=TRUE,INDEX(Sheet2!$I$2:'Sheet2'!$I$45,MATCH(AY294,Sheet2!$G$2:'Sheet2'!$G$45,0)),IF($BI$1=TRUE,INDEX(Sheet2!$H$2:'Sheet2'!$H$45,MATCH(AY294,Sheet2!$G$2:'Sheet2'!$G$45,0)),0)))+IF($BE$1=TRUE,2,0)</f>
        <v>22.5</v>
      </c>
      <c r="U294" s="26">
        <f t="shared" si="156"/>
        <v>26</v>
      </c>
      <c r="V294" s="26">
        <f t="shared" si="157"/>
        <v>29</v>
      </c>
      <c r="W294" s="28">
        <f t="shared" si="158"/>
        <v>32</v>
      </c>
      <c r="X294" s="26">
        <f>AZ294+IF($F294="범선",IF($BG$1=TRUE,INDEX(Sheet2!$H$2:'Sheet2'!$H$45,MATCH(AZ294,Sheet2!$G$2:'Sheet2'!$G$45,0),0)),IF($BH$1=TRUE,INDEX(Sheet2!$I$2:'Sheet2'!$I$45,MATCH(AZ294,Sheet2!$G$2:'Sheet2'!$G$45,0)),IF($BI$1=TRUE,INDEX(Sheet2!$H$2:'Sheet2'!$H$45,MATCH(AZ294,Sheet2!$G$2:'Sheet2'!$G$45,0)),0)))+IF($BE$1=TRUE,2,0)</f>
        <v>26.5</v>
      </c>
      <c r="Y294" s="26">
        <f t="shared" si="159"/>
        <v>30</v>
      </c>
      <c r="Z294" s="26">
        <f t="shared" si="160"/>
        <v>33</v>
      </c>
      <c r="AA294" s="28">
        <f t="shared" si="161"/>
        <v>36</v>
      </c>
      <c r="AB294" s="26">
        <f>BA294+IF($F294="범선",IF($BG$1=TRUE,INDEX(Sheet2!$H$2:'Sheet2'!$H$45,MATCH(BA294,Sheet2!$G$2:'Sheet2'!$G$45,0),0)),IF($BH$1=TRUE,INDEX(Sheet2!$I$2:'Sheet2'!$I$45,MATCH(BA294,Sheet2!$G$2:'Sheet2'!$G$45,0)),IF($BI$1=TRUE,INDEX(Sheet2!$H$2:'Sheet2'!$H$45,MATCH(BA294,Sheet2!$G$2:'Sheet2'!$G$45,0)),0)))+IF($BE$1=TRUE,2,0)</f>
        <v>32</v>
      </c>
      <c r="AC294" s="26">
        <f t="shared" si="162"/>
        <v>35.5</v>
      </c>
      <c r="AD294" s="26">
        <f t="shared" si="163"/>
        <v>38.5</v>
      </c>
      <c r="AE294" s="28">
        <f t="shared" si="164"/>
        <v>41.5</v>
      </c>
      <c r="AF294" s="26">
        <f>BB294+IF($F294="범선",IF($BG$1=TRUE,INDEX(Sheet2!$H$2:'Sheet2'!$H$45,MATCH(BB294,Sheet2!$G$2:'Sheet2'!$G$45,0),0)),IF($BH$1=TRUE,INDEX(Sheet2!$I$2:'Sheet2'!$I$45,MATCH(BB294,Sheet2!$G$2:'Sheet2'!$G$45,0)),IF($BI$1=TRUE,INDEX(Sheet2!$H$2:'Sheet2'!$H$45,MATCH(BB294,Sheet2!$G$2:'Sheet2'!$G$45,0)),0)))+IF($BE$1=TRUE,2,0)</f>
        <v>37</v>
      </c>
      <c r="AG294" s="26">
        <f t="shared" si="165"/>
        <v>40.5</v>
      </c>
      <c r="AH294" s="26">
        <f t="shared" si="166"/>
        <v>43.5</v>
      </c>
      <c r="AI294" s="28">
        <f t="shared" si="167"/>
        <v>46.5</v>
      </c>
      <c r="AJ294" s="95"/>
      <c r="AK294" s="97">
        <v>237</v>
      </c>
      <c r="AL294" s="97">
        <v>222</v>
      </c>
      <c r="AM294" s="97">
        <v>10</v>
      </c>
      <c r="AN294" s="83">
        <v>14</v>
      </c>
      <c r="AO294" s="83">
        <v>40</v>
      </c>
      <c r="AP294" s="142">
        <v>150</v>
      </c>
      <c r="AQ294" s="142">
        <v>50</v>
      </c>
      <c r="AR294" s="142">
        <v>100</v>
      </c>
      <c r="AS294" s="5">
        <v>450</v>
      </c>
      <c r="AT294" s="5">
        <v>3</v>
      </c>
      <c r="AU294" s="5">
        <f t="shared" si="168"/>
        <v>700</v>
      </c>
      <c r="AV294" s="5">
        <f t="shared" si="169"/>
        <v>525</v>
      </c>
      <c r="AW294" s="5">
        <f t="shared" si="170"/>
        <v>875</v>
      </c>
      <c r="AX294" s="5">
        <f t="shared" si="171"/>
        <v>9</v>
      </c>
      <c r="AY294" s="5">
        <f t="shared" si="172"/>
        <v>10</v>
      </c>
      <c r="AZ294" s="5">
        <f t="shared" si="173"/>
        <v>13</v>
      </c>
      <c r="BA294" s="5">
        <f t="shared" si="174"/>
        <v>17</v>
      </c>
      <c r="BB294" s="5">
        <f t="shared" si="175"/>
        <v>21</v>
      </c>
    </row>
    <row r="295" spans="1:54" s="5" customFormat="1" hidden="1">
      <c r="A295" s="334"/>
      <c r="B295" s="89" t="s">
        <v>100</v>
      </c>
      <c r="C295" s="25" t="s">
        <v>97</v>
      </c>
      <c r="D295" s="26" t="s">
        <v>1</v>
      </c>
      <c r="E295" s="26" t="s">
        <v>41</v>
      </c>
      <c r="F295" s="27" t="s">
        <v>18</v>
      </c>
      <c r="G295" s="28" t="s">
        <v>10</v>
      </c>
      <c r="H295" s="91">
        <f>ROUNDDOWN(AK295*1.05,0)+INDEX(Sheet2!$B$2:'Sheet2'!$B$5,MATCH(G295,Sheet2!$A$2:'Sheet2'!$A$5,0),0)+34*AT295-ROUNDUP(IF($BC$1=TRUE,AV295,AW295)/10,0)+A295</f>
        <v>333</v>
      </c>
      <c r="I295" s="231">
        <f>ROUNDDOWN(AL295*1.05,0)+INDEX(Sheet2!$B$2:'Sheet2'!$B$5,MATCH(G295,Sheet2!$A$2:'Sheet2'!$A$5,0),0)+34*AT295-ROUNDUP(IF($BC$1=TRUE,AV295,AW295)/10,0)+A295</f>
        <v>480</v>
      </c>
      <c r="J295" s="30">
        <f t="shared" si="148"/>
        <v>813</v>
      </c>
      <c r="K295" s="961">
        <f>AW295-ROUNDDOWN(AR295/2,0)-ROUNDDOWN(MAX(AQ295*1.2,AP295*0.5),0)+INDEX(Sheet2!$C$2:'Sheet2'!$C$5,MATCH(G295,Sheet2!$A$2:'Sheet2'!$A$5,0),0)</f>
        <v>1069</v>
      </c>
      <c r="L295" s="25">
        <f t="shared" si="149"/>
        <v>584</v>
      </c>
      <c r="M295" s="392">
        <f t="shared" si="150"/>
        <v>9</v>
      </c>
      <c r="N295" s="83">
        <f t="shared" si="151"/>
        <v>32</v>
      </c>
      <c r="O295" s="257">
        <f t="shared" si="152"/>
        <v>1479</v>
      </c>
      <c r="P295" s="53">
        <f>AX295+IF($F295="범선",IF($BG$1=TRUE,INDEX(Sheet2!$H$2:'Sheet2'!$H$45,MATCH(AX295,Sheet2!$G$2:'Sheet2'!$G$45,0),0)),IF($BH$1=TRUE,INDEX(Sheet2!$I$2:'Sheet2'!$I$45,MATCH(AX295,Sheet2!$G$2:'Sheet2'!$G$45,0)),IF($BI$1=TRUE,INDEX(Sheet2!$H$2:'Sheet2'!$H$45,MATCH(AX295,Sheet2!$G$2:'Sheet2'!$G$45,0)),0)))+IF($BE$1=TRUE,2,0)</f>
        <v>17</v>
      </c>
      <c r="Q295" s="49">
        <f t="shared" si="153"/>
        <v>20</v>
      </c>
      <c r="R295" s="49">
        <f t="shared" si="154"/>
        <v>23</v>
      </c>
      <c r="S295" s="51">
        <f t="shared" si="155"/>
        <v>26</v>
      </c>
      <c r="T295" s="49">
        <f>AY295+IF($F295="범선",IF($BG$1=TRUE,INDEX(Sheet2!$H$2:'Sheet2'!$H$45,MATCH(AY295,Sheet2!$G$2:'Sheet2'!$G$45,0),0)),IF($BH$1=TRUE,INDEX(Sheet2!$I$2:'Sheet2'!$I$45,MATCH(AY295,Sheet2!$G$2:'Sheet2'!$G$45,0)),IF($BI$1=TRUE,INDEX(Sheet2!$H$2:'Sheet2'!$H$45,MATCH(AY295,Sheet2!$G$2:'Sheet2'!$G$45,0)),0)))+IF($BE$1=TRUE,2,0)</f>
        <v>18.5</v>
      </c>
      <c r="U295" s="49">
        <f t="shared" si="156"/>
        <v>22</v>
      </c>
      <c r="V295" s="49">
        <f t="shared" si="157"/>
        <v>25</v>
      </c>
      <c r="W295" s="51">
        <f t="shared" si="158"/>
        <v>28</v>
      </c>
      <c r="X295" s="49">
        <f>AZ295+IF($F295="범선",IF($BG$1=TRUE,INDEX(Sheet2!$H$2:'Sheet2'!$H$45,MATCH(AZ295,Sheet2!$G$2:'Sheet2'!$G$45,0),0)),IF($BH$1=TRUE,INDEX(Sheet2!$I$2:'Sheet2'!$I$45,MATCH(AZ295,Sheet2!$G$2:'Sheet2'!$G$45,0)),IF($BI$1=TRUE,INDEX(Sheet2!$H$2:'Sheet2'!$H$45,MATCH(AZ295,Sheet2!$G$2:'Sheet2'!$G$45,0)),0)))+IF($BE$1=TRUE,2,0)</f>
        <v>24</v>
      </c>
      <c r="Y295" s="49">
        <f t="shared" si="159"/>
        <v>27.5</v>
      </c>
      <c r="Z295" s="49">
        <f t="shared" si="160"/>
        <v>30.5</v>
      </c>
      <c r="AA295" s="51">
        <f t="shared" si="161"/>
        <v>33.5</v>
      </c>
      <c r="AB295" s="49">
        <f>BA295+IF($F295="범선",IF($BG$1=TRUE,INDEX(Sheet2!$H$2:'Sheet2'!$H$45,MATCH(BA295,Sheet2!$G$2:'Sheet2'!$G$45,0),0)),IF($BH$1=TRUE,INDEX(Sheet2!$I$2:'Sheet2'!$I$45,MATCH(BA295,Sheet2!$G$2:'Sheet2'!$G$45,0)),IF($BI$1=TRUE,INDEX(Sheet2!$H$2:'Sheet2'!$H$45,MATCH(BA295,Sheet2!$G$2:'Sheet2'!$G$45,0)),0)))+IF($BE$1=TRUE,2,0)</f>
        <v>28</v>
      </c>
      <c r="AC295" s="49">
        <f t="shared" si="162"/>
        <v>31.5</v>
      </c>
      <c r="AD295" s="49">
        <f t="shared" si="163"/>
        <v>34.5</v>
      </c>
      <c r="AE295" s="51">
        <f t="shared" si="164"/>
        <v>37.5</v>
      </c>
      <c r="AF295" s="49">
        <f>BB295+IF($F295="범선",IF($BG$1=TRUE,INDEX(Sheet2!$H$2:'Sheet2'!$H$45,MATCH(BB295,Sheet2!$G$2:'Sheet2'!$G$45,0),0)),IF($BH$1=TRUE,INDEX(Sheet2!$I$2:'Sheet2'!$I$45,MATCH(BB295,Sheet2!$G$2:'Sheet2'!$G$45,0)),IF($BI$1=TRUE,INDEX(Sheet2!$H$2:'Sheet2'!$H$45,MATCH(BB295,Sheet2!$G$2:'Sheet2'!$G$45,0)),0)))+IF($BE$1=TRUE,2,0)</f>
        <v>33</v>
      </c>
      <c r="AG295" s="49">
        <f t="shared" si="165"/>
        <v>36.5</v>
      </c>
      <c r="AH295" s="49">
        <f t="shared" si="166"/>
        <v>39.5</v>
      </c>
      <c r="AI295" s="51">
        <f t="shared" si="167"/>
        <v>42.5</v>
      </c>
      <c r="AJ295" s="6"/>
      <c r="AK295" s="5">
        <v>150</v>
      </c>
      <c r="AL295" s="5">
        <v>290</v>
      </c>
      <c r="AM295" s="5">
        <v>10</v>
      </c>
      <c r="AN295" s="262">
        <v>9</v>
      </c>
      <c r="AO295" s="269">
        <v>32</v>
      </c>
      <c r="AP295" s="5">
        <v>60</v>
      </c>
      <c r="AQ295" s="5">
        <v>33</v>
      </c>
      <c r="AR295" s="5">
        <v>56</v>
      </c>
      <c r="AS295" s="5">
        <v>752</v>
      </c>
      <c r="AT295" s="5">
        <v>3</v>
      </c>
      <c r="AU295" s="5">
        <f t="shared" si="168"/>
        <v>868</v>
      </c>
      <c r="AV295" s="5">
        <f t="shared" si="169"/>
        <v>651</v>
      </c>
      <c r="AW295" s="5">
        <f t="shared" si="170"/>
        <v>1085</v>
      </c>
      <c r="AX295" s="5">
        <f t="shared" si="171"/>
        <v>6</v>
      </c>
      <c r="AY295" s="5">
        <f t="shared" si="172"/>
        <v>7</v>
      </c>
      <c r="AZ295" s="5">
        <f t="shared" si="173"/>
        <v>11</v>
      </c>
      <c r="BA295" s="5">
        <f t="shared" si="174"/>
        <v>14</v>
      </c>
      <c r="BB295" s="5">
        <f t="shared" si="175"/>
        <v>18</v>
      </c>
    </row>
    <row r="296" spans="1:54" s="5" customFormat="1" hidden="1">
      <c r="A296" s="334"/>
      <c r="B296" s="89"/>
      <c r="C296" s="25" t="s">
        <v>255</v>
      </c>
      <c r="D296" s="26" t="s">
        <v>25</v>
      </c>
      <c r="E296" s="26" t="s">
        <v>41</v>
      </c>
      <c r="F296" s="27" t="s">
        <v>18</v>
      </c>
      <c r="G296" s="28" t="s">
        <v>10</v>
      </c>
      <c r="H296" s="91">
        <f>ROUNDDOWN(AK296*1.05,0)+INDEX(Sheet2!$B$2:'Sheet2'!$B$5,MATCH(G296,Sheet2!$A$2:'Sheet2'!$A$5,0),0)+34*AT296-ROUNDUP(IF($BC$1=TRUE,AV296,AW296)/10,0)+A296</f>
        <v>334</v>
      </c>
      <c r="I296" s="231">
        <f>ROUNDDOWN(AL296*1.05,0)+INDEX(Sheet2!$B$2:'Sheet2'!$B$5,MATCH(G296,Sheet2!$A$2:'Sheet2'!$A$5,0),0)+34*AT296-ROUNDUP(IF($BC$1=TRUE,AV296,AW296)/10,0)+A296</f>
        <v>470</v>
      </c>
      <c r="J296" s="30">
        <f t="shared" si="148"/>
        <v>804</v>
      </c>
      <c r="K296" s="953">
        <f>AW296-ROUNDDOWN(AR296/2,0)-ROUNDDOWN(MAX(AQ296*1.2,AP296*0.5),0)+INDEX(Sheet2!$C$2:'Sheet2'!$C$5,MATCH(G296,Sheet2!$A$2:'Sheet2'!$A$5,0),0)</f>
        <v>983</v>
      </c>
      <c r="L296" s="25">
        <f t="shared" si="149"/>
        <v>537</v>
      </c>
      <c r="M296" s="392">
        <f t="shared" si="150"/>
        <v>8</v>
      </c>
      <c r="N296" s="83">
        <f t="shared" si="151"/>
        <v>26</v>
      </c>
      <c r="O296" s="257">
        <f t="shared" si="152"/>
        <v>1472</v>
      </c>
      <c r="P296" s="53">
        <f>AX296+IF($F296="범선",IF($BG$1=TRUE,INDEX(Sheet2!$H$2:'Sheet2'!$H$45,MATCH(AX296,Sheet2!$G$2:'Sheet2'!$G$45,0),0)),IF($BH$1=TRUE,INDEX(Sheet2!$I$2:'Sheet2'!$I$45,MATCH(AX296,Sheet2!$G$2:'Sheet2'!$G$45,0)),IF($BI$1=TRUE,INDEX(Sheet2!$H$2:'Sheet2'!$H$45,MATCH(AX296,Sheet2!$G$2:'Sheet2'!$G$45,0)),0)))+IF($BE$1=TRUE,2,0)</f>
        <v>17</v>
      </c>
      <c r="Q296" s="49">
        <f t="shared" si="153"/>
        <v>20</v>
      </c>
      <c r="R296" s="49">
        <f t="shared" si="154"/>
        <v>23</v>
      </c>
      <c r="S296" s="51">
        <f t="shared" si="155"/>
        <v>26</v>
      </c>
      <c r="T296" s="49">
        <f>AY296+IF($F296="범선",IF($BG$1=TRUE,INDEX(Sheet2!$H$2:'Sheet2'!$H$45,MATCH(AY296,Sheet2!$G$2:'Sheet2'!$G$45,0),0)),IF($BH$1=TRUE,INDEX(Sheet2!$I$2:'Sheet2'!$I$45,MATCH(AY296,Sheet2!$G$2:'Sheet2'!$G$45,0)),IF($BI$1=TRUE,INDEX(Sheet2!$H$2:'Sheet2'!$H$45,MATCH(AY296,Sheet2!$G$2:'Sheet2'!$G$45,0)),0)))+IF($BE$1=TRUE,2,0)</f>
        <v>18.5</v>
      </c>
      <c r="U296" s="49">
        <f t="shared" si="156"/>
        <v>22</v>
      </c>
      <c r="V296" s="49">
        <f t="shared" si="157"/>
        <v>25</v>
      </c>
      <c r="W296" s="51">
        <f t="shared" si="158"/>
        <v>28</v>
      </c>
      <c r="X296" s="49">
        <f>AZ296+IF($F296="범선",IF($BG$1=TRUE,INDEX(Sheet2!$H$2:'Sheet2'!$H$45,MATCH(AZ296,Sheet2!$G$2:'Sheet2'!$G$45,0),0)),IF($BH$1=TRUE,INDEX(Sheet2!$I$2:'Sheet2'!$I$45,MATCH(AZ296,Sheet2!$G$2:'Sheet2'!$G$45,0)),IF($BI$1=TRUE,INDEX(Sheet2!$H$2:'Sheet2'!$H$45,MATCH(AZ296,Sheet2!$G$2:'Sheet2'!$G$45,0)),0)))+IF($BE$1=TRUE,2,0)</f>
        <v>24</v>
      </c>
      <c r="Y296" s="49">
        <f t="shared" si="159"/>
        <v>27.5</v>
      </c>
      <c r="Z296" s="49">
        <f t="shared" si="160"/>
        <v>30.5</v>
      </c>
      <c r="AA296" s="51">
        <f t="shared" si="161"/>
        <v>33.5</v>
      </c>
      <c r="AB296" s="49">
        <f>BA296+IF($F296="범선",IF($BG$1=TRUE,INDEX(Sheet2!$H$2:'Sheet2'!$H$45,MATCH(BA296,Sheet2!$G$2:'Sheet2'!$G$45,0),0)),IF($BH$1=TRUE,INDEX(Sheet2!$I$2:'Sheet2'!$I$45,MATCH(BA296,Sheet2!$G$2:'Sheet2'!$G$45,0)),IF($BI$1=TRUE,INDEX(Sheet2!$H$2:'Sheet2'!$H$45,MATCH(BA296,Sheet2!$G$2:'Sheet2'!$G$45,0)),0)))+IF($BE$1=TRUE,2,0)</f>
        <v>28</v>
      </c>
      <c r="AC296" s="49">
        <f t="shared" si="162"/>
        <v>31.5</v>
      </c>
      <c r="AD296" s="49">
        <f t="shared" si="163"/>
        <v>34.5</v>
      </c>
      <c r="AE296" s="51">
        <f t="shared" si="164"/>
        <v>37.5</v>
      </c>
      <c r="AF296" s="49">
        <f>BB296+IF($F296="범선",IF($BG$1=TRUE,INDEX(Sheet2!$H$2:'Sheet2'!$H$45,MATCH(BB296,Sheet2!$G$2:'Sheet2'!$G$45,0),0)),IF($BH$1=TRUE,INDEX(Sheet2!$I$2:'Sheet2'!$I$45,MATCH(BB296,Sheet2!$G$2:'Sheet2'!$G$45,0)),IF($BI$1=TRUE,INDEX(Sheet2!$H$2:'Sheet2'!$H$45,MATCH(BB296,Sheet2!$G$2:'Sheet2'!$G$45,0)),0)))+IF($BE$1=TRUE,2,0)</f>
        <v>33</v>
      </c>
      <c r="AG296" s="49">
        <f t="shared" si="165"/>
        <v>36.5</v>
      </c>
      <c r="AH296" s="49">
        <f t="shared" si="166"/>
        <v>39.5</v>
      </c>
      <c r="AI296" s="51">
        <f t="shared" si="167"/>
        <v>42.5</v>
      </c>
      <c r="AJ296" s="6"/>
      <c r="AK296" s="5">
        <v>145</v>
      </c>
      <c r="AL296" s="5">
        <v>275</v>
      </c>
      <c r="AM296" s="5">
        <v>8</v>
      </c>
      <c r="AN296" s="262">
        <v>8</v>
      </c>
      <c r="AO296" s="269">
        <v>26</v>
      </c>
      <c r="AP296" s="5">
        <v>64</v>
      </c>
      <c r="AQ296" s="5">
        <v>29</v>
      </c>
      <c r="AR296" s="5">
        <v>42</v>
      </c>
      <c r="AS296" s="5">
        <v>684</v>
      </c>
      <c r="AT296" s="5">
        <v>3</v>
      </c>
      <c r="AU296" s="5">
        <f t="shared" si="168"/>
        <v>790</v>
      </c>
      <c r="AV296" s="5">
        <f t="shared" si="169"/>
        <v>592</v>
      </c>
      <c r="AW296" s="5">
        <f t="shared" si="170"/>
        <v>987</v>
      </c>
      <c r="AX296" s="5">
        <f t="shared" si="171"/>
        <v>6</v>
      </c>
      <c r="AY296" s="5">
        <f t="shared" si="172"/>
        <v>7</v>
      </c>
      <c r="AZ296" s="5">
        <f t="shared" si="173"/>
        <v>11</v>
      </c>
      <c r="BA296" s="5">
        <f t="shared" si="174"/>
        <v>14</v>
      </c>
      <c r="BB296" s="5">
        <f t="shared" si="175"/>
        <v>18</v>
      </c>
    </row>
    <row r="297" spans="1:54" s="5" customFormat="1" hidden="1">
      <c r="A297" s="383"/>
      <c r="B297" s="379" t="s">
        <v>99</v>
      </c>
      <c r="C297" s="123" t="s">
        <v>97</v>
      </c>
      <c r="D297" s="124" t="s">
        <v>1</v>
      </c>
      <c r="E297" s="124" t="s">
        <v>41</v>
      </c>
      <c r="F297" s="125" t="s">
        <v>18</v>
      </c>
      <c r="G297" s="126" t="s">
        <v>10</v>
      </c>
      <c r="H297" s="281">
        <f>ROUNDDOWN(AK297*1.05,0)+INDEX(Sheet2!$B$2:'Sheet2'!$B$5,MATCH(G297,Sheet2!$A$2:'Sheet2'!$A$5,0),0)+34*AT297-ROUNDUP(IF($BC$1=TRUE,AV297,AW297)/10,0)+A297</f>
        <v>329</v>
      </c>
      <c r="I297" s="291">
        <f>ROUNDDOWN(AL297*1.05,0)+INDEX(Sheet2!$B$2:'Sheet2'!$B$5,MATCH(G297,Sheet2!$A$2:'Sheet2'!$A$5,0),0)+34*AT297-ROUNDUP(IF($BC$1=TRUE,AV297,AW297)/10,0)+A297</f>
        <v>465</v>
      </c>
      <c r="J297" s="127">
        <f t="shared" si="148"/>
        <v>794</v>
      </c>
      <c r="K297" s="961">
        <f>AW297-ROUNDDOWN(AR297/2,0)-ROUNDDOWN(MAX(AQ297*1.2,AP297*0.5),0)+INDEX(Sheet2!$C$2:'Sheet2'!$C$5,MATCH(G297,Sheet2!$A$2:'Sheet2'!$A$5,0),0)</f>
        <v>1064</v>
      </c>
      <c r="L297" s="128">
        <f t="shared" si="149"/>
        <v>586</v>
      </c>
      <c r="M297" s="778">
        <f t="shared" si="150"/>
        <v>10</v>
      </c>
      <c r="N297" s="129">
        <f t="shared" si="151"/>
        <v>26</v>
      </c>
      <c r="O297" s="786">
        <f t="shared" si="152"/>
        <v>1452</v>
      </c>
      <c r="P297" s="31">
        <f>AX297+IF($F297="범선",IF($BG$1=TRUE,INDEX(Sheet2!$H$2:'Sheet2'!$H$45,MATCH(AX297,Sheet2!$G$2:'Sheet2'!$G$45,0),0)),IF($BH$1=TRUE,INDEX(Sheet2!$I$2:'Sheet2'!$I$45,MATCH(AX297,Sheet2!$G$2:'Sheet2'!$G$45,0)),IF($BI$1=TRUE,INDEX(Sheet2!$H$2:'Sheet2'!$H$45,MATCH(AX297,Sheet2!$G$2:'Sheet2'!$G$45,0)),0)))+IF($BE$1=TRUE,2,0)</f>
        <v>16</v>
      </c>
      <c r="Q297" s="26">
        <f t="shared" si="153"/>
        <v>19</v>
      </c>
      <c r="R297" s="26">
        <f t="shared" si="154"/>
        <v>22</v>
      </c>
      <c r="S297" s="28">
        <f t="shared" si="155"/>
        <v>25</v>
      </c>
      <c r="T297" s="26">
        <f>AY297+IF($F297="범선",IF($BG$1=TRUE,INDEX(Sheet2!$H$2:'Sheet2'!$H$45,MATCH(AY297,Sheet2!$G$2:'Sheet2'!$G$45,0),0)),IF($BH$1=TRUE,INDEX(Sheet2!$I$2:'Sheet2'!$I$45,MATCH(AY297,Sheet2!$G$2:'Sheet2'!$G$45,0)),IF($BI$1=TRUE,INDEX(Sheet2!$H$2:'Sheet2'!$H$45,MATCH(AY297,Sheet2!$G$2:'Sheet2'!$G$45,0)),0)))+IF($BE$1=TRUE,2,0)</f>
        <v>17</v>
      </c>
      <c r="U297" s="26">
        <f t="shared" si="156"/>
        <v>20.5</v>
      </c>
      <c r="V297" s="26">
        <f t="shared" si="157"/>
        <v>23.5</v>
      </c>
      <c r="W297" s="28">
        <f t="shared" si="158"/>
        <v>26.5</v>
      </c>
      <c r="X297" s="26">
        <f>AZ297+IF($F297="범선",IF($BG$1=TRUE,INDEX(Sheet2!$H$2:'Sheet2'!$H$45,MATCH(AZ297,Sheet2!$G$2:'Sheet2'!$G$45,0),0)),IF($BH$1=TRUE,INDEX(Sheet2!$I$2:'Sheet2'!$I$45,MATCH(AZ297,Sheet2!$G$2:'Sheet2'!$G$45,0)),IF($BI$1=TRUE,INDEX(Sheet2!$H$2:'Sheet2'!$H$45,MATCH(AZ297,Sheet2!$G$2:'Sheet2'!$G$45,0)),0)))+IF($BE$1=TRUE,2,0)</f>
        <v>22.5</v>
      </c>
      <c r="Y297" s="26">
        <f t="shared" si="159"/>
        <v>26</v>
      </c>
      <c r="Z297" s="26">
        <f t="shared" si="160"/>
        <v>29</v>
      </c>
      <c r="AA297" s="28">
        <f t="shared" si="161"/>
        <v>32</v>
      </c>
      <c r="AB297" s="26">
        <f>BA297+IF($F297="범선",IF($BG$1=TRUE,INDEX(Sheet2!$H$2:'Sheet2'!$H$45,MATCH(BA297,Sheet2!$G$2:'Sheet2'!$G$45,0),0)),IF($BH$1=TRUE,INDEX(Sheet2!$I$2:'Sheet2'!$I$45,MATCH(BA297,Sheet2!$G$2:'Sheet2'!$G$45,0)),IF($BI$1=TRUE,INDEX(Sheet2!$H$2:'Sheet2'!$H$45,MATCH(BA297,Sheet2!$G$2:'Sheet2'!$G$45,0)),0)))+IF($BE$1=TRUE,2,0)</f>
        <v>26.5</v>
      </c>
      <c r="AC297" s="26">
        <f t="shared" si="162"/>
        <v>30</v>
      </c>
      <c r="AD297" s="26">
        <f t="shared" si="163"/>
        <v>33</v>
      </c>
      <c r="AE297" s="28">
        <f t="shared" si="164"/>
        <v>36</v>
      </c>
      <c r="AF297" s="26">
        <f>BB297+IF($F297="범선",IF($BG$1=TRUE,INDEX(Sheet2!$H$2:'Sheet2'!$H$45,MATCH(BB297,Sheet2!$G$2:'Sheet2'!$G$45,0),0)),IF($BH$1=TRUE,INDEX(Sheet2!$I$2:'Sheet2'!$I$45,MATCH(BB297,Sheet2!$G$2:'Sheet2'!$G$45,0)),IF($BI$1=TRUE,INDEX(Sheet2!$H$2:'Sheet2'!$H$45,MATCH(BB297,Sheet2!$G$2:'Sheet2'!$G$45,0)),0)))+IF($BE$1=TRUE,2,0)</f>
        <v>32</v>
      </c>
      <c r="AG297" s="26">
        <f t="shared" si="165"/>
        <v>35.5</v>
      </c>
      <c r="AH297" s="26">
        <f t="shared" si="166"/>
        <v>38.5</v>
      </c>
      <c r="AI297" s="28">
        <f t="shared" si="167"/>
        <v>41.5</v>
      </c>
      <c r="AJ297" s="95"/>
      <c r="AK297" s="97">
        <v>145</v>
      </c>
      <c r="AL297" s="97">
        <v>275</v>
      </c>
      <c r="AM297" s="97">
        <v>9</v>
      </c>
      <c r="AN297" s="83">
        <v>10</v>
      </c>
      <c r="AO297" s="83">
        <v>26</v>
      </c>
      <c r="AP297" s="142">
        <v>60</v>
      </c>
      <c r="AQ297" s="142">
        <v>29</v>
      </c>
      <c r="AR297" s="142">
        <v>42</v>
      </c>
      <c r="AS297" s="5">
        <v>753</v>
      </c>
      <c r="AT297" s="5">
        <v>3</v>
      </c>
      <c r="AU297" s="5">
        <f t="shared" si="168"/>
        <v>855</v>
      </c>
      <c r="AV297" s="5">
        <f t="shared" si="169"/>
        <v>641</v>
      </c>
      <c r="AW297" s="5">
        <f t="shared" si="170"/>
        <v>1068</v>
      </c>
      <c r="AX297" s="5">
        <f t="shared" si="171"/>
        <v>5</v>
      </c>
      <c r="AY297" s="5">
        <f t="shared" si="172"/>
        <v>6</v>
      </c>
      <c r="AZ297" s="5">
        <f t="shared" si="173"/>
        <v>10</v>
      </c>
      <c r="BA297" s="5">
        <f t="shared" si="174"/>
        <v>13</v>
      </c>
      <c r="BB297" s="5">
        <f t="shared" si="175"/>
        <v>17</v>
      </c>
    </row>
    <row r="298" spans="1:54" s="5" customFormat="1" hidden="1">
      <c r="A298" s="381"/>
      <c r="B298" s="377" t="s">
        <v>98</v>
      </c>
      <c r="C298" s="48" t="s">
        <v>97</v>
      </c>
      <c r="D298" s="49" t="s">
        <v>1</v>
      </c>
      <c r="E298" s="49" t="s">
        <v>0</v>
      </c>
      <c r="F298" s="50" t="s">
        <v>18</v>
      </c>
      <c r="G298" s="51" t="s">
        <v>10</v>
      </c>
      <c r="H298" s="91">
        <f>ROUNDDOWN(AK298*1.05,0)+INDEX(Sheet2!$B$2:'Sheet2'!$B$5,MATCH(G298,Sheet2!$A$2:'Sheet2'!$A$5,0),0)+34*AT298-ROUNDUP(IF($BC$1=TRUE,AV298,AW298)/10,0)+A298</f>
        <v>328</v>
      </c>
      <c r="I298" s="231">
        <f>ROUNDDOWN(AL298*1.05,0)+INDEX(Sheet2!$B$2:'Sheet2'!$B$5,MATCH(G298,Sheet2!$A$2:'Sheet2'!$A$5,0),0)+34*AT298-ROUNDUP(IF($BC$1=TRUE,AV298,AW298)/10,0)+A298</f>
        <v>464</v>
      </c>
      <c r="J298" s="52">
        <f t="shared" si="148"/>
        <v>792</v>
      </c>
      <c r="K298" s="960">
        <f>AW298-ROUNDDOWN(AR298/2,0)-ROUNDDOWN(MAX(AQ298*1.2,AP298*0.5),0)+INDEX(Sheet2!$C$2:'Sheet2'!$C$5,MATCH(G298,Sheet2!$A$2:'Sheet2'!$A$5,0),0)</f>
        <v>1096</v>
      </c>
      <c r="L298" s="48">
        <f t="shared" si="149"/>
        <v>605</v>
      </c>
      <c r="M298" s="392">
        <f t="shared" si="150"/>
        <v>10</v>
      </c>
      <c r="N298" s="83">
        <f t="shared" si="151"/>
        <v>26</v>
      </c>
      <c r="O298" s="697">
        <f t="shared" si="152"/>
        <v>1448</v>
      </c>
      <c r="P298" s="53">
        <f>AX298+IF($F298="범선",IF($BG$1=TRUE,INDEX(Sheet2!$H$2:'Sheet2'!$H$45,MATCH(AX298,Sheet2!$G$2:'Sheet2'!$G$45,0),0)),IF($BH$1=TRUE,INDEX(Sheet2!$I$2:'Sheet2'!$I$45,MATCH(AX298,Sheet2!$G$2:'Sheet2'!$G$45,0)),IF($BI$1=TRUE,INDEX(Sheet2!$H$2:'Sheet2'!$H$45,MATCH(AX298,Sheet2!$G$2:'Sheet2'!$G$45,0)),0)))+IF($BE$1=TRUE,2,0)</f>
        <v>16</v>
      </c>
      <c r="Q298" s="49">
        <f t="shared" si="153"/>
        <v>19</v>
      </c>
      <c r="R298" s="49">
        <f t="shared" si="154"/>
        <v>22</v>
      </c>
      <c r="S298" s="51">
        <f t="shared" si="155"/>
        <v>25</v>
      </c>
      <c r="T298" s="49">
        <f>AY298+IF($F298="범선",IF($BG$1=TRUE,INDEX(Sheet2!$H$2:'Sheet2'!$H$45,MATCH(AY298,Sheet2!$G$2:'Sheet2'!$G$45,0),0)),IF($BH$1=TRUE,INDEX(Sheet2!$I$2:'Sheet2'!$I$45,MATCH(AY298,Sheet2!$G$2:'Sheet2'!$G$45,0)),IF($BI$1=TRUE,INDEX(Sheet2!$H$2:'Sheet2'!$H$45,MATCH(AY298,Sheet2!$G$2:'Sheet2'!$G$45,0)),0)))+IF($BE$1=TRUE,2,0)</f>
        <v>17</v>
      </c>
      <c r="U298" s="49">
        <f t="shared" si="156"/>
        <v>20.5</v>
      </c>
      <c r="V298" s="49">
        <f t="shared" si="157"/>
        <v>23.5</v>
      </c>
      <c r="W298" s="51">
        <f t="shared" si="158"/>
        <v>26.5</v>
      </c>
      <c r="X298" s="49">
        <f>AZ298+IF($F298="범선",IF($BG$1=TRUE,INDEX(Sheet2!$H$2:'Sheet2'!$H$45,MATCH(AZ298,Sheet2!$G$2:'Sheet2'!$G$45,0),0)),IF($BH$1=TRUE,INDEX(Sheet2!$I$2:'Sheet2'!$I$45,MATCH(AZ298,Sheet2!$G$2:'Sheet2'!$G$45,0)),IF($BI$1=TRUE,INDEX(Sheet2!$H$2:'Sheet2'!$H$45,MATCH(AZ298,Sheet2!$G$2:'Sheet2'!$G$45,0)),0)))+IF($BE$1=TRUE,2,0)</f>
        <v>22.5</v>
      </c>
      <c r="Y298" s="49">
        <f t="shared" si="159"/>
        <v>26</v>
      </c>
      <c r="Z298" s="49">
        <f t="shared" si="160"/>
        <v>29</v>
      </c>
      <c r="AA298" s="51">
        <f t="shared" si="161"/>
        <v>32</v>
      </c>
      <c r="AB298" s="49">
        <f>BA298+IF($F298="범선",IF($BG$1=TRUE,INDEX(Sheet2!$H$2:'Sheet2'!$H$45,MATCH(BA298,Sheet2!$G$2:'Sheet2'!$G$45,0),0)),IF($BH$1=TRUE,INDEX(Sheet2!$I$2:'Sheet2'!$I$45,MATCH(BA298,Sheet2!$G$2:'Sheet2'!$G$45,0)),IF($BI$1=TRUE,INDEX(Sheet2!$H$2:'Sheet2'!$H$45,MATCH(BA298,Sheet2!$G$2:'Sheet2'!$G$45,0)),0)))+IF($BE$1=TRUE,2,0)</f>
        <v>26.5</v>
      </c>
      <c r="AC298" s="49">
        <f t="shared" si="162"/>
        <v>30</v>
      </c>
      <c r="AD298" s="49">
        <f t="shared" si="163"/>
        <v>33</v>
      </c>
      <c r="AE298" s="51">
        <f t="shared" si="164"/>
        <v>36</v>
      </c>
      <c r="AF298" s="49">
        <f>BB298+IF($F298="범선",IF($BG$1=TRUE,INDEX(Sheet2!$H$2:'Sheet2'!$H$45,MATCH(BB298,Sheet2!$G$2:'Sheet2'!$G$45,0),0)),IF($BH$1=TRUE,INDEX(Sheet2!$I$2:'Sheet2'!$I$45,MATCH(BB298,Sheet2!$G$2:'Sheet2'!$G$45,0)),IF($BI$1=TRUE,INDEX(Sheet2!$H$2:'Sheet2'!$H$45,MATCH(BB298,Sheet2!$G$2:'Sheet2'!$G$45,0)),0)))+IF($BE$1=TRUE,2,0)</f>
        <v>32</v>
      </c>
      <c r="AG298" s="49">
        <f t="shared" si="165"/>
        <v>35.5</v>
      </c>
      <c r="AH298" s="49">
        <f t="shared" si="166"/>
        <v>38.5</v>
      </c>
      <c r="AI298" s="51">
        <f t="shared" si="167"/>
        <v>41.5</v>
      </c>
      <c r="AJ298" s="6"/>
      <c r="AK298" s="5">
        <v>145</v>
      </c>
      <c r="AL298" s="5">
        <v>275</v>
      </c>
      <c r="AM298" s="5">
        <v>10</v>
      </c>
      <c r="AN298" s="266">
        <v>10</v>
      </c>
      <c r="AO298" s="272">
        <v>26</v>
      </c>
      <c r="AP298" s="5">
        <v>56</v>
      </c>
      <c r="AQ298" s="5">
        <v>29</v>
      </c>
      <c r="AR298" s="5">
        <v>42</v>
      </c>
      <c r="AS298" s="5">
        <v>782</v>
      </c>
      <c r="AT298" s="5">
        <v>3</v>
      </c>
      <c r="AU298" s="5">
        <f t="shared" si="168"/>
        <v>880</v>
      </c>
      <c r="AV298" s="5">
        <f t="shared" si="169"/>
        <v>660</v>
      </c>
      <c r="AW298" s="5">
        <f t="shared" si="170"/>
        <v>1100</v>
      </c>
      <c r="AX298" s="5">
        <f t="shared" si="171"/>
        <v>5</v>
      </c>
      <c r="AY298" s="5">
        <f t="shared" si="172"/>
        <v>6</v>
      </c>
      <c r="AZ298" s="5">
        <f t="shared" si="173"/>
        <v>10</v>
      </c>
      <c r="BA298" s="5">
        <f t="shared" si="174"/>
        <v>13</v>
      </c>
      <c r="BB298" s="5">
        <f t="shared" si="175"/>
        <v>17</v>
      </c>
    </row>
    <row r="299" spans="1:54" s="5" customFormat="1" ht="16.5" hidden="1" customHeight="1">
      <c r="A299" s="676"/>
      <c r="B299" s="680" t="s">
        <v>134</v>
      </c>
      <c r="C299" s="314" t="s">
        <v>290</v>
      </c>
      <c r="D299" s="304" t="s">
        <v>26</v>
      </c>
      <c r="E299" s="304" t="s">
        <v>0</v>
      </c>
      <c r="F299" s="305" t="s">
        <v>118</v>
      </c>
      <c r="G299" s="306" t="s">
        <v>10</v>
      </c>
      <c r="H299" s="467">
        <f>ROUNDDOWN(AK299*1.05,0)+INDEX(Sheet2!$B$2:'Sheet2'!$B$5,MATCH(G299,Sheet2!$A$2:'Sheet2'!$A$5,0),0)+34*AT299-ROUNDUP(IF($BC$1=TRUE,AV299,AW299)/10,0)+A299</f>
        <v>223</v>
      </c>
      <c r="I299" s="468">
        <f>ROUNDDOWN(AL299*1.05,0)+INDEX(Sheet2!$B$2:'Sheet2'!$B$5,MATCH(G299,Sheet2!$A$2:'Sheet2'!$A$5,0),0)+34*AT299-ROUNDUP(IF($BC$1=TRUE,AV299,AW299)/10,0)+A299</f>
        <v>307</v>
      </c>
      <c r="J299" s="469">
        <f t="shared" si="148"/>
        <v>530</v>
      </c>
      <c r="K299" s="470">
        <f>AW299-ROUNDDOWN(AR299/2,0)-ROUNDDOWN(MAX(AQ299*1.2,AP299*0.5),0)+INDEX(Sheet2!$C$2:'Sheet2'!$C$5,MATCH(G299,Sheet2!$A$2:'Sheet2'!$A$5,0),0)</f>
        <v>1388</v>
      </c>
      <c r="L299" s="314">
        <f t="shared" si="149"/>
        <v>762</v>
      </c>
      <c r="M299" s="471">
        <f t="shared" si="150"/>
        <v>9</v>
      </c>
      <c r="N299" s="315">
        <f t="shared" si="151"/>
        <v>42</v>
      </c>
      <c r="O299" s="306">
        <f t="shared" si="152"/>
        <v>976</v>
      </c>
      <c r="P299" s="31">
        <f>AX299+IF($F299="범선",IF($BG$1=TRUE,INDEX(Sheet2!$H$2:'Sheet2'!$H$45,MATCH(AX299,Sheet2!$G$2:'Sheet2'!$G$45,0),0)),IF($BH$1=TRUE,INDEX(Sheet2!$I$2:'Sheet2'!$I$45,MATCH(AX299,Sheet2!$G$2:'Sheet2'!$G$45,0)),IF($BI$1=TRUE,INDEX(Sheet2!$H$2:'Sheet2'!$H$45,MATCH(AX299,Sheet2!$G$2:'Sheet2'!$G$45,0)),0)))+IF($BE$1=TRUE,2,0)</f>
        <v>35</v>
      </c>
      <c r="Q299" s="26">
        <f t="shared" si="153"/>
        <v>38</v>
      </c>
      <c r="R299" s="26">
        <f t="shared" si="154"/>
        <v>41</v>
      </c>
      <c r="S299" s="28">
        <f t="shared" si="155"/>
        <v>44</v>
      </c>
      <c r="T299" s="26">
        <f>AY299+IF($F299="범선",IF($BG$1=TRUE,INDEX(Sheet2!$H$2:'Sheet2'!$H$45,MATCH(AY299,Sheet2!$G$2:'Sheet2'!$G$45,0),0)),IF($BH$1=TRUE,INDEX(Sheet2!$I$2:'Sheet2'!$I$45,MATCH(AY299,Sheet2!$G$2:'Sheet2'!$G$45,0)),IF($BI$1=TRUE,INDEX(Sheet2!$H$2:'Sheet2'!$H$45,MATCH(AY299,Sheet2!$G$2:'Sheet2'!$G$45,0)),0)))+IF($BE$1=TRUE,2,0)</f>
        <v>37</v>
      </c>
      <c r="U299" s="26">
        <f t="shared" si="156"/>
        <v>40.5</v>
      </c>
      <c r="V299" s="26">
        <f t="shared" si="157"/>
        <v>43.5</v>
      </c>
      <c r="W299" s="28">
        <f t="shared" si="158"/>
        <v>46.5</v>
      </c>
      <c r="X299" s="26">
        <f>AZ299+IF($F299="범선",IF($BG$1=TRUE,INDEX(Sheet2!$H$2:'Sheet2'!$H$45,MATCH(AZ299,Sheet2!$G$2:'Sheet2'!$G$45,0),0)),IF($BH$1=TRUE,INDEX(Sheet2!$I$2:'Sheet2'!$I$45,MATCH(AZ299,Sheet2!$G$2:'Sheet2'!$G$45,0)),IF($BI$1=TRUE,INDEX(Sheet2!$H$2:'Sheet2'!$H$45,MATCH(AZ299,Sheet2!$G$2:'Sheet2'!$G$45,0)),0)))+IF($BE$1=TRUE,2,0)</f>
        <v>45</v>
      </c>
      <c r="Y299" s="26">
        <f t="shared" si="159"/>
        <v>48.5</v>
      </c>
      <c r="Z299" s="26">
        <f t="shared" si="160"/>
        <v>51.5</v>
      </c>
      <c r="AA299" s="28">
        <f t="shared" si="161"/>
        <v>54.5</v>
      </c>
      <c r="AB299" s="26">
        <f>BA299+IF($F299="범선",IF($BG$1=TRUE,INDEX(Sheet2!$H$2:'Sheet2'!$H$45,MATCH(BA299,Sheet2!$G$2:'Sheet2'!$G$45,0),0)),IF($BH$1=TRUE,INDEX(Sheet2!$I$2:'Sheet2'!$I$45,MATCH(BA299,Sheet2!$G$2:'Sheet2'!$G$45,0)),IF($BI$1=TRUE,INDEX(Sheet2!$H$2:'Sheet2'!$H$45,MATCH(BA299,Sheet2!$G$2:'Sheet2'!$G$45,0)),0)))+IF($BE$1=TRUE,2,0)</f>
        <v>51</v>
      </c>
      <c r="AC299" s="26">
        <f t="shared" si="162"/>
        <v>54.5</v>
      </c>
      <c r="AD299" s="26">
        <f t="shared" si="163"/>
        <v>57.5</v>
      </c>
      <c r="AE299" s="28">
        <f t="shared" si="164"/>
        <v>60.5</v>
      </c>
      <c r="AF299" s="26">
        <f>BB299+IF($F299="범선",IF($BG$1=TRUE,INDEX(Sheet2!$H$2:'Sheet2'!$H$45,MATCH(BB299,Sheet2!$G$2:'Sheet2'!$G$45,0),0)),IF($BH$1=TRUE,INDEX(Sheet2!$I$2:'Sheet2'!$I$45,MATCH(BB299,Sheet2!$G$2:'Sheet2'!$G$45,0)),IF($BI$1=TRUE,INDEX(Sheet2!$H$2:'Sheet2'!$H$45,MATCH(BB299,Sheet2!$G$2:'Sheet2'!$G$45,0)),0)))+IF($BE$1=TRUE,2,0)</f>
        <v>59</v>
      </c>
      <c r="AG299" s="26">
        <f t="shared" si="165"/>
        <v>62.5</v>
      </c>
      <c r="AH299" s="26">
        <f t="shared" si="166"/>
        <v>65.5</v>
      </c>
      <c r="AI299" s="28">
        <f t="shared" si="167"/>
        <v>68.5</v>
      </c>
      <c r="AJ299" s="6"/>
      <c r="AK299" s="5">
        <v>130</v>
      </c>
      <c r="AL299" s="5">
        <v>210</v>
      </c>
      <c r="AM299" s="5">
        <v>14</v>
      </c>
      <c r="AN299" s="801">
        <v>9</v>
      </c>
      <c r="AO299" s="803">
        <v>42</v>
      </c>
      <c r="AP299" s="5">
        <v>180</v>
      </c>
      <c r="AQ299" s="5">
        <v>25</v>
      </c>
      <c r="AR299" s="5">
        <v>20</v>
      </c>
      <c r="AS299" s="5">
        <v>950</v>
      </c>
      <c r="AT299" s="5">
        <v>1</v>
      </c>
      <c r="AU299" s="5">
        <f t="shared" si="168"/>
        <v>1150</v>
      </c>
      <c r="AV299" s="5">
        <f t="shared" si="169"/>
        <v>862</v>
      </c>
      <c r="AW299" s="5">
        <f t="shared" si="170"/>
        <v>1437</v>
      </c>
      <c r="AX299" s="5">
        <f t="shared" si="171"/>
        <v>6</v>
      </c>
      <c r="AY299" s="5">
        <f t="shared" si="172"/>
        <v>7</v>
      </c>
      <c r="AZ299" s="5">
        <f t="shared" si="173"/>
        <v>11</v>
      </c>
      <c r="BA299" s="5">
        <f t="shared" si="174"/>
        <v>14</v>
      </c>
      <c r="BB299" s="5">
        <f t="shared" si="175"/>
        <v>18</v>
      </c>
    </row>
    <row r="300" spans="1:54" s="5" customFormat="1" hidden="1">
      <c r="A300" s="385"/>
      <c r="B300" s="538" t="s">
        <v>44</v>
      </c>
      <c r="C300" s="69" t="s">
        <v>130</v>
      </c>
      <c r="D300" s="70" t="s">
        <v>1</v>
      </c>
      <c r="E300" s="70" t="s">
        <v>41</v>
      </c>
      <c r="F300" s="219" t="s">
        <v>18</v>
      </c>
      <c r="G300" s="71" t="s">
        <v>10</v>
      </c>
      <c r="H300" s="225">
        <f>ROUNDDOWN(AK300*1.05,0)+INDEX(Sheet2!$B$2:'Sheet2'!$B$5,MATCH(G300,Sheet2!$A$2:'Sheet2'!$A$5,0),0)+34*AT300-ROUNDUP(IF($BC$1=TRUE,AV300,AW300)/10,0)+A300</f>
        <v>309</v>
      </c>
      <c r="I300" s="228">
        <f>ROUNDDOWN(AL300*1.05,0)+INDEX(Sheet2!$B$2:'Sheet2'!$B$5,MATCH(G300,Sheet2!$A$2:'Sheet2'!$A$5,0),0)+34*AT300-ROUNDUP(IF($BC$1=TRUE,AV300,AW300)/10,0)+A300</f>
        <v>519</v>
      </c>
      <c r="J300" s="72">
        <f t="shared" si="148"/>
        <v>828</v>
      </c>
      <c r="K300" s="692">
        <f>AW300-ROUNDDOWN(AR300/2,0)-ROUNDDOWN(MAX(AQ300*1.2,AP300*0.5),0)+INDEX(Sheet2!$C$2:'Sheet2'!$C$5,MATCH(G300,Sheet2!$A$2:'Sheet2'!$A$5,0),0)</f>
        <v>1457</v>
      </c>
      <c r="L300" s="69">
        <f t="shared" si="149"/>
        <v>806</v>
      </c>
      <c r="M300" s="329">
        <f t="shared" si="150"/>
        <v>11</v>
      </c>
      <c r="N300" s="82">
        <f t="shared" si="151"/>
        <v>40</v>
      </c>
      <c r="O300" s="254">
        <f t="shared" si="152"/>
        <v>1446</v>
      </c>
      <c r="P300" s="31">
        <f>AX300+IF($F300="범선",IF($BG$1=TRUE,INDEX(Sheet2!$H$2:'Sheet2'!$H$45,MATCH(AX300,Sheet2!$G$2:'Sheet2'!$G$45,0),0)),IF($BH$1=TRUE,INDEX(Sheet2!$I$2:'Sheet2'!$I$45,MATCH(AX300,Sheet2!$G$2:'Sheet2'!$G$45,0)),IF($BI$1=TRUE,INDEX(Sheet2!$H$2:'Sheet2'!$H$45,MATCH(AX300,Sheet2!$G$2:'Sheet2'!$G$45,0)),0)))+IF($BE$1=TRUE,2,0)</f>
        <v>16</v>
      </c>
      <c r="Q300" s="26">
        <f t="shared" si="153"/>
        <v>19</v>
      </c>
      <c r="R300" s="26">
        <f t="shared" si="154"/>
        <v>22</v>
      </c>
      <c r="S300" s="28">
        <f t="shared" si="155"/>
        <v>25</v>
      </c>
      <c r="T300" s="26">
        <f>AY300+IF($F300="범선",IF($BG$1=TRUE,INDEX(Sheet2!$H$2:'Sheet2'!$H$45,MATCH(AY300,Sheet2!$G$2:'Sheet2'!$G$45,0),0)),IF($BH$1=TRUE,INDEX(Sheet2!$I$2:'Sheet2'!$I$45,MATCH(AY300,Sheet2!$G$2:'Sheet2'!$G$45,0)),IF($BI$1=TRUE,INDEX(Sheet2!$H$2:'Sheet2'!$H$45,MATCH(AY300,Sheet2!$G$2:'Sheet2'!$G$45,0)),0)))+IF($BE$1=TRUE,2,0)</f>
        <v>17</v>
      </c>
      <c r="U300" s="26">
        <f t="shared" si="156"/>
        <v>20.5</v>
      </c>
      <c r="V300" s="26">
        <f t="shared" si="157"/>
        <v>23.5</v>
      </c>
      <c r="W300" s="28">
        <f t="shared" si="158"/>
        <v>26.5</v>
      </c>
      <c r="X300" s="26">
        <f>AZ300+IF($F300="범선",IF($BG$1=TRUE,INDEX(Sheet2!$H$2:'Sheet2'!$H$45,MATCH(AZ300,Sheet2!$G$2:'Sheet2'!$G$45,0),0)),IF($BH$1=TRUE,INDEX(Sheet2!$I$2:'Sheet2'!$I$45,MATCH(AZ300,Sheet2!$G$2:'Sheet2'!$G$45,0)),IF($BI$1=TRUE,INDEX(Sheet2!$H$2:'Sheet2'!$H$45,MATCH(AZ300,Sheet2!$G$2:'Sheet2'!$G$45,0)),0)))+IF($BE$1=TRUE,2,0)</f>
        <v>21</v>
      </c>
      <c r="Y300" s="26">
        <f t="shared" si="159"/>
        <v>24.5</v>
      </c>
      <c r="Z300" s="26">
        <f t="shared" si="160"/>
        <v>27.5</v>
      </c>
      <c r="AA300" s="28">
        <f t="shared" si="161"/>
        <v>30.5</v>
      </c>
      <c r="AB300" s="26">
        <f>BA300+IF($F300="범선",IF($BG$1=TRUE,INDEX(Sheet2!$H$2:'Sheet2'!$H$45,MATCH(BA300,Sheet2!$G$2:'Sheet2'!$G$45,0),0)),IF($BH$1=TRUE,INDEX(Sheet2!$I$2:'Sheet2'!$I$45,MATCH(BA300,Sheet2!$G$2:'Sheet2'!$G$45,0)),IF($BI$1=TRUE,INDEX(Sheet2!$H$2:'Sheet2'!$H$45,MATCH(BA300,Sheet2!$G$2:'Sheet2'!$G$45,0)),0)))+IF($BE$1=TRUE,2,0)</f>
        <v>26.5</v>
      </c>
      <c r="AC300" s="26">
        <f t="shared" si="162"/>
        <v>30</v>
      </c>
      <c r="AD300" s="26">
        <f t="shared" si="163"/>
        <v>33</v>
      </c>
      <c r="AE300" s="28">
        <f t="shared" si="164"/>
        <v>36</v>
      </c>
      <c r="AF300" s="26">
        <f>BB300+IF($F300="범선",IF($BG$1=TRUE,INDEX(Sheet2!$H$2:'Sheet2'!$H$45,MATCH(BB300,Sheet2!$G$2:'Sheet2'!$G$45,0),0)),IF($BH$1=TRUE,INDEX(Sheet2!$I$2:'Sheet2'!$I$45,MATCH(BB300,Sheet2!$G$2:'Sheet2'!$G$45,0)),IF($BI$1=TRUE,INDEX(Sheet2!$H$2:'Sheet2'!$H$45,MATCH(BB300,Sheet2!$G$2:'Sheet2'!$G$45,0)),0)))+IF($BE$1=TRUE,2,0)</f>
        <v>32</v>
      </c>
      <c r="AG300" s="26">
        <f t="shared" si="165"/>
        <v>35.5</v>
      </c>
      <c r="AH300" s="26">
        <f t="shared" si="166"/>
        <v>38.5</v>
      </c>
      <c r="AI300" s="28">
        <f t="shared" si="167"/>
        <v>41.5</v>
      </c>
      <c r="AJ300" s="2"/>
      <c r="AK300" s="5">
        <v>150</v>
      </c>
      <c r="AL300" s="5">
        <v>350</v>
      </c>
      <c r="AM300" s="5">
        <v>8</v>
      </c>
      <c r="AN300" s="59">
        <v>11</v>
      </c>
      <c r="AO300" s="60">
        <v>40</v>
      </c>
      <c r="AP300" s="5">
        <v>100</v>
      </c>
      <c r="AQ300" s="5">
        <v>50</v>
      </c>
      <c r="AR300" s="5">
        <v>68</v>
      </c>
      <c r="AS300" s="5">
        <v>1032</v>
      </c>
      <c r="AT300" s="5">
        <v>3</v>
      </c>
      <c r="AU300" s="5">
        <f t="shared" si="168"/>
        <v>1200</v>
      </c>
      <c r="AV300" s="5">
        <f t="shared" si="169"/>
        <v>900</v>
      </c>
      <c r="AW300" s="5">
        <f t="shared" si="170"/>
        <v>1500</v>
      </c>
      <c r="AX300" s="5">
        <f t="shared" si="171"/>
        <v>5</v>
      </c>
      <c r="AY300" s="5">
        <f t="shared" si="172"/>
        <v>6</v>
      </c>
      <c r="AZ300" s="5">
        <f t="shared" si="173"/>
        <v>9</v>
      </c>
      <c r="BA300" s="5">
        <f t="shared" si="174"/>
        <v>13</v>
      </c>
      <c r="BB300" s="5">
        <f t="shared" si="175"/>
        <v>17</v>
      </c>
    </row>
    <row r="301" spans="1:54" s="5" customFormat="1" hidden="1">
      <c r="A301" s="457"/>
      <c r="B301" s="536" t="s">
        <v>3</v>
      </c>
      <c r="C301" s="73" t="s">
        <v>31</v>
      </c>
      <c r="D301" s="74" t="s">
        <v>1</v>
      </c>
      <c r="E301" s="74" t="s">
        <v>41</v>
      </c>
      <c r="F301" s="74" t="s">
        <v>18</v>
      </c>
      <c r="G301" s="75" t="s">
        <v>10</v>
      </c>
      <c r="H301" s="285">
        <f>ROUNDDOWN(AK301*1.05,0)+INDEX(Sheet2!$B$2:'Sheet2'!$B$5,MATCH(G301,Sheet2!$A$2:'Sheet2'!$A$5,0),0)+34*AT301-ROUNDUP(IF($BC$1=TRUE,AV301,AW301)/10,0)+A301</f>
        <v>322</v>
      </c>
      <c r="I301" s="295">
        <f>ROUNDDOWN(AL301*1.05,0)+INDEX(Sheet2!$B$2:'Sheet2'!$B$5,MATCH(G301,Sheet2!$A$2:'Sheet2'!$A$5,0),0)+34*AT301-ROUNDUP(IF($BC$1=TRUE,AV301,AW301)/10,0)+A301</f>
        <v>459</v>
      </c>
      <c r="J301" s="76">
        <f t="shared" si="148"/>
        <v>781</v>
      </c>
      <c r="K301" s="966">
        <f>AW301-ROUNDDOWN(AR301/2,0)-ROUNDDOWN(MAX(AQ301*1.2,AP301*0.5),0)+INDEX(Sheet2!$C$2:'Sheet2'!$C$5,MATCH(G301,Sheet2!$A$2:'Sheet2'!$A$5,0),0)</f>
        <v>1443</v>
      </c>
      <c r="L301" s="73">
        <f t="shared" si="149"/>
        <v>797</v>
      </c>
      <c r="M301" s="332">
        <f t="shared" si="150"/>
        <v>9</v>
      </c>
      <c r="N301" s="81">
        <f t="shared" si="151"/>
        <v>38</v>
      </c>
      <c r="O301" s="302">
        <f t="shared" si="152"/>
        <v>1425</v>
      </c>
      <c r="P301" s="47">
        <f>AX301+IF($F301="범선",IF($BG$1=TRUE,INDEX(Sheet2!$H$2:'Sheet2'!$H$45,MATCH(AX301,Sheet2!$G$2:'Sheet2'!$G$45,0),0)),IF($BH$1=TRUE,INDEX(Sheet2!$I$2:'Sheet2'!$I$45,MATCH(AX301,Sheet2!$G$2:'Sheet2'!$G$45,0)),IF($BI$1=TRUE,INDEX(Sheet2!$H$2:'Sheet2'!$H$45,MATCH(AX301,Sheet2!$G$2:'Sheet2'!$G$45,0)),0)))+IF($BE$1=TRUE,2,0)</f>
        <v>16</v>
      </c>
      <c r="Q301" s="43">
        <f t="shared" si="153"/>
        <v>19</v>
      </c>
      <c r="R301" s="43">
        <f t="shared" si="154"/>
        <v>22</v>
      </c>
      <c r="S301" s="45">
        <f t="shared" si="155"/>
        <v>25</v>
      </c>
      <c r="T301" s="43">
        <f>AY301+IF($F301="범선",IF($BG$1=TRUE,INDEX(Sheet2!$H$2:'Sheet2'!$H$45,MATCH(AY301,Sheet2!$G$2:'Sheet2'!$G$45,0),0)),IF($BH$1=TRUE,INDEX(Sheet2!$I$2:'Sheet2'!$I$45,MATCH(AY301,Sheet2!$G$2:'Sheet2'!$G$45,0)),IF($BI$1=TRUE,INDEX(Sheet2!$H$2:'Sheet2'!$H$45,MATCH(AY301,Sheet2!$G$2:'Sheet2'!$G$45,0)),0)))+IF($BE$1=TRUE,2,0)</f>
        <v>17</v>
      </c>
      <c r="U301" s="43">
        <f t="shared" si="156"/>
        <v>20.5</v>
      </c>
      <c r="V301" s="43">
        <f t="shared" si="157"/>
        <v>23.5</v>
      </c>
      <c r="W301" s="45">
        <f t="shared" si="158"/>
        <v>26.5</v>
      </c>
      <c r="X301" s="43">
        <f>AZ301+IF($F301="범선",IF($BG$1=TRUE,INDEX(Sheet2!$H$2:'Sheet2'!$H$45,MATCH(AZ301,Sheet2!$G$2:'Sheet2'!$G$45,0),0)),IF($BH$1=TRUE,INDEX(Sheet2!$I$2:'Sheet2'!$I$45,MATCH(AZ301,Sheet2!$G$2:'Sheet2'!$G$45,0)),IF($BI$1=TRUE,INDEX(Sheet2!$H$2:'Sheet2'!$H$45,MATCH(AZ301,Sheet2!$G$2:'Sheet2'!$G$45,0)),0)))+IF($BE$1=TRUE,2,0)</f>
        <v>22.5</v>
      </c>
      <c r="Y301" s="43">
        <f t="shared" si="159"/>
        <v>26</v>
      </c>
      <c r="Z301" s="43">
        <f t="shared" si="160"/>
        <v>29</v>
      </c>
      <c r="AA301" s="45">
        <f t="shared" si="161"/>
        <v>32</v>
      </c>
      <c r="AB301" s="43">
        <f>BA301+IF($F301="범선",IF($BG$1=TRUE,INDEX(Sheet2!$H$2:'Sheet2'!$H$45,MATCH(BA301,Sheet2!$G$2:'Sheet2'!$G$45,0),0)),IF($BH$1=TRUE,INDEX(Sheet2!$I$2:'Sheet2'!$I$45,MATCH(BA301,Sheet2!$G$2:'Sheet2'!$G$45,0)),IF($BI$1=TRUE,INDEX(Sheet2!$H$2:'Sheet2'!$H$45,MATCH(BA301,Sheet2!$G$2:'Sheet2'!$G$45,0)),0)))+IF($BE$1=TRUE,2,0)</f>
        <v>28</v>
      </c>
      <c r="AC301" s="43">
        <f t="shared" si="162"/>
        <v>31.5</v>
      </c>
      <c r="AD301" s="43">
        <f t="shared" si="163"/>
        <v>34.5</v>
      </c>
      <c r="AE301" s="45">
        <f t="shared" si="164"/>
        <v>37.5</v>
      </c>
      <c r="AF301" s="43">
        <f>BB301+IF($F301="범선",IF($BG$1=TRUE,INDEX(Sheet2!$H$2:'Sheet2'!$H$45,MATCH(BB301,Sheet2!$G$2:'Sheet2'!$G$45,0),0)),IF($BH$1=TRUE,INDEX(Sheet2!$I$2:'Sheet2'!$I$45,MATCH(BB301,Sheet2!$G$2:'Sheet2'!$G$45,0)),IF($BI$1=TRUE,INDEX(Sheet2!$H$2:'Sheet2'!$H$45,MATCH(BB301,Sheet2!$G$2:'Sheet2'!$G$45,0)),0)))+IF($BE$1=TRUE,2,0)</f>
        <v>32</v>
      </c>
      <c r="AG301" s="43">
        <f t="shared" si="165"/>
        <v>35.5</v>
      </c>
      <c r="AH301" s="43">
        <f t="shared" si="166"/>
        <v>38.5</v>
      </c>
      <c r="AI301" s="45">
        <f t="shared" si="167"/>
        <v>41.5</v>
      </c>
      <c r="AJ301" s="6"/>
      <c r="AK301" s="5">
        <v>130</v>
      </c>
      <c r="AL301" s="5">
        <v>260</v>
      </c>
      <c r="AM301" s="5">
        <v>7</v>
      </c>
      <c r="AN301" s="859">
        <v>9</v>
      </c>
      <c r="AO301" s="860">
        <v>38</v>
      </c>
      <c r="AP301" s="5">
        <v>100</v>
      </c>
      <c r="AQ301" s="5">
        <v>50</v>
      </c>
      <c r="AR301" s="5">
        <v>70</v>
      </c>
      <c r="AS301" s="5">
        <v>1020</v>
      </c>
      <c r="AT301" s="5">
        <v>4</v>
      </c>
      <c r="AU301" s="5">
        <f t="shared" si="168"/>
        <v>1190</v>
      </c>
      <c r="AV301" s="5">
        <f t="shared" si="169"/>
        <v>892</v>
      </c>
      <c r="AW301" s="5">
        <f t="shared" si="170"/>
        <v>1487</v>
      </c>
      <c r="AX301" s="5">
        <f t="shared" si="171"/>
        <v>5</v>
      </c>
      <c r="AY301" s="5">
        <f t="shared" si="172"/>
        <v>6</v>
      </c>
      <c r="AZ301" s="5">
        <f t="shared" si="173"/>
        <v>10</v>
      </c>
      <c r="BA301" s="5">
        <f t="shared" si="174"/>
        <v>14</v>
      </c>
      <c r="BB301" s="5">
        <f t="shared" si="175"/>
        <v>17</v>
      </c>
    </row>
    <row r="302" spans="1:54" s="5" customFormat="1">
      <c r="A302" s="413">
        <v>20</v>
      </c>
      <c r="B302" s="414" t="s">
        <v>517</v>
      </c>
      <c r="C302" s="425" t="s">
        <v>72</v>
      </c>
      <c r="D302" s="417" t="s">
        <v>262</v>
      </c>
      <c r="E302" s="417" t="s">
        <v>0</v>
      </c>
      <c r="F302" s="418" t="s">
        <v>18</v>
      </c>
      <c r="G302" s="419" t="s">
        <v>10</v>
      </c>
      <c r="H302" s="420">
        <f>ROUNDDOWN(AK302*1.05,0)+INDEX(Sheet2!$B$2:'Sheet2'!$B$5,MATCH(G302,Sheet2!$A$2:'Sheet2'!$A$5,0),0)+34*AT302-ROUNDUP(IF($BC$1=TRUE,AV302,AW302)/10,0)+A302</f>
        <v>432</v>
      </c>
      <c r="I302" s="421">
        <f>ROUNDDOWN(AL302*1.05,0)+INDEX(Sheet2!$B$2:'Sheet2'!$B$5,MATCH(G302,Sheet2!$A$2:'Sheet2'!$A$5,0),0)+34*AT302-ROUNDUP(IF($BC$1=TRUE,AV302,AW302)/10,0)+A302</f>
        <v>432</v>
      </c>
      <c r="J302" s="422">
        <f t="shared" si="148"/>
        <v>864</v>
      </c>
      <c r="K302" s="1196">
        <f>AW302-ROUNDDOWN(AR302/2,0)-ROUNDDOWN(MAX(AQ302*1.2,AP302*0.5),0)+INDEX(Sheet2!$C$2:'Sheet2'!$C$5,MATCH(G302,Sheet2!$A$2:'Sheet2'!$A$5,0),0)</f>
        <v>1388</v>
      </c>
      <c r="L302" s="425">
        <f t="shared" si="149"/>
        <v>780</v>
      </c>
      <c r="M302" s="396">
        <f t="shared" si="150"/>
        <v>14</v>
      </c>
      <c r="N302" s="395">
        <f t="shared" si="151"/>
        <v>17</v>
      </c>
      <c r="O302" s="1201">
        <f t="shared" si="152"/>
        <v>1728</v>
      </c>
      <c r="P302" s="31">
        <f>AX302+IF($F302="범선",IF($BG$1=TRUE,INDEX(Sheet2!$H$2:'Sheet2'!$H$45,MATCH(AX302,Sheet2!$G$2:'Sheet2'!$G$45,0),0)),IF($BH$1=TRUE,INDEX(Sheet2!$I$2:'Sheet2'!$I$45,MATCH(AX302,Sheet2!$G$2:'Sheet2'!$G$45,0)),IF($BI$1=TRUE,INDEX(Sheet2!$H$2:'Sheet2'!$H$45,MATCH(AX302,Sheet2!$G$2:'Sheet2'!$G$45,0)),0)))+IF($BE$1=TRUE,2,0)</f>
        <v>10.5</v>
      </c>
      <c r="Q302" s="26">
        <f t="shared" si="153"/>
        <v>13.5</v>
      </c>
      <c r="R302" s="26">
        <f t="shared" si="154"/>
        <v>16.5</v>
      </c>
      <c r="S302" s="28">
        <f t="shared" si="155"/>
        <v>19.5</v>
      </c>
      <c r="T302" s="26">
        <f>AY302+IF($F302="범선",IF($BG$1=TRUE,INDEX(Sheet2!$H$2:'Sheet2'!$H$45,MATCH(AY302,Sheet2!$G$2:'Sheet2'!$G$45,0),0)),IF($BH$1=TRUE,INDEX(Sheet2!$I$2:'Sheet2'!$I$45,MATCH(AY302,Sheet2!$G$2:'Sheet2'!$G$45,0)),IF($BI$1=TRUE,INDEX(Sheet2!$H$2:'Sheet2'!$H$45,MATCH(AY302,Sheet2!$G$2:'Sheet2'!$G$45,0)),0)))+IF($BE$1=TRUE,2,0)</f>
        <v>12</v>
      </c>
      <c r="U302" s="26">
        <f t="shared" si="156"/>
        <v>15.5</v>
      </c>
      <c r="V302" s="26">
        <f t="shared" si="157"/>
        <v>18.5</v>
      </c>
      <c r="W302" s="28">
        <f t="shared" si="158"/>
        <v>21.5</v>
      </c>
      <c r="X302" s="26">
        <f>AZ302+IF($F302="범선",IF($BG$1=TRUE,INDEX(Sheet2!$H$2:'Sheet2'!$H$45,MATCH(AZ302,Sheet2!$G$2:'Sheet2'!$G$45,0),0)),IF($BH$1=TRUE,INDEX(Sheet2!$I$2:'Sheet2'!$I$45,MATCH(AZ302,Sheet2!$G$2:'Sheet2'!$G$45,0)),IF($BI$1=TRUE,INDEX(Sheet2!$H$2:'Sheet2'!$H$45,MATCH(AZ302,Sheet2!$G$2:'Sheet2'!$G$45,0)),0)))+IF($BE$1=TRUE,2,0)</f>
        <v>17</v>
      </c>
      <c r="Y302" s="26">
        <f t="shared" si="159"/>
        <v>20.5</v>
      </c>
      <c r="Z302" s="26">
        <f t="shared" si="160"/>
        <v>23.5</v>
      </c>
      <c r="AA302" s="28">
        <f t="shared" si="161"/>
        <v>26.5</v>
      </c>
      <c r="AB302" s="26">
        <f>BA302+IF($F302="범선",IF($BG$1=TRUE,INDEX(Sheet2!$H$2:'Sheet2'!$H$45,MATCH(BA302,Sheet2!$G$2:'Sheet2'!$G$45,0),0)),IF($BH$1=TRUE,INDEX(Sheet2!$I$2:'Sheet2'!$I$45,MATCH(BA302,Sheet2!$G$2:'Sheet2'!$G$45,0)),IF($BI$1=TRUE,INDEX(Sheet2!$H$2:'Sheet2'!$H$45,MATCH(BA302,Sheet2!$G$2:'Sheet2'!$G$45,0)),0)))+IF($BE$1=TRUE,2,0)</f>
        <v>21</v>
      </c>
      <c r="AC302" s="26">
        <f t="shared" si="162"/>
        <v>24.5</v>
      </c>
      <c r="AD302" s="26">
        <f t="shared" si="163"/>
        <v>27.5</v>
      </c>
      <c r="AE302" s="28">
        <f t="shared" si="164"/>
        <v>30.5</v>
      </c>
      <c r="AF302" s="26">
        <f>BB302+IF($F302="범선",IF($BG$1=TRUE,INDEX(Sheet2!$H$2:'Sheet2'!$H$45,MATCH(BB302,Sheet2!$G$2:'Sheet2'!$G$45,0),0)),IF($BH$1=TRUE,INDEX(Sheet2!$I$2:'Sheet2'!$I$45,MATCH(BB302,Sheet2!$G$2:'Sheet2'!$G$45,0)),IF($BI$1=TRUE,INDEX(Sheet2!$H$2:'Sheet2'!$H$45,MATCH(BB302,Sheet2!$G$2:'Sheet2'!$G$45,0)),0)))+IF($BE$1=TRUE,2,0)</f>
        <v>26.5</v>
      </c>
      <c r="AG302" s="26">
        <f t="shared" si="165"/>
        <v>30</v>
      </c>
      <c r="AH302" s="26">
        <f t="shared" si="166"/>
        <v>33</v>
      </c>
      <c r="AI302" s="28">
        <f t="shared" si="167"/>
        <v>36</v>
      </c>
      <c r="AJ302" s="6"/>
      <c r="AK302" s="5">
        <v>242</v>
      </c>
      <c r="AL302" s="5">
        <v>242</v>
      </c>
      <c r="AM302" s="5">
        <v>11</v>
      </c>
      <c r="AN302" s="262">
        <v>14</v>
      </c>
      <c r="AO302" s="269">
        <v>17</v>
      </c>
      <c r="AP302" s="13">
        <v>50</v>
      </c>
      <c r="AQ302" s="13">
        <v>30</v>
      </c>
      <c r="AR302" s="13">
        <v>40</v>
      </c>
      <c r="AS302" s="13">
        <v>1025</v>
      </c>
      <c r="AT302" s="13">
        <v>3</v>
      </c>
      <c r="AU302" s="5">
        <f t="shared" si="168"/>
        <v>1115</v>
      </c>
      <c r="AV302" s="5">
        <f t="shared" si="169"/>
        <v>836</v>
      </c>
      <c r="AW302" s="5">
        <f t="shared" si="170"/>
        <v>1393</v>
      </c>
      <c r="AX302" s="5">
        <f t="shared" si="171"/>
        <v>1</v>
      </c>
      <c r="AY302" s="5">
        <f t="shared" si="172"/>
        <v>2</v>
      </c>
      <c r="AZ302" s="5">
        <f t="shared" si="173"/>
        <v>6</v>
      </c>
      <c r="BA302" s="5">
        <f t="shared" si="174"/>
        <v>9</v>
      </c>
      <c r="BB302" s="5">
        <f t="shared" si="175"/>
        <v>13</v>
      </c>
    </row>
    <row r="303" spans="1:54" s="5" customFormat="1" hidden="1">
      <c r="A303" s="381"/>
      <c r="B303" s="377"/>
      <c r="C303" s="48" t="s">
        <v>237</v>
      </c>
      <c r="D303" s="49" t="s">
        <v>25</v>
      </c>
      <c r="E303" s="49" t="s">
        <v>0</v>
      </c>
      <c r="F303" s="50" t="s">
        <v>18</v>
      </c>
      <c r="G303" s="51" t="s">
        <v>10</v>
      </c>
      <c r="H303" s="284">
        <f>ROUNDDOWN(AK303*1.05,0)+INDEX(Sheet2!$B$2:'Sheet2'!$B$5,MATCH(G303,Sheet2!$A$2:'Sheet2'!$A$5,0),0)+34*AT303-ROUNDUP(IF($BC$1=TRUE,AV303,AW303)/10,0)+A303</f>
        <v>382</v>
      </c>
      <c r="I303" s="294">
        <f>ROUNDDOWN(AL303*1.05,0)+INDEX(Sheet2!$B$2:'Sheet2'!$B$5,MATCH(G303,Sheet2!$A$2:'Sheet2'!$A$5,0),0)+34*AT303-ROUNDUP(IF($BC$1=TRUE,AV303,AW303)/10,0)+A303</f>
        <v>266</v>
      </c>
      <c r="J303" s="52">
        <f t="shared" si="148"/>
        <v>648</v>
      </c>
      <c r="K303" s="964">
        <f>AW303-ROUNDDOWN(AR303/2,0)-ROUNDDOWN(MAX(AQ303*1.2,AP303*0.5),0)+INDEX(Sheet2!$C$2:'Sheet2'!$C$5,MATCH(G303,Sheet2!$A$2:'Sheet2'!$A$5,0),0)</f>
        <v>962</v>
      </c>
      <c r="L303" s="48">
        <f t="shared" si="149"/>
        <v>531</v>
      </c>
      <c r="M303" s="464">
        <f t="shared" si="150"/>
        <v>4</v>
      </c>
      <c r="N303" s="201">
        <f t="shared" si="151"/>
        <v>17</v>
      </c>
      <c r="O303" s="465">
        <f t="shared" si="152"/>
        <v>1412</v>
      </c>
      <c r="P303" s="53">
        <f>AX303+IF($F303="범선",IF($BG$1=TRUE,INDEX(Sheet2!$H$2:'Sheet2'!$H$45,MATCH(AX303,Sheet2!$G$2:'Sheet2'!$G$45,0),0)),IF($BH$1=TRUE,INDEX(Sheet2!$I$2:'Sheet2'!$I$45,MATCH(AX303,Sheet2!$G$2:'Sheet2'!$G$45,0)),IF($BI$1=TRUE,INDEX(Sheet2!$H$2:'Sheet2'!$H$45,MATCH(AX303,Sheet2!$G$2:'Sheet2'!$G$45,0)),0)))+IF($BE$1=TRUE,2,0)</f>
        <v>14.5</v>
      </c>
      <c r="Q303" s="49">
        <f t="shared" si="153"/>
        <v>17.5</v>
      </c>
      <c r="R303" s="49">
        <f t="shared" si="154"/>
        <v>20.5</v>
      </c>
      <c r="S303" s="51">
        <f t="shared" si="155"/>
        <v>23.5</v>
      </c>
      <c r="T303" s="49">
        <f>AY303+IF($F303="범선",IF($BG$1=TRUE,INDEX(Sheet2!$H$2:'Sheet2'!$H$45,MATCH(AY303,Sheet2!$G$2:'Sheet2'!$G$45,0),0)),IF($BH$1=TRUE,INDEX(Sheet2!$I$2:'Sheet2'!$I$45,MATCH(AY303,Sheet2!$G$2:'Sheet2'!$G$45,0)),IF($BI$1=TRUE,INDEX(Sheet2!$H$2:'Sheet2'!$H$45,MATCH(AY303,Sheet2!$G$2:'Sheet2'!$G$45,0)),0)))+IF($BE$1=TRUE,2,0)</f>
        <v>16</v>
      </c>
      <c r="U303" s="49">
        <f t="shared" si="156"/>
        <v>19.5</v>
      </c>
      <c r="V303" s="49">
        <f t="shared" si="157"/>
        <v>22.5</v>
      </c>
      <c r="W303" s="51">
        <f t="shared" si="158"/>
        <v>25.5</v>
      </c>
      <c r="X303" s="49">
        <f>AZ303+IF($F303="범선",IF($BG$1=TRUE,INDEX(Sheet2!$H$2:'Sheet2'!$H$45,MATCH(AZ303,Sheet2!$G$2:'Sheet2'!$G$45,0),0)),IF($BH$1=TRUE,INDEX(Sheet2!$I$2:'Sheet2'!$I$45,MATCH(AZ303,Sheet2!$G$2:'Sheet2'!$G$45,0)),IF($BI$1=TRUE,INDEX(Sheet2!$H$2:'Sheet2'!$H$45,MATCH(AZ303,Sheet2!$G$2:'Sheet2'!$G$45,0)),0)))+IF($BE$1=TRUE,2,0)</f>
        <v>21</v>
      </c>
      <c r="Y303" s="49">
        <f t="shared" si="159"/>
        <v>24.5</v>
      </c>
      <c r="Z303" s="49">
        <f t="shared" si="160"/>
        <v>27.5</v>
      </c>
      <c r="AA303" s="51">
        <f t="shared" si="161"/>
        <v>30.5</v>
      </c>
      <c r="AB303" s="49">
        <f>BA303+IF($F303="범선",IF($BG$1=TRUE,INDEX(Sheet2!$H$2:'Sheet2'!$H$45,MATCH(BA303,Sheet2!$G$2:'Sheet2'!$G$45,0),0)),IF($BH$1=TRUE,INDEX(Sheet2!$I$2:'Sheet2'!$I$45,MATCH(BA303,Sheet2!$G$2:'Sheet2'!$G$45,0)),IF($BI$1=TRUE,INDEX(Sheet2!$H$2:'Sheet2'!$H$45,MATCH(BA303,Sheet2!$G$2:'Sheet2'!$G$45,0)),0)))+IF($BE$1=TRUE,2,0)</f>
        <v>25</v>
      </c>
      <c r="AC303" s="49">
        <f t="shared" si="162"/>
        <v>28.5</v>
      </c>
      <c r="AD303" s="49">
        <f t="shared" si="163"/>
        <v>31.5</v>
      </c>
      <c r="AE303" s="51">
        <f t="shared" si="164"/>
        <v>34.5</v>
      </c>
      <c r="AF303" s="49">
        <f>BB303+IF($F303="범선",IF($BG$1=TRUE,INDEX(Sheet2!$H$2:'Sheet2'!$H$45,MATCH(BB303,Sheet2!$G$2:'Sheet2'!$G$45,0),0)),IF($BH$1=TRUE,INDEX(Sheet2!$I$2:'Sheet2'!$I$45,MATCH(BB303,Sheet2!$G$2:'Sheet2'!$G$45,0)),IF($BI$1=TRUE,INDEX(Sheet2!$H$2:'Sheet2'!$H$45,MATCH(BB303,Sheet2!$G$2:'Sheet2'!$G$45,0)),0)))+IF($BE$1=TRUE,2,0)</f>
        <v>30.5</v>
      </c>
      <c r="AG303" s="49">
        <f t="shared" si="165"/>
        <v>34</v>
      </c>
      <c r="AH303" s="49">
        <f t="shared" si="166"/>
        <v>37</v>
      </c>
      <c r="AI303" s="51">
        <f t="shared" si="167"/>
        <v>40</v>
      </c>
      <c r="AJ303" s="2"/>
      <c r="AK303" s="13">
        <v>220</v>
      </c>
      <c r="AL303" s="13">
        <v>110</v>
      </c>
      <c r="AM303" s="13">
        <v>10</v>
      </c>
      <c r="AN303" s="266">
        <v>4</v>
      </c>
      <c r="AO303" s="272">
        <v>17</v>
      </c>
      <c r="AP303" s="13">
        <v>50</v>
      </c>
      <c r="AQ303" s="13">
        <v>25</v>
      </c>
      <c r="AR303" s="13">
        <v>18</v>
      </c>
      <c r="AS303" s="13">
        <v>692</v>
      </c>
      <c r="AT303" s="13">
        <v>2</v>
      </c>
      <c r="AU303" s="5">
        <f t="shared" si="168"/>
        <v>760</v>
      </c>
      <c r="AV303" s="5">
        <f t="shared" si="169"/>
        <v>570</v>
      </c>
      <c r="AW303" s="5">
        <f t="shared" si="170"/>
        <v>950</v>
      </c>
      <c r="AX303" s="5">
        <f t="shared" si="171"/>
        <v>4</v>
      </c>
      <c r="AY303" s="5">
        <f t="shared" si="172"/>
        <v>5</v>
      </c>
      <c r="AZ303" s="5">
        <f t="shared" si="173"/>
        <v>9</v>
      </c>
      <c r="BA303" s="5">
        <f t="shared" si="174"/>
        <v>12</v>
      </c>
      <c r="BB303" s="5">
        <f t="shared" si="175"/>
        <v>16</v>
      </c>
    </row>
    <row r="304" spans="1:54" s="5" customFormat="1" hidden="1">
      <c r="A304" s="455">
        <v>20</v>
      </c>
      <c r="B304" s="595"/>
      <c r="C304" s="550" t="s">
        <v>265</v>
      </c>
      <c r="D304" s="181" t="s">
        <v>26</v>
      </c>
      <c r="E304" s="181" t="s">
        <v>41</v>
      </c>
      <c r="F304" s="221" t="s">
        <v>267</v>
      </c>
      <c r="G304" s="182" t="s">
        <v>10</v>
      </c>
      <c r="H304" s="740">
        <f>ROUNDDOWN(AK304*1.05,0)+INDEX(Sheet2!$B$2:'Sheet2'!$B$5,MATCH(G304,Sheet2!$A$2:'Sheet2'!$A$5,0),0)+34*AT304-ROUNDUP(IF($BC$1=TRUE,AV304,AW304)/10,0)+A304</f>
        <v>295</v>
      </c>
      <c r="I304" s="745">
        <f>ROUNDDOWN(AL304*1.05,0)+INDEX(Sheet2!$B$2:'Sheet2'!$B$5,MATCH(G304,Sheet2!$A$2:'Sheet2'!$A$5,0),0)+34*AT304-ROUNDUP(IF($BC$1=TRUE,AV304,AW304)/10,0)+A304</f>
        <v>526</v>
      </c>
      <c r="J304" s="750">
        <f t="shared" si="148"/>
        <v>821</v>
      </c>
      <c r="K304" s="965">
        <f>AW304-ROUNDDOWN(AR304/2,0)-ROUNDDOWN(MAX(AQ304*1.2,AP304*0.5),0)+INDEX(Sheet2!$C$2:'Sheet2'!$C$5,MATCH(G304,Sheet2!$A$2:'Sheet2'!$A$5,0),0)</f>
        <v>1511</v>
      </c>
      <c r="L304" s="183">
        <f t="shared" si="149"/>
        <v>860</v>
      </c>
      <c r="M304" s="781">
        <f t="shared" si="150"/>
        <v>14</v>
      </c>
      <c r="N304" s="612">
        <f t="shared" si="151"/>
        <v>19</v>
      </c>
      <c r="O304" s="623">
        <f t="shared" si="152"/>
        <v>1411</v>
      </c>
      <c r="P304" s="184">
        <f>AX304+IF($F304="범선",IF($BG$1=TRUE,INDEX(Sheet2!$H$2:'Sheet2'!$H$45,MATCH(AX304,Sheet2!$G$2:'Sheet2'!$G$45,0),0)),IF($BH$1=TRUE,INDEX(Sheet2!$I$2:'Sheet2'!$I$45,MATCH(AX304,Sheet2!$G$2:'Sheet2'!$G$45,0)),IF($BI$1=TRUE,INDEX(Sheet2!$H$2:'Sheet2'!$H$45,MATCH(AX304,Sheet2!$G$2:'Sheet2'!$G$45,0)),0)))+IF($BE$1=TRUE,2,0)</f>
        <v>23</v>
      </c>
      <c r="Q304" s="185">
        <f t="shared" si="153"/>
        <v>26</v>
      </c>
      <c r="R304" s="185">
        <f t="shared" si="154"/>
        <v>29</v>
      </c>
      <c r="S304" s="186">
        <f t="shared" si="155"/>
        <v>32</v>
      </c>
      <c r="T304" s="185">
        <f>AY304+IF($F304="범선",IF($BG$1=TRUE,INDEX(Sheet2!$H$2:'Sheet2'!$H$45,MATCH(AY304,Sheet2!$G$2:'Sheet2'!$G$45,0),0)),IF($BH$1=TRUE,INDEX(Sheet2!$I$2:'Sheet2'!$I$45,MATCH(AY304,Sheet2!$G$2:'Sheet2'!$G$45,0)),IF($BI$1=TRUE,INDEX(Sheet2!$H$2:'Sheet2'!$H$45,MATCH(AY304,Sheet2!$G$2:'Sheet2'!$G$45,0)),0)))+IF($BE$1=TRUE,2,0)</f>
        <v>27</v>
      </c>
      <c r="U304" s="185">
        <f t="shared" si="156"/>
        <v>30.5</v>
      </c>
      <c r="V304" s="185">
        <f t="shared" si="157"/>
        <v>33.5</v>
      </c>
      <c r="W304" s="186">
        <f t="shared" si="158"/>
        <v>36.5</v>
      </c>
      <c r="X304" s="185">
        <f>AZ304+IF($F304="범선",IF($BG$1=TRUE,INDEX(Sheet2!$H$2:'Sheet2'!$H$45,MATCH(AZ304,Sheet2!$G$2:'Sheet2'!$G$45,0),0)),IF($BH$1=TRUE,INDEX(Sheet2!$I$2:'Sheet2'!$I$45,MATCH(AZ304,Sheet2!$G$2:'Sheet2'!$G$45,0)),IF($BI$1=TRUE,INDEX(Sheet2!$H$2:'Sheet2'!$H$45,MATCH(AZ304,Sheet2!$G$2:'Sheet2'!$G$45,0)),0)))+IF($BE$1=TRUE,2,0)</f>
        <v>33</v>
      </c>
      <c r="Y304" s="185">
        <f t="shared" si="159"/>
        <v>36.5</v>
      </c>
      <c r="Z304" s="185">
        <f t="shared" si="160"/>
        <v>39.5</v>
      </c>
      <c r="AA304" s="186">
        <f t="shared" si="161"/>
        <v>42.5</v>
      </c>
      <c r="AB304" s="185">
        <f>BA304+IF($F304="범선",IF($BG$1=TRUE,INDEX(Sheet2!$H$2:'Sheet2'!$H$45,MATCH(BA304,Sheet2!$G$2:'Sheet2'!$G$45,0),0)),IF($BH$1=TRUE,INDEX(Sheet2!$I$2:'Sheet2'!$I$45,MATCH(BA304,Sheet2!$G$2:'Sheet2'!$G$45,0)),IF($BI$1=TRUE,INDEX(Sheet2!$H$2:'Sheet2'!$H$45,MATCH(BA304,Sheet2!$G$2:'Sheet2'!$G$45,0)),0)))+IF($BE$1=TRUE,2,0)</f>
        <v>41</v>
      </c>
      <c r="AC304" s="185">
        <f t="shared" si="162"/>
        <v>44.5</v>
      </c>
      <c r="AD304" s="185">
        <f t="shared" si="163"/>
        <v>47.5</v>
      </c>
      <c r="AE304" s="186">
        <f t="shared" si="164"/>
        <v>50.5</v>
      </c>
      <c r="AF304" s="185">
        <f>BB304+IF($F304="범선",IF($BG$1=TRUE,INDEX(Sheet2!$H$2:'Sheet2'!$H$45,MATCH(BB304,Sheet2!$G$2:'Sheet2'!$G$45,0),0)),IF($BH$1=TRUE,INDEX(Sheet2!$I$2:'Sheet2'!$I$45,MATCH(BB304,Sheet2!$G$2:'Sheet2'!$G$45,0)),IF($BI$1=TRUE,INDEX(Sheet2!$H$2:'Sheet2'!$H$45,MATCH(BB304,Sheet2!$G$2:'Sheet2'!$G$45,0)),0)))+IF($BE$1=TRUE,2,0)</f>
        <v>47</v>
      </c>
      <c r="AG304" s="185">
        <f t="shared" si="165"/>
        <v>50.5</v>
      </c>
      <c r="AH304" s="185">
        <f t="shared" si="166"/>
        <v>53.5</v>
      </c>
      <c r="AI304" s="186">
        <f t="shared" si="167"/>
        <v>56.5</v>
      </c>
      <c r="AJ304" s="95"/>
      <c r="AK304" s="96">
        <v>150</v>
      </c>
      <c r="AL304" s="96">
        <v>370</v>
      </c>
      <c r="AM304" s="96">
        <v>10</v>
      </c>
      <c r="AN304" s="83">
        <v>14</v>
      </c>
      <c r="AO304" s="83">
        <v>19</v>
      </c>
      <c r="AP304" s="139">
        <v>60</v>
      </c>
      <c r="AQ304" s="139">
        <v>20</v>
      </c>
      <c r="AR304" s="139">
        <v>20</v>
      </c>
      <c r="AS304" s="13">
        <v>1120</v>
      </c>
      <c r="AT304" s="13">
        <v>2</v>
      </c>
      <c r="AU304" s="5">
        <f t="shared" si="168"/>
        <v>1200</v>
      </c>
      <c r="AV304" s="5">
        <f t="shared" si="169"/>
        <v>900</v>
      </c>
      <c r="AW304" s="5">
        <f t="shared" si="170"/>
        <v>1500</v>
      </c>
      <c r="AX304" s="5">
        <f t="shared" si="171"/>
        <v>0</v>
      </c>
      <c r="AY304" s="5">
        <f t="shared" si="172"/>
        <v>2</v>
      </c>
      <c r="AZ304" s="5">
        <f t="shared" si="173"/>
        <v>5</v>
      </c>
      <c r="BA304" s="5">
        <f t="shared" si="174"/>
        <v>9</v>
      </c>
      <c r="BB304" s="5">
        <f t="shared" si="175"/>
        <v>12</v>
      </c>
    </row>
    <row r="305" spans="1:54" s="5" customFormat="1" hidden="1">
      <c r="A305" s="367"/>
      <c r="B305" s="437" t="s">
        <v>100</v>
      </c>
      <c r="C305" s="8" t="s">
        <v>237</v>
      </c>
      <c r="D305" s="6" t="s">
        <v>1</v>
      </c>
      <c r="E305" s="6" t="s">
        <v>0</v>
      </c>
      <c r="F305" s="7" t="s">
        <v>18</v>
      </c>
      <c r="G305" s="9" t="s">
        <v>10</v>
      </c>
      <c r="H305" s="286">
        <f>ROUNDDOWN(AK305*1.05,0)+INDEX(Sheet2!$B$2:'Sheet2'!$B$5,MATCH(G305,Sheet2!$A$2:'Sheet2'!$A$5,0),0)+34*AT305-ROUNDUP(IF($BC$1=TRUE,AV305,AW305)/10,0)+A305</f>
        <v>383</v>
      </c>
      <c r="I305" s="296">
        <f>ROUNDDOWN(AL305*1.05,0)+INDEX(Sheet2!$B$2:'Sheet2'!$B$5,MATCH(G305,Sheet2!$A$2:'Sheet2'!$A$5,0),0)+34*AT305-ROUNDUP(IF($BC$1=TRUE,AV305,AW305)/10,0)+A305</f>
        <v>261</v>
      </c>
      <c r="J305" s="15">
        <f t="shared" ref="J305:J336" si="176">H305+I305</f>
        <v>644</v>
      </c>
      <c r="K305" s="760">
        <f>AW305-ROUNDDOWN(AR305/2,0)-ROUNDDOWN(MAX(AQ305*1.2,AP305*0.5),0)+INDEX(Sheet2!$C$2:'Sheet2'!$C$5,MATCH(G305,Sheet2!$A$2:'Sheet2'!$A$5,0),0)</f>
        <v>1124</v>
      </c>
      <c r="L305" s="8">
        <f t="shared" ref="L305:L336" si="177">AV305-ROUNDDOWN(AR305/2,0)-ROUNDDOWN(MAX(AQ305*1.2,AP305*0.5),0)</f>
        <v>628</v>
      </c>
      <c r="M305" s="694">
        <f t="shared" ref="M305:M336" si="178">AN305</f>
        <v>4</v>
      </c>
      <c r="N305" s="427">
        <f t="shared" ref="N305:N336" si="179">AO305</f>
        <v>17</v>
      </c>
      <c r="O305" s="788">
        <f t="shared" ref="O305:O336" si="180">H305*3+I305</f>
        <v>1410</v>
      </c>
      <c r="P305" s="31">
        <f>AX305+IF($F305="범선",IF($BG$1=TRUE,INDEX(Sheet2!$H$2:'Sheet2'!$H$45,MATCH(AX305,Sheet2!$G$2:'Sheet2'!$G$45,0),0)),IF($BH$1=TRUE,INDEX(Sheet2!$I$2:'Sheet2'!$I$45,MATCH(AX305,Sheet2!$G$2:'Sheet2'!$G$45,0)),IF($BI$1=TRUE,INDEX(Sheet2!$H$2:'Sheet2'!$H$45,MATCH(AX305,Sheet2!$G$2:'Sheet2'!$G$45,0)),0)))+IF($BE$1=TRUE,2,0)</f>
        <v>13</v>
      </c>
      <c r="Q305" s="26">
        <f t="shared" ref="Q305:Q336" si="181">P305+3</f>
        <v>16</v>
      </c>
      <c r="R305" s="26">
        <f t="shared" ref="R305:R336" si="182">P305+6</f>
        <v>19</v>
      </c>
      <c r="S305" s="28">
        <f t="shared" ref="S305:S336" si="183">P305+9</f>
        <v>22</v>
      </c>
      <c r="T305" s="26">
        <f>AY305+IF($F305="범선",IF($BG$1=TRUE,INDEX(Sheet2!$H$2:'Sheet2'!$H$45,MATCH(AY305,Sheet2!$G$2:'Sheet2'!$G$45,0),0)),IF($BH$1=TRUE,INDEX(Sheet2!$I$2:'Sheet2'!$I$45,MATCH(AY305,Sheet2!$G$2:'Sheet2'!$G$45,0)),IF($BI$1=TRUE,INDEX(Sheet2!$H$2:'Sheet2'!$H$45,MATCH(AY305,Sheet2!$G$2:'Sheet2'!$G$45,0)),0)))+IF($BE$1=TRUE,2,0)</f>
        <v>14.5</v>
      </c>
      <c r="U305" s="26">
        <f t="shared" ref="U305:U336" si="184">T305+3.5</f>
        <v>18</v>
      </c>
      <c r="V305" s="26">
        <f t="shared" ref="V305:V336" si="185">T305+6.5</f>
        <v>21</v>
      </c>
      <c r="W305" s="28">
        <f t="shared" ref="W305:W336" si="186">T305+9.5</f>
        <v>24</v>
      </c>
      <c r="X305" s="26">
        <f>AZ305+IF($F305="범선",IF($BG$1=TRUE,INDEX(Sheet2!$H$2:'Sheet2'!$H$45,MATCH(AZ305,Sheet2!$G$2:'Sheet2'!$G$45,0),0)),IF($BH$1=TRUE,INDEX(Sheet2!$I$2:'Sheet2'!$I$45,MATCH(AZ305,Sheet2!$G$2:'Sheet2'!$G$45,0)),IF($BI$1=TRUE,INDEX(Sheet2!$H$2:'Sheet2'!$H$45,MATCH(AZ305,Sheet2!$G$2:'Sheet2'!$G$45,0)),0)))+IF($BE$1=TRUE,2,0)</f>
        <v>20</v>
      </c>
      <c r="Y305" s="26">
        <f t="shared" ref="Y305:Y336" si="187">X305+3.5</f>
        <v>23.5</v>
      </c>
      <c r="Z305" s="26">
        <f t="shared" ref="Z305:Z336" si="188">X305+6.5</f>
        <v>26.5</v>
      </c>
      <c r="AA305" s="28">
        <f t="shared" ref="AA305:AA336" si="189">X305+9.5</f>
        <v>29.5</v>
      </c>
      <c r="AB305" s="26">
        <f>BA305+IF($F305="범선",IF($BG$1=TRUE,INDEX(Sheet2!$H$2:'Sheet2'!$H$45,MATCH(BA305,Sheet2!$G$2:'Sheet2'!$G$45,0),0)),IF($BH$1=TRUE,INDEX(Sheet2!$I$2:'Sheet2'!$I$45,MATCH(BA305,Sheet2!$G$2:'Sheet2'!$G$45,0)),IF($BI$1=TRUE,INDEX(Sheet2!$H$2:'Sheet2'!$H$45,MATCH(BA305,Sheet2!$G$2:'Sheet2'!$G$45,0)),0)))+IF($BE$1=TRUE,2,0)</f>
        <v>24</v>
      </c>
      <c r="AC305" s="26">
        <f t="shared" ref="AC305:AC336" si="190">AB305+3.5</f>
        <v>27.5</v>
      </c>
      <c r="AD305" s="26">
        <f t="shared" ref="AD305:AD336" si="191">AB305+6.5</f>
        <v>30.5</v>
      </c>
      <c r="AE305" s="28">
        <f t="shared" ref="AE305:AE336" si="192">AB305+9.5</f>
        <v>33.5</v>
      </c>
      <c r="AF305" s="26">
        <f>BB305+IF($F305="범선",IF($BG$1=TRUE,INDEX(Sheet2!$H$2:'Sheet2'!$H$45,MATCH(BB305,Sheet2!$G$2:'Sheet2'!$G$45,0),0)),IF($BH$1=TRUE,INDEX(Sheet2!$I$2:'Sheet2'!$I$45,MATCH(BB305,Sheet2!$G$2:'Sheet2'!$G$45,0)),IF($BI$1=TRUE,INDEX(Sheet2!$H$2:'Sheet2'!$H$45,MATCH(BB305,Sheet2!$G$2:'Sheet2'!$G$45,0)),0)))+IF($BE$1=TRUE,2,0)</f>
        <v>29</v>
      </c>
      <c r="AG305" s="26">
        <f t="shared" ref="AG305:AG336" si="193">AF305+3.5</f>
        <v>32.5</v>
      </c>
      <c r="AH305" s="26">
        <f t="shared" ref="AH305:AH336" si="194">AF305+6.5</f>
        <v>35.5</v>
      </c>
      <c r="AI305" s="28">
        <f t="shared" ref="AI305:AI336" si="195">AF305+9.5</f>
        <v>38.5</v>
      </c>
      <c r="AJ305" s="6"/>
      <c r="AK305" s="13">
        <v>231</v>
      </c>
      <c r="AL305" s="13">
        <v>115</v>
      </c>
      <c r="AM305" s="13">
        <v>10</v>
      </c>
      <c r="AN305" s="262">
        <v>4</v>
      </c>
      <c r="AO305" s="269">
        <v>17</v>
      </c>
      <c r="AP305" s="13">
        <v>50</v>
      </c>
      <c r="AQ305" s="13">
        <v>25</v>
      </c>
      <c r="AR305" s="13">
        <v>18</v>
      </c>
      <c r="AS305" s="13">
        <v>822</v>
      </c>
      <c r="AT305" s="13">
        <v>2</v>
      </c>
      <c r="AU305" s="5">
        <f t="shared" ref="AU305:AU336" si="196">AP305+AR305+AS305</f>
        <v>890</v>
      </c>
      <c r="AV305" s="5">
        <f t="shared" ref="AV305:AV336" si="197">ROUNDDOWN(AU305*0.75,0)</f>
        <v>667</v>
      </c>
      <c r="AW305" s="5">
        <f t="shared" ref="AW305:AW336" si="198">ROUNDDOWN(AU305*1.25,0)</f>
        <v>1112</v>
      </c>
      <c r="AX305" s="5">
        <f t="shared" ref="AX305:AX336" si="199">ROUNDDOWN(($AO305-5)/5,0)-ROUNDDOWN(IF($BC$1=TRUE,$AV305,$AW305)/100,0)+IF($BD$1=TRUE,1,0)+IF($BF$1=TRUE,6,0)</f>
        <v>3</v>
      </c>
      <c r="AY305" s="5">
        <f t="shared" ref="AY305:AY336" si="200">ROUNDDOWN(($AO305-5+3*$BC$7)/5,0)-ROUNDDOWN(IF($BC$1=TRUE,$AV305,$AW305)/100,0)+IF($BD$1=TRUE,1,0)+IF($BF$1=TRUE,6,0)</f>
        <v>4</v>
      </c>
      <c r="AZ305" s="5">
        <f t="shared" ref="AZ305:AZ336" si="201">ROUNDDOWN(($AO305-5+20*1+2*$BC$7)/5,0)-ROUNDDOWN(IF($BC$1=TRUE,$AV305,$AW305)/100,0)+IF($BD$1=TRUE,1,0)+IF($BF$1=TRUE,6,0)</f>
        <v>8</v>
      </c>
      <c r="BA305" s="5">
        <f t="shared" ref="BA305:BA336" si="202">ROUNDDOWN(($AO305-5+20*2+1*$BC$7)/5,0)-ROUNDDOWN(IF($BC$1=TRUE,$AV305,$AW305)/100,0)+IF($BD$1=TRUE,1,0)+IF($BF$1=TRUE,6,0)</f>
        <v>11</v>
      </c>
      <c r="BB305" s="5">
        <f t="shared" ref="BB305:BB336" si="203">ROUNDDOWN(($AO305-5+60)/5,0)-ROUNDDOWN(IF($BC$1=TRUE,$AV305,$AW305)/100,0)+IF($BD$1=TRUE,1,0)+IF($BF$1=TRUE,6,0)</f>
        <v>15</v>
      </c>
    </row>
    <row r="306" spans="1:54" hidden="1">
      <c r="A306" s="334"/>
      <c r="B306" s="89" t="s">
        <v>104</v>
      </c>
      <c r="C306" s="25" t="s">
        <v>237</v>
      </c>
      <c r="D306" s="26" t="s">
        <v>1</v>
      </c>
      <c r="E306" s="26" t="s">
        <v>0</v>
      </c>
      <c r="F306" s="27" t="s">
        <v>18</v>
      </c>
      <c r="G306" s="28" t="s">
        <v>10</v>
      </c>
      <c r="H306" s="91">
        <f>ROUNDDOWN(AK306*1.05,0)+INDEX(Sheet2!$B$2:'Sheet2'!$B$5,MATCH(G306,Sheet2!$A$2:'Sheet2'!$A$5,0),0)+34*AT306-ROUNDUP(IF($BC$1=TRUE,AV306,AW306)/10,0)+A306</f>
        <v>377</v>
      </c>
      <c r="I306" s="231">
        <f>ROUNDDOWN(AL306*1.05,0)+INDEX(Sheet2!$B$2:'Sheet2'!$B$5,MATCH(G306,Sheet2!$A$2:'Sheet2'!$A$5,0),0)+34*AT306-ROUNDUP(IF($BC$1=TRUE,AV306,AW306)/10,0)+A306</f>
        <v>257</v>
      </c>
      <c r="J306" s="30">
        <f t="shared" si="176"/>
        <v>634</v>
      </c>
      <c r="K306" s="765">
        <f>AW306-ROUNDDOWN(AR306/2,0)-ROUNDDOWN(MAX(AQ306*1.2,AP306*0.5),0)+INDEX(Sheet2!$C$2:'Sheet2'!$C$5,MATCH(G306,Sheet2!$A$2:'Sheet2'!$A$5,0),0)</f>
        <v>1130</v>
      </c>
      <c r="L306" s="25">
        <f t="shared" si="177"/>
        <v>632</v>
      </c>
      <c r="M306" s="83">
        <f t="shared" si="178"/>
        <v>4</v>
      </c>
      <c r="N306" s="83">
        <f t="shared" si="179"/>
        <v>17</v>
      </c>
      <c r="O306" s="257">
        <f t="shared" si="180"/>
        <v>1388</v>
      </c>
      <c r="P306" s="41">
        <f>AX306+IF($F306="범선",IF($BG$1=TRUE,INDEX(Sheet2!$H$2:'Sheet2'!$H$45,MATCH(AX306,Sheet2!$G$2:'Sheet2'!$G$45,0),0)),IF($BH$1=TRUE,INDEX(Sheet2!$I$2:'Sheet2'!$I$45,MATCH(AX306,Sheet2!$G$2:'Sheet2'!$G$45,0)),IF($BI$1=TRUE,INDEX(Sheet2!$H$2:'Sheet2'!$H$45,MATCH(AX306,Sheet2!$G$2:'Sheet2'!$G$45,0)),0)))+IF($BE$1=TRUE,2,0)</f>
        <v>13</v>
      </c>
      <c r="Q306" s="38">
        <f t="shared" si="181"/>
        <v>16</v>
      </c>
      <c r="R306" s="38">
        <f t="shared" si="182"/>
        <v>19</v>
      </c>
      <c r="S306" s="39">
        <f t="shared" si="183"/>
        <v>22</v>
      </c>
      <c r="T306" s="38">
        <f>AY306+IF($F306="범선",IF($BG$1=TRUE,INDEX(Sheet2!$H$2:'Sheet2'!$H$45,MATCH(AY306,Sheet2!$G$2:'Sheet2'!$G$45,0),0)),IF($BH$1=TRUE,INDEX(Sheet2!$I$2:'Sheet2'!$I$45,MATCH(AY306,Sheet2!$G$2:'Sheet2'!$G$45,0)),IF($BI$1=TRUE,INDEX(Sheet2!$H$2:'Sheet2'!$H$45,MATCH(AY306,Sheet2!$G$2:'Sheet2'!$G$45,0)),0)))+IF($BE$1=TRUE,2,0)</f>
        <v>14.5</v>
      </c>
      <c r="U306" s="38">
        <f t="shared" si="184"/>
        <v>18</v>
      </c>
      <c r="V306" s="38">
        <f t="shared" si="185"/>
        <v>21</v>
      </c>
      <c r="W306" s="39">
        <f t="shared" si="186"/>
        <v>24</v>
      </c>
      <c r="X306" s="38">
        <f>AZ306+IF($F306="범선",IF($BG$1=TRUE,INDEX(Sheet2!$H$2:'Sheet2'!$H$45,MATCH(AZ306,Sheet2!$G$2:'Sheet2'!$G$45,0),0)),IF($BH$1=TRUE,INDEX(Sheet2!$I$2:'Sheet2'!$I$45,MATCH(AZ306,Sheet2!$G$2:'Sheet2'!$G$45,0)),IF($BI$1=TRUE,INDEX(Sheet2!$H$2:'Sheet2'!$H$45,MATCH(AZ306,Sheet2!$G$2:'Sheet2'!$G$45,0)),0)))+IF($BE$1=TRUE,2,0)</f>
        <v>20</v>
      </c>
      <c r="Y306" s="38">
        <f t="shared" si="187"/>
        <v>23.5</v>
      </c>
      <c r="Z306" s="38">
        <f t="shared" si="188"/>
        <v>26.5</v>
      </c>
      <c r="AA306" s="39">
        <f t="shared" si="189"/>
        <v>29.5</v>
      </c>
      <c r="AB306" s="38">
        <f>BA306+IF($F306="범선",IF($BG$1=TRUE,INDEX(Sheet2!$H$2:'Sheet2'!$H$45,MATCH(BA306,Sheet2!$G$2:'Sheet2'!$G$45,0),0)),IF($BH$1=TRUE,INDEX(Sheet2!$I$2:'Sheet2'!$I$45,MATCH(BA306,Sheet2!$G$2:'Sheet2'!$G$45,0)),IF($BI$1=TRUE,INDEX(Sheet2!$H$2:'Sheet2'!$H$45,MATCH(BA306,Sheet2!$G$2:'Sheet2'!$G$45,0)),0)))+IF($BE$1=TRUE,2,0)</f>
        <v>24</v>
      </c>
      <c r="AC306" s="38">
        <f t="shared" si="190"/>
        <v>27.5</v>
      </c>
      <c r="AD306" s="38">
        <f t="shared" si="191"/>
        <v>30.5</v>
      </c>
      <c r="AE306" s="39">
        <f t="shared" si="192"/>
        <v>33.5</v>
      </c>
      <c r="AF306" s="38">
        <f>BB306+IF($F306="범선",IF($BG$1=TRUE,INDEX(Sheet2!$H$2:'Sheet2'!$H$45,MATCH(BB306,Sheet2!$G$2:'Sheet2'!$G$45,0),0)),IF($BH$1=TRUE,INDEX(Sheet2!$I$2:'Sheet2'!$I$45,MATCH(BB306,Sheet2!$G$2:'Sheet2'!$G$45,0)),IF($BI$1=TRUE,INDEX(Sheet2!$H$2:'Sheet2'!$H$45,MATCH(BB306,Sheet2!$G$2:'Sheet2'!$G$45,0)),0)))+IF($BE$1=TRUE,2,0)</f>
        <v>29</v>
      </c>
      <c r="AG306" s="38">
        <f t="shared" si="193"/>
        <v>32.5</v>
      </c>
      <c r="AH306" s="38">
        <f t="shared" si="194"/>
        <v>35.5</v>
      </c>
      <c r="AI306" s="39">
        <f t="shared" si="195"/>
        <v>38.5</v>
      </c>
      <c r="AJ306" s="6"/>
      <c r="AK306" s="13">
        <v>226</v>
      </c>
      <c r="AL306" s="13">
        <v>112</v>
      </c>
      <c r="AM306" s="13">
        <v>10</v>
      </c>
      <c r="AN306" s="262">
        <v>4</v>
      </c>
      <c r="AO306" s="269">
        <v>17</v>
      </c>
      <c r="AP306" s="13">
        <v>50</v>
      </c>
      <c r="AQ306" s="13">
        <v>25</v>
      </c>
      <c r="AR306" s="13">
        <v>18</v>
      </c>
      <c r="AS306" s="13">
        <v>827</v>
      </c>
      <c r="AT306" s="13">
        <v>2</v>
      </c>
      <c r="AU306" s="5">
        <f t="shared" si="196"/>
        <v>895</v>
      </c>
      <c r="AV306" s="5">
        <f t="shared" si="197"/>
        <v>671</v>
      </c>
      <c r="AW306" s="5">
        <f t="shared" si="198"/>
        <v>1118</v>
      </c>
      <c r="AX306" s="5">
        <f t="shared" si="199"/>
        <v>3</v>
      </c>
      <c r="AY306" s="5">
        <f t="shared" si="200"/>
        <v>4</v>
      </c>
      <c r="AZ306" s="5">
        <f t="shared" si="201"/>
        <v>8</v>
      </c>
      <c r="BA306" s="5">
        <f t="shared" si="202"/>
        <v>11</v>
      </c>
      <c r="BB306" s="5">
        <f t="shared" si="203"/>
        <v>15</v>
      </c>
    </row>
    <row r="307" spans="1:54" s="5" customFormat="1">
      <c r="A307" s="334"/>
      <c r="B307" s="89" t="s">
        <v>74</v>
      </c>
      <c r="C307" s="25" t="s">
        <v>72</v>
      </c>
      <c r="D307" s="26" t="s">
        <v>1</v>
      </c>
      <c r="E307" s="26" t="s">
        <v>0</v>
      </c>
      <c r="F307" s="27" t="s">
        <v>18</v>
      </c>
      <c r="G307" s="28" t="s">
        <v>12</v>
      </c>
      <c r="H307" s="91">
        <f>ROUNDDOWN(AK307*1.05,0)+INDEX(Sheet2!$B$2:'Sheet2'!$B$5,MATCH(G307,Sheet2!$A$2:'Sheet2'!$A$5,0),0)+34*AT307-ROUNDUP(IF($BC$1=TRUE,AV307,AW307)/10,0)+A307</f>
        <v>406</v>
      </c>
      <c r="I307" s="231">
        <f>ROUNDDOWN(AL307*1.05,0)+INDEX(Sheet2!$B$2:'Sheet2'!$B$5,MATCH(G307,Sheet2!$A$2:'Sheet2'!$A$5,0),0)+34*AT307-ROUNDUP(IF($BC$1=TRUE,AV307,AW307)/10,0)+A307</f>
        <v>506</v>
      </c>
      <c r="J307" s="30">
        <f t="shared" si="176"/>
        <v>912</v>
      </c>
      <c r="K307" s="384">
        <f>AW307-ROUNDDOWN(AR307/2,0)-ROUNDDOWN(MAX(AQ307*1.2,AP307*0.5),0)+INDEX(Sheet2!$C$2:'Sheet2'!$C$5,MATCH(G307,Sheet2!$A$2:'Sheet2'!$A$5,0),0)</f>
        <v>555</v>
      </c>
      <c r="L307" s="25">
        <f t="shared" si="177"/>
        <v>240</v>
      </c>
      <c r="M307" s="392">
        <f t="shared" si="178"/>
        <v>15</v>
      </c>
      <c r="N307" s="83">
        <f t="shared" si="179"/>
        <v>40</v>
      </c>
      <c r="O307" s="257">
        <f t="shared" si="180"/>
        <v>1724</v>
      </c>
      <c r="P307" s="31">
        <f>AX307+IF($F307="범선",IF($BG$1=TRUE,INDEX(Sheet2!$H$2:'Sheet2'!$H$45,MATCH(AX307,Sheet2!$G$2:'Sheet2'!$G$45,0),0)),IF($BH$1=TRUE,INDEX(Sheet2!$I$2:'Sheet2'!$I$45,MATCH(AX307,Sheet2!$G$2:'Sheet2'!$G$45,0)),IF($BI$1=TRUE,INDEX(Sheet2!$H$2:'Sheet2'!$H$45,MATCH(AX307,Sheet2!$G$2:'Sheet2'!$G$45,0)),0)))+IF($BE$1=TRUE,2,0)</f>
        <v>24</v>
      </c>
      <c r="Q307" s="26">
        <f t="shared" si="181"/>
        <v>27</v>
      </c>
      <c r="R307" s="26">
        <f t="shared" si="182"/>
        <v>30</v>
      </c>
      <c r="S307" s="28">
        <f t="shared" si="183"/>
        <v>33</v>
      </c>
      <c r="T307" s="26">
        <f>AY307+IF($F307="범선",IF($BG$1=TRUE,INDEX(Sheet2!$H$2:'Sheet2'!$H$45,MATCH(AY307,Sheet2!$G$2:'Sheet2'!$G$45,0),0)),IF($BH$1=TRUE,INDEX(Sheet2!$I$2:'Sheet2'!$I$45,MATCH(AY307,Sheet2!$G$2:'Sheet2'!$G$45,0)),IF($BI$1=TRUE,INDEX(Sheet2!$H$2:'Sheet2'!$H$45,MATCH(AY307,Sheet2!$G$2:'Sheet2'!$G$45,0)),0)))+IF($BE$1=TRUE,2,0)</f>
        <v>25</v>
      </c>
      <c r="U307" s="26">
        <f t="shared" si="184"/>
        <v>28.5</v>
      </c>
      <c r="V307" s="26">
        <f t="shared" si="185"/>
        <v>31.5</v>
      </c>
      <c r="W307" s="28">
        <f t="shared" si="186"/>
        <v>34.5</v>
      </c>
      <c r="X307" s="26">
        <f>AZ307+IF($F307="범선",IF($BG$1=TRUE,INDEX(Sheet2!$H$2:'Sheet2'!$H$45,MATCH(AZ307,Sheet2!$G$2:'Sheet2'!$G$45,0),0)),IF($BH$1=TRUE,INDEX(Sheet2!$I$2:'Sheet2'!$I$45,MATCH(AZ307,Sheet2!$G$2:'Sheet2'!$G$45,0)),IF($BI$1=TRUE,INDEX(Sheet2!$H$2:'Sheet2'!$H$45,MATCH(AZ307,Sheet2!$G$2:'Sheet2'!$G$45,0)),0)))+IF($BE$1=TRUE,2,0)</f>
        <v>29</v>
      </c>
      <c r="Y307" s="26">
        <f t="shared" si="187"/>
        <v>32.5</v>
      </c>
      <c r="Z307" s="26">
        <f t="shared" si="188"/>
        <v>35.5</v>
      </c>
      <c r="AA307" s="28">
        <f t="shared" si="189"/>
        <v>38.5</v>
      </c>
      <c r="AB307" s="26">
        <f>BA307+IF($F307="범선",IF($BG$1=TRUE,INDEX(Sheet2!$H$2:'Sheet2'!$H$45,MATCH(BA307,Sheet2!$G$2:'Sheet2'!$G$45,0),0)),IF($BH$1=TRUE,INDEX(Sheet2!$I$2:'Sheet2'!$I$45,MATCH(BA307,Sheet2!$G$2:'Sheet2'!$G$45,0)),IF($BI$1=TRUE,INDEX(Sheet2!$H$2:'Sheet2'!$H$45,MATCH(BA307,Sheet2!$G$2:'Sheet2'!$G$45,0)),0)))+IF($BE$1=TRUE,2,0)</f>
        <v>34.5</v>
      </c>
      <c r="AC307" s="26">
        <f t="shared" si="190"/>
        <v>38</v>
      </c>
      <c r="AD307" s="26">
        <f t="shared" si="191"/>
        <v>41</v>
      </c>
      <c r="AE307" s="28">
        <f t="shared" si="192"/>
        <v>44</v>
      </c>
      <c r="AF307" s="26">
        <f>BB307+IF($F307="범선",IF($BG$1=TRUE,INDEX(Sheet2!$H$2:'Sheet2'!$H$45,MATCH(BB307,Sheet2!$G$2:'Sheet2'!$G$45,0),0)),IF($BH$1=TRUE,INDEX(Sheet2!$I$2:'Sheet2'!$I$45,MATCH(BB307,Sheet2!$G$2:'Sheet2'!$G$45,0)),IF($BI$1=TRUE,INDEX(Sheet2!$H$2:'Sheet2'!$H$45,MATCH(BB307,Sheet2!$G$2:'Sheet2'!$G$45,0)),0)))+IF($BE$1=TRUE,2,0)</f>
        <v>40</v>
      </c>
      <c r="AG307" s="26">
        <f t="shared" si="193"/>
        <v>43.5</v>
      </c>
      <c r="AH307" s="26">
        <f t="shared" si="194"/>
        <v>46.5</v>
      </c>
      <c r="AI307" s="28">
        <f t="shared" si="195"/>
        <v>49.5</v>
      </c>
      <c r="AJ307" s="6"/>
      <c r="AK307" s="5">
        <v>195</v>
      </c>
      <c r="AL307" s="5">
        <v>290</v>
      </c>
      <c r="AM307" s="5">
        <v>11</v>
      </c>
      <c r="AN307" s="262">
        <v>15</v>
      </c>
      <c r="AO307" s="269">
        <v>40</v>
      </c>
      <c r="AP307">
        <v>210</v>
      </c>
      <c r="AQ307">
        <v>50</v>
      </c>
      <c r="AR307">
        <v>108</v>
      </c>
      <c r="AS307" s="5">
        <v>214</v>
      </c>
      <c r="AT307" s="5">
        <v>3</v>
      </c>
      <c r="AU307" s="5">
        <f t="shared" si="196"/>
        <v>532</v>
      </c>
      <c r="AV307" s="5">
        <f t="shared" si="197"/>
        <v>399</v>
      </c>
      <c r="AW307" s="5">
        <f t="shared" si="198"/>
        <v>665</v>
      </c>
      <c r="AX307" s="5">
        <f t="shared" si="199"/>
        <v>11</v>
      </c>
      <c r="AY307" s="5">
        <f t="shared" si="200"/>
        <v>12</v>
      </c>
      <c r="AZ307" s="5">
        <f t="shared" si="201"/>
        <v>15</v>
      </c>
      <c r="BA307" s="5">
        <f t="shared" si="202"/>
        <v>19</v>
      </c>
      <c r="BB307" s="5">
        <f t="shared" si="203"/>
        <v>23</v>
      </c>
    </row>
    <row r="308" spans="1:54" s="5" customFormat="1">
      <c r="A308" s="334"/>
      <c r="B308" s="89" t="s">
        <v>62</v>
      </c>
      <c r="C308" s="25" t="s">
        <v>59</v>
      </c>
      <c r="D308" s="26" t="s">
        <v>1</v>
      </c>
      <c r="E308" s="26" t="s">
        <v>41</v>
      </c>
      <c r="F308" s="27" t="s">
        <v>18</v>
      </c>
      <c r="G308" s="28" t="s">
        <v>8</v>
      </c>
      <c r="H308" s="91">
        <f>ROUNDDOWN(AK308*1.05,0)+INDEX(Sheet2!$B$2:'Sheet2'!$B$5,MATCH(G308,Sheet2!$A$2:'Sheet2'!$A$5,0),0)+34*AT308-ROUNDUP(IF($BC$1=TRUE,AV308,AW308)/10,0)+A308</f>
        <v>396</v>
      </c>
      <c r="I308" s="231">
        <f>ROUNDDOWN(AL308*1.05,0)+INDEX(Sheet2!$B$2:'Sheet2'!$B$5,MATCH(G308,Sheet2!$A$2:'Sheet2'!$A$5,0),0)+34*AT308-ROUNDUP(IF($BC$1=TRUE,AV308,AW308)/10,0)+A308</f>
        <v>512</v>
      </c>
      <c r="J308" s="30">
        <f t="shared" si="176"/>
        <v>908</v>
      </c>
      <c r="K308" s="665">
        <f>AW308-ROUNDDOWN(AR308/2,0)-ROUNDDOWN(MAX(AQ308*1.2,AP308*0.5),0)+INDEX(Sheet2!$C$2:'Sheet2'!$C$5,MATCH(G308,Sheet2!$A$2:'Sheet2'!$A$5,0),0)</f>
        <v>651</v>
      </c>
      <c r="L308" s="25">
        <f t="shared" si="177"/>
        <v>311</v>
      </c>
      <c r="M308" s="83">
        <f t="shared" si="178"/>
        <v>8</v>
      </c>
      <c r="N308" s="83">
        <f t="shared" si="179"/>
        <v>32</v>
      </c>
      <c r="O308" s="257">
        <f t="shared" si="180"/>
        <v>1700</v>
      </c>
      <c r="P308" s="47">
        <f>AX308+IF($F308="범선",IF($BG$1=TRUE,INDEX(Sheet2!$H$2:'Sheet2'!$H$45,MATCH(AX308,Sheet2!$G$2:'Sheet2'!$G$45,0),0)),IF($BH$1=TRUE,INDEX(Sheet2!$I$2:'Sheet2'!$I$45,MATCH(AX308,Sheet2!$G$2:'Sheet2'!$G$45,0)),IF($BI$1=TRUE,INDEX(Sheet2!$H$2:'Sheet2'!$H$45,MATCH(AX308,Sheet2!$G$2:'Sheet2'!$G$45,0)),0)))+IF($BE$1=TRUE,2,0)</f>
        <v>20</v>
      </c>
      <c r="Q308" s="43">
        <f t="shared" si="181"/>
        <v>23</v>
      </c>
      <c r="R308" s="43">
        <f t="shared" si="182"/>
        <v>26</v>
      </c>
      <c r="S308" s="45">
        <f t="shared" si="183"/>
        <v>29</v>
      </c>
      <c r="T308" s="43">
        <f>AY308+IF($F308="범선",IF($BG$1=TRUE,INDEX(Sheet2!$H$2:'Sheet2'!$H$45,MATCH(AY308,Sheet2!$G$2:'Sheet2'!$G$45,0),0)),IF($BH$1=TRUE,INDEX(Sheet2!$I$2:'Sheet2'!$I$45,MATCH(AY308,Sheet2!$G$2:'Sheet2'!$G$45,0)),IF($BI$1=TRUE,INDEX(Sheet2!$H$2:'Sheet2'!$H$45,MATCH(AY308,Sheet2!$G$2:'Sheet2'!$G$45,0)),0)))+IF($BE$1=TRUE,2,0)</f>
        <v>21</v>
      </c>
      <c r="U308" s="43">
        <f t="shared" si="184"/>
        <v>24.5</v>
      </c>
      <c r="V308" s="43">
        <f t="shared" si="185"/>
        <v>27.5</v>
      </c>
      <c r="W308" s="45">
        <f t="shared" si="186"/>
        <v>30.5</v>
      </c>
      <c r="X308" s="43">
        <f>AZ308+IF($F308="범선",IF($BG$1=TRUE,INDEX(Sheet2!$H$2:'Sheet2'!$H$45,MATCH(AZ308,Sheet2!$G$2:'Sheet2'!$G$45,0),0)),IF($BH$1=TRUE,INDEX(Sheet2!$I$2:'Sheet2'!$I$45,MATCH(AZ308,Sheet2!$G$2:'Sheet2'!$G$45,0)),IF($BI$1=TRUE,INDEX(Sheet2!$H$2:'Sheet2'!$H$45,MATCH(AZ308,Sheet2!$G$2:'Sheet2'!$G$45,0)),0)))+IF($BE$1=TRUE,2,0)</f>
        <v>26.5</v>
      </c>
      <c r="Y308" s="43">
        <f t="shared" si="187"/>
        <v>30</v>
      </c>
      <c r="Z308" s="43">
        <f t="shared" si="188"/>
        <v>33</v>
      </c>
      <c r="AA308" s="45">
        <f t="shared" si="189"/>
        <v>36</v>
      </c>
      <c r="AB308" s="43">
        <f>BA308+IF($F308="범선",IF($BG$1=TRUE,INDEX(Sheet2!$H$2:'Sheet2'!$H$45,MATCH(BA308,Sheet2!$G$2:'Sheet2'!$G$45,0),0)),IF($BH$1=TRUE,INDEX(Sheet2!$I$2:'Sheet2'!$I$45,MATCH(BA308,Sheet2!$G$2:'Sheet2'!$G$45,0)),IF($BI$1=TRUE,INDEX(Sheet2!$H$2:'Sheet2'!$H$45,MATCH(BA308,Sheet2!$G$2:'Sheet2'!$G$45,0)),0)))+IF($BE$1=TRUE,2,0)</f>
        <v>30.5</v>
      </c>
      <c r="AC308" s="43">
        <f t="shared" si="190"/>
        <v>34</v>
      </c>
      <c r="AD308" s="43">
        <f t="shared" si="191"/>
        <v>37</v>
      </c>
      <c r="AE308" s="45">
        <f t="shared" si="192"/>
        <v>40</v>
      </c>
      <c r="AF308" s="43">
        <f>BB308+IF($F308="범선",IF($BG$1=TRUE,INDEX(Sheet2!$H$2:'Sheet2'!$H$45,MATCH(BB308,Sheet2!$G$2:'Sheet2'!$G$45,0),0)),IF($BH$1=TRUE,INDEX(Sheet2!$I$2:'Sheet2'!$I$45,MATCH(BB308,Sheet2!$G$2:'Sheet2'!$G$45,0)),IF($BI$1=TRUE,INDEX(Sheet2!$H$2:'Sheet2'!$H$45,MATCH(BB308,Sheet2!$G$2:'Sheet2'!$G$45,0)),0)))+IF($BE$1=TRUE,2,0)</f>
        <v>36</v>
      </c>
      <c r="AG308" s="43">
        <f t="shared" si="193"/>
        <v>39.5</v>
      </c>
      <c r="AH308" s="43">
        <f t="shared" si="194"/>
        <v>42.5</v>
      </c>
      <c r="AI308" s="45">
        <f t="shared" si="195"/>
        <v>45.5</v>
      </c>
      <c r="AJ308" s="6"/>
      <c r="AK308" s="5">
        <v>170</v>
      </c>
      <c r="AL308" s="5">
        <v>280</v>
      </c>
      <c r="AM308" s="5">
        <v>10</v>
      </c>
      <c r="AN308" s="393">
        <v>8</v>
      </c>
      <c r="AO308" s="394">
        <v>32</v>
      </c>
      <c r="AP308" s="5">
        <v>88</v>
      </c>
      <c r="AQ308" s="5">
        <v>88</v>
      </c>
      <c r="AR308" s="5">
        <v>43</v>
      </c>
      <c r="AS308" s="5">
        <v>452</v>
      </c>
      <c r="AT308" s="5">
        <v>3</v>
      </c>
      <c r="AU308" s="5">
        <f t="shared" si="196"/>
        <v>583</v>
      </c>
      <c r="AV308" s="5">
        <f t="shared" si="197"/>
        <v>437</v>
      </c>
      <c r="AW308" s="5">
        <f t="shared" si="198"/>
        <v>728</v>
      </c>
      <c r="AX308" s="5">
        <f t="shared" si="199"/>
        <v>8</v>
      </c>
      <c r="AY308" s="5">
        <f t="shared" si="200"/>
        <v>9</v>
      </c>
      <c r="AZ308" s="5">
        <f t="shared" si="201"/>
        <v>13</v>
      </c>
      <c r="BA308" s="5">
        <f t="shared" si="202"/>
        <v>16</v>
      </c>
      <c r="BB308" s="5">
        <f t="shared" si="203"/>
        <v>20</v>
      </c>
    </row>
    <row r="309" spans="1:54" s="5" customFormat="1">
      <c r="A309" s="334"/>
      <c r="B309" s="89" t="s">
        <v>109</v>
      </c>
      <c r="C309" s="25" t="s">
        <v>107</v>
      </c>
      <c r="D309" s="26" t="s">
        <v>1</v>
      </c>
      <c r="E309" s="26" t="s">
        <v>41</v>
      </c>
      <c r="F309" s="27" t="s">
        <v>18</v>
      </c>
      <c r="G309" s="28" t="s">
        <v>8</v>
      </c>
      <c r="H309" s="91">
        <f>ROUNDDOWN(AK309*1.05,0)+INDEX(Sheet2!$B$2:'Sheet2'!$B$5,MATCH(G309,Sheet2!$A$2:'Sheet2'!$A$5,0),0)+34*AT309-ROUNDUP(IF($BC$1=TRUE,AV309,AW309)/10,0)+A309</f>
        <v>380</v>
      </c>
      <c r="I309" s="231">
        <f>ROUNDDOWN(AL309*1.05,0)+INDEX(Sheet2!$B$2:'Sheet2'!$B$5,MATCH(G309,Sheet2!$A$2:'Sheet2'!$A$5,0),0)+34*AT309-ROUNDUP(IF($BC$1=TRUE,AV309,AW309)/10,0)+A309</f>
        <v>558</v>
      </c>
      <c r="J309" s="30">
        <f t="shared" si="176"/>
        <v>938</v>
      </c>
      <c r="K309" s="665">
        <f>AW309-ROUNDDOWN(AR309/2,0)-ROUNDDOWN(MAX(AQ309*1.2,AP309*0.5),0)+INDEX(Sheet2!$C$2:'Sheet2'!$C$5,MATCH(G309,Sheet2!$A$2:'Sheet2'!$A$5,0),0)</f>
        <v>555</v>
      </c>
      <c r="L309" s="25">
        <f t="shared" si="177"/>
        <v>283</v>
      </c>
      <c r="M309" s="83">
        <f t="shared" si="178"/>
        <v>10</v>
      </c>
      <c r="N309" s="83">
        <f t="shared" si="179"/>
        <v>10</v>
      </c>
      <c r="O309" s="257">
        <f t="shared" si="180"/>
        <v>1698</v>
      </c>
      <c r="P309" s="41">
        <f>AX309+IF($F309="범선",IF($BG$1=TRUE,INDEX(Sheet2!$H$2:'Sheet2'!$H$45,MATCH(AX309,Sheet2!$G$2:'Sheet2'!$G$45,0),0)),IF($BH$1=TRUE,INDEX(Sheet2!$I$2:'Sheet2'!$I$45,MATCH(AX309,Sheet2!$G$2:'Sheet2'!$G$45,0)),IF($BI$1=TRUE,INDEX(Sheet2!$H$2:'Sheet2'!$H$45,MATCH(AX309,Sheet2!$G$2:'Sheet2'!$G$45,0)),0)))+IF($BE$1=TRUE,2,0)</f>
        <v>16</v>
      </c>
      <c r="Q309" s="38">
        <f t="shared" si="181"/>
        <v>19</v>
      </c>
      <c r="R309" s="38">
        <f t="shared" si="182"/>
        <v>22</v>
      </c>
      <c r="S309" s="39">
        <f t="shared" si="183"/>
        <v>25</v>
      </c>
      <c r="T309" s="38">
        <f>AY309+IF($F309="범선",IF($BG$1=TRUE,INDEX(Sheet2!$H$2:'Sheet2'!$H$45,MATCH(AY309,Sheet2!$G$2:'Sheet2'!$G$45,0),0)),IF($BH$1=TRUE,INDEX(Sheet2!$I$2:'Sheet2'!$I$45,MATCH(AY309,Sheet2!$G$2:'Sheet2'!$G$45,0)),IF($BI$1=TRUE,INDEX(Sheet2!$H$2:'Sheet2'!$H$45,MATCH(AY309,Sheet2!$G$2:'Sheet2'!$G$45,0)),0)))+IF($BE$1=TRUE,2,0)</f>
        <v>17</v>
      </c>
      <c r="U309" s="38">
        <f t="shared" si="184"/>
        <v>20.5</v>
      </c>
      <c r="V309" s="38">
        <f t="shared" si="185"/>
        <v>23.5</v>
      </c>
      <c r="W309" s="39">
        <f t="shared" si="186"/>
        <v>26.5</v>
      </c>
      <c r="X309" s="38">
        <f>AZ309+IF($F309="범선",IF($BG$1=TRUE,INDEX(Sheet2!$H$2:'Sheet2'!$H$45,MATCH(AZ309,Sheet2!$G$2:'Sheet2'!$G$45,0),0)),IF($BH$1=TRUE,INDEX(Sheet2!$I$2:'Sheet2'!$I$45,MATCH(AZ309,Sheet2!$G$2:'Sheet2'!$G$45,0)),IF($BI$1=TRUE,INDEX(Sheet2!$H$2:'Sheet2'!$H$45,MATCH(AZ309,Sheet2!$G$2:'Sheet2'!$G$45,0)),0)))+IF($BE$1=TRUE,2,0)</f>
        <v>21</v>
      </c>
      <c r="Y309" s="38">
        <f t="shared" si="187"/>
        <v>24.5</v>
      </c>
      <c r="Z309" s="38">
        <f t="shared" si="188"/>
        <v>27.5</v>
      </c>
      <c r="AA309" s="39">
        <f t="shared" si="189"/>
        <v>30.5</v>
      </c>
      <c r="AB309" s="38">
        <f>BA309+IF($F309="범선",IF($BG$1=TRUE,INDEX(Sheet2!$H$2:'Sheet2'!$H$45,MATCH(BA309,Sheet2!$G$2:'Sheet2'!$G$45,0),0)),IF($BH$1=TRUE,INDEX(Sheet2!$I$2:'Sheet2'!$I$45,MATCH(BA309,Sheet2!$G$2:'Sheet2'!$G$45,0)),IF($BI$1=TRUE,INDEX(Sheet2!$H$2:'Sheet2'!$H$45,MATCH(BA309,Sheet2!$G$2:'Sheet2'!$G$45,0)),0)))+IF($BE$1=TRUE,2,0)</f>
        <v>26.5</v>
      </c>
      <c r="AC309" s="38">
        <f t="shared" si="190"/>
        <v>30</v>
      </c>
      <c r="AD309" s="38">
        <f t="shared" si="191"/>
        <v>33</v>
      </c>
      <c r="AE309" s="39">
        <f t="shared" si="192"/>
        <v>36</v>
      </c>
      <c r="AF309" s="38">
        <f>BB309+IF($F309="범선",IF($BG$1=TRUE,INDEX(Sheet2!$H$2:'Sheet2'!$H$45,MATCH(BB309,Sheet2!$G$2:'Sheet2'!$G$45,0),0)),IF($BH$1=TRUE,INDEX(Sheet2!$I$2:'Sheet2'!$I$45,MATCH(BB309,Sheet2!$G$2:'Sheet2'!$G$45,0)),IF($BI$1=TRUE,INDEX(Sheet2!$H$2:'Sheet2'!$H$45,MATCH(BB309,Sheet2!$G$2:'Sheet2'!$G$45,0)),0)))+IF($BE$1=TRUE,2,0)</f>
        <v>32</v>
      </c>
      <c r="AG309" s="38">
        <f t="shared" si="193"/>
        <v>35.5</v>
      </c>
      <c r="AH309" s="38">
        <f t="shared" si="194"/>
        <v>38.5</v>
      </c>
      <c r="AI309" s="39">
        <f t="shared" si="195"/>
        <v>41.5</v>
      </c>
      <c r="AJ309" s="6"/>
      <c r="AK309" s="5">
        <v>145</v>
      </c>
      <c r="AL309" s="5">
        <v>315</v>
      </c>
      <c r="AM309" s="5">
        <v>12</v>
      </c>
      <c r="AN309" s="262">
        <v>10</v>
      </c>
      <c r="AO309" s="269">
        <v>10</v>
      </c>
      <c r="AP309" s="5">
        <v>74</v>
      </c>
      <c r="AQ309" s="5">
        <v>30</v>
      </c>
      <c r="AR309" s="5">
        <v>26</v>
      </c>
      <c r="AS309">
        <v>345</v>
      </c>
      <c r="AT309">
        <v>3</v>
      </c>
      <c r="AU309" s="5">
        <f t="shared" si="196"/>
        <v>445</v>
      </c>
      <c r="AV309" s="5">
        <f t="shared" si="197"/>
        <v>333</v>
      </c>
      <c r="AW309" s="5">
        <f t="shared" si="198"/>
        <v>556</v>
      </c>
      <c r="AX309" s="5">
        <f t="shared" si="199"/>
        <v>5</v>
      </c>
      <c r="AY309" s="5">
        <f t="shared" si="200"/>
        <v>6</v>
      </c>
      <c r="AZ309" s="5">
        <f t="shared" si="201"/>
        <v>9</v>
      </c>
      <c r="BA309" s="5">
        <f t="shared" si="202"/>
        <v>13</v>
      </c>
      <c r="BB309" s="5">
        <f t="shared" si="203"/>
        <v>17</v>
      </c>
    </row>
    <row r="310" spans="1:54" s="5" customFormat="1">
      <c r="A310" s="334"/>
      <c r="B310" s="89" t="s">
        <v>28</v>
      </c>
      <c r="C310" s="25" t="s">
        <v>180</v>
      </c>
      <c r="D310" s="26" t="s">
        <v>1</v>
      </c>
      <c r="E310" s="26" t="s">
        <v>41</v>
      </c>
      <c r="F310" s="26" t="s">
        <v>18</v>
      </c>
      <c r="G310" s="28" t="s">
        <v>12</v>
      </c>
      <c r="H310" s="91">
        <f>ROUNDDOWN(AK310*1.05,0)+INDEX(Sheet2!$B$2:'Sheet2'!$B$5,MATCH(G310,Sheet2!$A$2:'Sheet2'!$A$5,0),0)+34*AT310-ROUNDUP(IF($BC$1=TRUE,AV310,AW310)/10,0)+A310</f>
        <v>379</v>
      </c>
      <c r="I310" s="231">
        <f>ROUNDDOWN(AL310*1.05,0)+INDEX(Sheet2!$B$2:'Sheet2'!$B$5,MATCH(G310,Sheet2!$A$2:'Sheet2'!$A$5,0),0)+34*AT310-ROUNDUP(IF($BC$1=TRUE,AV310,AW310)/10,0)+A310</f>
        <v>552</v>
      </c>
      <c r="J310" s="30">
        <f t="shared" si="176"/>
        <v>931</v>
      </c>
      <c r="K310" s="764">
        <f>AW310-ROUNDDOWN(AR310/2,0)-ROUNDDOWN(MAX(AQ310*1.2,AP310*0.5),0)+INDEX(Sheet2!$C$2:'Sheet2'!$C$5,MATCH(G310,Sheet2!$A$2:'Sheet2'!$A$5,0),0)</f>
        <v>815</v>
      </c>
      <c r="L310" s="25">
        <f t="shared" si="177"/>
        <v>389</v>
      </c>
      <c r="M310" s="83">
        <f t="shared" si="178"/>
        <v>15</v>
      </c>
      <c r="N310" s="83">
        <f t="shared" si="179"/>
        <v>60</v>
      </c>
      <c r="O310" s="257">
        <f t="shared" si="180"/>
        <v>1689</v>
      </c>
      <c r="P310" s="41">
        <f>AX310+IF($F310="범선",IF($BG$1=TRUE,INDEX(Sheet2!$H$2:'Sheet2'!$H$45,MATCH(AX310,Sheet2!$G$2:'Sheet2'!$G$45,0),0)),IF($BH$1=TRUE,INDEX(Sheet2!$I$2:'Sheet2'!$I$45,MATCH(AX310,Sheet2!$G$2:'Sheet2'!$G$45,0)),IF($BI$1=TRUE,INDEX(Sheet2!$H$2:'Sheet2'!$H$45,MATCH(AX310,Sheet2!$G$2:'Sheet2'!$G$45,0)),0)))+IF($BE$1=TRUE,2,0)</f>
        <v>26.5</v>
      </c>
      <c r="Q310" s="38">
        <f t="shared" si="181"/>
        <v>29.5</v>
      </c>
      <c r="R310" s="38">
        <f t="shared" si="182"/>
        <v>32.5</v>
      </c>
      <c r="S310" s="39">
        <f t="shared" si="183"/>
        <v>35.5</v>
      </c>
      <c r="T310" s="38">
        <f>AY310+IF($F310="범선",IF($BG$1=TRUE,INDEX(Sheet2!$H$2:'Sheet2'!$H$45,MATCH(AY310,Sheet2!$G$2:'Sheet2'!$G$45,0),0)),IF($BH$1=TRUE,INDEX(Sheet2!$I$2:'Sheet2'!$I$45,MATCH(AY310,Sheet2!$G$2:'Sheet2'!$G$45,0)),IF($BI$1=TRUE,INDEX(Sheet2!$H$2:'Sheet2'!$H$45,MATCH(AY310,Sheet2!$G$2:'Sheet2'!$G$45,0)),0)))+IF($BE$1=TRUE,2,0)</f>
        <v>28</v>
      </c>
      <c r="U310" s="38">
        <f t="shared" si="184"/>
        <v>31.5</v>
      </c>
      <c r="V310" s="38">
        <f t="shared" si="185"/>
        <v>34.5</v>
      </c>
      <c r="W310" s="39">
        <f t="shared" si="186"/>
        <v>37.5</v>
      </c>
      <c r="X310" s="38">
        <f>AZ310+IF($F310="범선",IF($BG$1=TRUE,INDEX(Sheet2!$H$2:'Sheet2'!$H$45,MATCH(AZ310,Sheet2!$G$2:'Sheet2'!$G$45,0),0)),IF($BH$1=TRUE,INDEX(Sheet2!$I$2:'Sheet2'!$I$45,MATCH(AZ310,Sheet2!$G$2:'Sheet2'!$G$45,0)),IF($BI$1=TRUE,INDEX(Sheet2!$H$2:'Sheet2'!$H$45,MATCH(AZ310,Sheet2!$G$2:'Sheet2'!$G$45,0)),0)))+IF($BE$1=TRUE,2,0)</f>
        <v>32</v>
      </c>
      <c r="Y310" s="38">
        <f t="shared" si="187"/>
        <v>35.5</v>
      </c>
      <c r="Z310" s="38">
        <f t="shared" si="188"/>
        <v>38.5</v>
      </c>
      <c r="AA310" s="39">
        <f t="shared" si="189"/>
        <v>41.5</v>
      </c>
      <c r="AB310" s="38">
        <f>BA310+IF($F310="범선",IF($BG$1=TRUE,INDEX(Sheet2!$H$2:'Sheet2'!$H$45,MATCH(BA310,Sheet2!$G$2:'Sheet2'!$G$45,0),0)),IF($BH$1=TRUE,INDEX(Sheet2!$I$2:'Sheet2'!$I$45,MATCH(BA310,Sheet2!$G$2:'Sheet2'!$G$45,0)),IF($BI$1=TRUE,INDEX(Sheet2!$H$2:'Sheet2'!$H$45,MATCH(BA310,Sheet2!$G$2:'Sheet2'!$G$45,0)),0)))+IF($BE$1=TRUE,2,0)</f>
        <v>37</v>
      </c>
      <c r="AC310" s="38">
        <f t="shared" si="190"/>
        <v>40.5</v>
      </c>
      <c r="AD310" s="38">
        <f t="shared" si="191"/>
        <v>43.5</v>
      </c>
      <c r="AE310" s="39">
        <f t="shared" si="192"/>
        <v>46.5</v>
      </c>
      <c r="AF310" s="38">
        <f>BB310+IF($F310="범선",IF($BG$1=TRUE,INDEX(Sheet2!$H$2:'Sheet2'!$H$45,MATCH(BB310,Sheet2!$G$2:'Sheet2'!$G$45,0),0)),IF($BH$1=TRUE,INDEX(Sheet2!$I$2:'Sheet2'!$I$45,MATCH(BB310,Sheet2!$G$2:'Sheet2'!$G$45,0)),IF($BI$1=TRUE,INDEX(Sheet2!$H$2:'Sheet2'!$H$45,MATCH(BB310,Sheet2!$G$2:'Sheet2'!$G$45,0)),0)))+IF($BE$1=TRUE,2,0)</f>
        <v>42.5</v>
      </c>
      <c r="AG310" s="38">
        <f t="shared" si="193"/>
        <v>46</v>
      </c>
      <c r="AH310" s="38">
        <f t="shared" si="194"/>
        <v>49</v>
      </c>
      <c r="AI310" s="39">
        <f t="shared" si="195"/>
        <v>52</v>
      </c>
      <c r="AJ310" s="6"/>
      <c r="AK310" s="13">
        <v>185</v>
      </c>
      <c r="AL310" s="13">
        <v>350</v>
      </c>
      <c r="AM310" s="13">
        <v>13</v>
      </c>
      <c r="AN310" s="262">
        <v>15</v>
      </c>
      <c r="AO310" s="269">
        <v>60</v>
      </c>
      <c r="AP310" s="13">
        <v>245</v>
      </c>
      <c r="AQ310" s="13">
        <v>100</v>
      </c>
      <c r="AR310" s="13">
        <v>110</v>
      </c>
      <c r="AS310" s="13">
        <v>400</v>
      </c>
      <c r="AT310" s="13">
        <v>3</v>
      </c>
      <c r="AU310" s="5">
        <f t="shared" si="196"/>
        <v>755</v>
      </c>
      <c r="AV310" s="5">
        <f t="shared" si="197"/>
        <v>566</v>
      </c>
      <c r="AW310" s="5">
        <f t="shared" si="198"/>
        <v>943</v>
      </c>
      <c r="AX310" s="5">
        <f t="shared" si="199"/>
        <v>13</v>
      </c>
      <c r="AY310" s="5">
        <f t="shared" si="200"/>
        <v>14</v>
      </c>
      <c r="AZ310" s="5">
        <f t="shared" si="201"/>
        <v>17</v>
      </c>
      <c r="BA310" s="5">
        <f t="shared" si="202"/>
        <v>21</v>
      </c>
      <c r="BB310" s="5">
        <f t="shared" si="203"/>
        <v>25</v>
      </c>
    </row>
    <row r="311" spans="1:54">
      <c r="A311" s="334"/>
      <c r="B311" s="89" t="s">
        <v>65</v>
      </c>
      <c r="C311" s="25" t="s">
        <v>59</v>
      </c>
      <c r="D311" s="26" t="s">
        <v>25</v>
      </c>
      <c r="E311" s="26" t="s">
        <v>0</v>
      </c>
      <c r="F311" s="27" t="s">
        <v>18</v>
      </c>
      <c r="G311" s="28" t="s">
        <v>8</v>
      </c>
      <c r="H311" s="91">
        <f>ROUNDDOWN(AK311*1.05,0)+INDEX(Sheet2!$B$2:'Sheet2'!$B$5,MATCH(G311,Sheet2!$A$2:'Sheet2'!$A$5,0),0)+34*AT311-ROUNDUP(IF($BC$1=TRUE,AV311,AW311)/10,0)+A311</f>
        <v>393</v>
      </c>
      <c r="I311" s="231">
        <f>ROUNDDOWN(AL311*1.05,0)+INDEX(Sheet2!$B$2:'Sheet2'!$B$5,MATCH(G311,Sheet2!$A$2:'Sheet2'!$A$5,0),0)+34*AT311-ROUNDUP(IF($BC$1=TRUE,AV311,AW311)/10,0)+A311</f>
        <v>509</v>
      </c>
      <c r="J311" s="30">
        <f t="shared" si="176"/>
        <v>902</v>
      </c>
      <c r="K311" s="665">
        <f>AW311-ROUNDDOWN(AR311/2,0)-ROUNDDOWN(MAX(AQ311*1.2,AP311*0.5),0)+INDEX(Sheet2!$C$2:'Sheet2'!$C$5,MATCH(G311,Sheet2!$A$2:'Sheet2'!$A$5,0),0)</f>
        <v>729</v>
      </c>
      <c r="L311" s="25">
        <f t="shared" si="177"/>
        <v>373</v>
      </c>
      <c r="M311" s="83">
        <f t="shared" si="178"/>
        <v>8</v>
      </c>
      <c r="N311" s="83">
        <f t="shared" si="179"/>
        <v>32</v>
      </c>
      <c r="O311" s="257">
        <f t="shared" si="180"/>
        <v>1688</v>
      </c>
      <c r="P311" s="53">
        <f>AX311+IF($F311="범선",IF($BG$1=TRUE,INDEX(Sheet2!$H$2:'Sheet2'!$H$45,MATCH(AX311,Sheet2!$G$2:'Sheet2'!$G$45,0),0)),IF($BH$1=TRUE,INDEX(Sheet2!$I$2:'Sheet2'!$I$45,MATCH(AX311,Sheet2!$G$2:'Sheet2'!$G$45,0)),IF($BI$1=TRUE,INDEX(Sheet2!$H$2:'Sheet2'!$H$45,MATCH(AX311,Sheet2!$G$2:'Sheet2'!$G$45,0)),0)))+IF($BE$1=TRUE,2,0)</f>
        <v>20</v>
      </c>
      <c r="Q311" s="49">
        <f t="shared" si="181"/>
        <v>23</v>
      </c>
      <c r="R311" s="49">
        <f t="shared" si="182"/>
        <v>26</v>
      </c>
      <c r="S311" s="51">
        <f t="shared" si="183"/>
        <v>29</v>
      </c>
      <c r="T311" s="49">
        <f>AY311+IF($F311="범선",IF($BG$1=TRUE,INDEX(Sheet2!$H$2:'Sheet2'!$H$45,MATCH(AY311,Sheet2!$G$2:'Sheet2'!$G$45,0),0)),IF($BH$1=TRUE,INDEX(Sheet2!$I$2:'Sheet2'!$I$45,MATCH(AY311,Sheet2!$G$2:'Sheet2'!$G$45,0)),IF($BI$1=TRUE,INDEX(Sheet2!$H$2:'Sheet2'!$H$45,MATCH(AY311,Sheet2!$G$2:'Sheet2'!$G$45,0)),0)))+IF($BE$1=TRUE,2,0)</f>
        <v>21</v>
      </c>
      <c r="U311" s="49">
        <f t="shared" si="184"/>
        <v>24.5</v>
      </c>
      <c r="V311" s="49">
        <f t="shared" si="185"/>
        <v>27.5</v>
      </c>
      <c r="W311" s="51">
        <f t="shared" si="186"/>
        <v>30.5</v>
      </c>
      <c r="X311" s="49">
        <f>AZ311+IF($F311="범선",IF($BG$1=TRUE,INDEX(Sheet2!$H$2:'Sheet2'!$H$45,MATCH(AZ311,Sheet2!$G$2:'Sheet2'!$G$45,0),0)),IF($BH$1=TRUE,INDEX(Sheet2!$I$2:'Sheet2'!$I$45,MATCH(AZ311,Sheet2!$G$2:'Sheet2'!$G$45,0)),IF($BI$1=TRUE,INDEX(Sheet2!$H$2:'Sheet2'!$H$45,MATCH(AZ311,Sheet2!$G$2:'Sheet2'!$G$45,0)),0)))+IF($BE$1=TRUE,2,0)</f>
        <v>26.5</v>
      </c>
      <c r="Y311" s="49">
        <f t="shared" si="187"/>
        <v>30</v>
      </c>
      <c r="Z311" s="49">
        <f t="shared" si="188"/>
        <v>33</v>
      </c>
      <c r="AA311" s="51">
        <f t="shared" si="189"/>
        <v>36</v>
      </c>
      <c r="AB311" s="49">
        <f>BA311+IF($F311="범선",IF($BG$1=TRUE,INDEX(Sheet2!$H$2:'Sheet2'!$H$45,MATCH(BA311,Sheet2!$G$2:'Sheet2'!$G$45,0),0)),IF($BH$1=TRUE,INDEX(Sheet2!$I$2:'Sheet2'!$I$45,MATCH(BA311,Sheet2!$G$2:'Sheet2'!$G$45,0)),IF($BI$1=TRUE,INDEX(Sheet2!$H$2:'Sheet2'!$H$45,MATCH(BA311,Sheet2!$G$2:'Sheet2'!$G$45,0)),0)))+IF($BE$1=TRUE,2,0)</f>
        <v>30.5</v>
      </c>
      <c r="AC311" s="49">
        <f t="shared" si="190"/>
        <v>34</v>
      </c>
      <c r="AD311" s="49">
        <f t="shared" si="191"/>
        <v>37</v>
      </c>
      <c r="AE311" s="51">
        <f t="shared" si="192"/>
        <v>40</v>
      </c>
      <c r="AF311" s="49">
        <f>BB311+IF($F311="범선",IF($BG$1=TRUE,INDEX(Sheet2!$H$2:'Sheet2'!$H$45,MATCH(BB311,Sheet2!$G$2:'Sheet2'!$G$45,0),0)),IF($BH$1=TRUE,INDEX(Sheet2!$I$2:'Sheet2'!$I$45,MATCH(BB311,Sheet2!$G$2:'Sheet2'!$G$45,0)),IF($BI$1=TRUE,INDEX(Sheet2!$H$2:'Sheet2'!$H$45,MATCH(BB311,Sheet2!$G$2:'Sheet2'!$G$45,0)),0)))+IF($BE$1=TRUE,2,0)</f>
        <v>36</v>
      </c>
      <c r="AG311" s="49">
        <f t="shared" si="193"/>
        <v>39.5</v>
      </c>
      <c r="AH311" s="49">
        <f t="shared" si="194"/>
        <v>42.5</v>
      </c>
      <c r="AI311" s="51">
        <f t="shared" si="195"/>
        <v>45.5</v>
      </c>
      <c r="AJ311" s="6"/>
      <c r="AK311" s="5">
        <v>170</v>
      </c>
      <c r="AL311" s="5">
        <v>280</v>
      </c>
      <c r="AM311" s="5">
        <v>10</v>
      </c>
      <c r="AN311" s="262">
        <v>8</v>
      </c>
      <c r="AO311" s="269">
        <v>32</v>
      </c>
      <c r="AP311" s="5">
        <v>88</v>
      </c>
      <c r="AQ311" s="5">
        <v>43</v>
      </c>
      <c r="AR311" s="5">
        <v>75</v>
      </c>
      <c r="AS311" s="5">
        <v>452</v>
      </c>
      <c r="AT311" s="5">
        <v>3</v>
      </c>
      <c r="AU311" s="5">
        <f t="shared" si="196"/>
        <v>615</v>
      </c>
      <c r="AV311" s="5">
        <f t="shared" si="197"/>
        <v>461</v>
      </c>
      <c r="AW311" s="5">
        <f t="shared" si="198"/>
        <v>768</v>
      </c>
      <c r="AX311" s="5">
        <f t="shared" si="199"/>
        <v>8</v>
      </c>
      <c r="AY311" s="5">
        <f t="shared" si="200"/>
        <v>9</v>
      </c>
      <c r="AZ311" s="5">
        <f t="shared" si="201"/>
        <v>13</v>
      </c>
      <c r="BA311" s="5">
        <f t="shared" si="202"/>
        <v>16</v>
      </c>
      <c r="BB311" s="5">
        <f t="shared" si="203"/>
        <v>20</v>
      </c>
    </row>
    <row r="312" spans="1:54" ht="18.75" customHeight="1">
      <c r="A312" s="334"/>
      <c r="B312" s="89" t="s">
        <v>3</v>
      </c>
      <c r="C312" s="25" t="s">
        <v>298</v>
      </c>
      <c r="D312" s="26" t="s">
        <v>1</v>
      </c>
      <c r="E312" s="26" t="s">
        <v>0</v>
      </c>
      <c r="F312" s="27" t="s">
        <v>18</v>
      </c>
      <c r="G312" s="28" t="s">
        <v>12</v>
      </c>
      <c r="H312" s="91">
        <f>ROUNDDOWN(AK312*1.05,0)+INDEX(Sheet2!$B$2:'Sheet2'!$B$5,MATCH(G312,Sheet2!$A$2:'Sheet2'!$A$5,0),0)+34*AT312-ROUNDUP(IF($BC$1=TRUE,AV312,AW312)/10,0)+A312</f>
        <v>383</v>
      </c>
      <c r="I312" s="231">
        <f>ROUNDDOWN(AL312*1.05,0)+INDEX(Sheet2!$B$2:'Sheet2'!$B$5,MATCH(G312,Sheet2!$A$2:'Sheet2'!$A$5,0),0)+34*AT312-ROUNDUP(IF($BC$1=TRUE,AV312,AW312)/10,0)+A312</f>
        <v>533</v>
      </c>
      <c r="J312" s="30">
        <f t="shared" si="176"/>
        <v>916</v>
      </c>
      <c r="K312" s="1197">
        <f>AW312-ROUNDDOWN(AR312/2,0)-ROUNDDOWN(MAX(AQ312*1.2,AP312*0.5),0)+INDEX(Sheet2!$C$2:'Sheet2'!$C$5,MATCH(G312,Sheet2!$A$2:'Sheet2'!$A$5,0),0)</f>
        <v>569</v>
      </c>
      <c r="L312" s="1135">
        <f t="shared" si="177"/>
        <v>240</v>
      </c>
      <c r="M312" s="83">
        <f t="shared" si="178"/>
        <v>11</v>
      </c>
      <c r="N312" s="83">
        <f t="shared" si="179"/>
        <v>60</v>
      </c>
      <c r="O312" s="257">
        <f t="shared" si="180"/>
        <v>1682</v>
      </c>
      <c r="P312" s="53">
        <f>AX312+IF($F312="범선",IF($BG$1=TRUE,INDEX(Sheet2!$H$2:'Sheet2'!$H$45,MATCH(AX312,Sheet2!$G$2:'Sheet2'!$G$45,0),0)),IF($BH$1=TRUE,INDEX(Sheet2!$I$2:'Sheet2'!$I$45,MATCH(AX312,Sheet2!$G$2:'Sheet2'!$G$45,0)),IF($BI$1=TRUE,INDEX(Sheet2!$H$2:'Sheet2'!$H$45,MATCH(AX312,Sheet2!$G$2:'Sheet2'!$G$45,0)),0)))+IF($BE$1=TRUE,2,0)</f>
        <v>28</v>
      </c>
      <c r="Q312" s="49">
        <f t="shared" si="181"/>
        <v>31</v>
      </c>
      <c r="R312" s="49">
        <f t="shared" si="182"/>
        <v>34</v>
      </c>
      <c r="S312" s="51">
        <f t="shared" si="183"/>
        <v>37</v>
      </c>
      <c r="T312" s="49">
        <f>AY312+IF($F312="범선",IF($BG$1=TRUE,INDEX(Sheet2!$H$2:'Sheet2'!$H$45,MATCH(AY312,Sheet2!$G$2:'Sheet2'!$G$45,0),0)),IF($BH$1=TRUE,INDEX(Sheet2!$I$2:'Sheet2'!$I$45,MATCH(AY312,Sheet2!$G$2:'Sheet2'!$G$45,0)),IF($BI$1=TRUE,INDEX(Sheet2!$H$2:'Sheet2'!$H$45,MATCH(AY312,Sheet2!$G$2:'Sheet2'!$G$45,0)),0)))+IF($BE$1=TRUE,2,0)</f>
        <v>29</v>
      </c>
      <c r="U312" s="49">
        <f t="shared" si="184"/>
        <v>32.5</v>
      </c>
      <c r="V312" s="49">
        <f t="shared" si="185"/>
        <v>35.5</v>
      </c>
      <c r="W312" s="51">
        <f t="shared" si="186"/>
        <v>38.5</v>
      </c>
      <c r="X312" s="49">
        <f>AZ312+IF($F312="범선",IF($BG$1=TRUE,INDEX(Sheet2!$H$2:'Sheet2'!$H$45,MATCH(AZ312,Sheet2!$G$2:'Sheet2'!$G$45,0),0)),IF($BH$1=TRUE,INDEX(Sheet2!$I$2:'Sheet2'!$I$45,MATCH(AZ312,Sheet2!$G$2:'Sheet2'!$G$45,0)),IF($BI$1=TRUE,INDEX(Sheet2!$H$2:'Sheet2'!$H$45,MATCH(AZ312,Sheet2!$G$2:'Sheet2'!$G$45,0)),0)))+IF($BE$1=TRUE,2,0)</f>
        <v>33</v>
      </c>
      <c r="Y312" s="49">
        <f t="shared" si="187"/>
        <v>36.5</v>
      </c>
      <c r="Z312" s="49">
        <f t="shared" si="188"/>
        <v>39.5</v>
      </c>
      <c r="AA312" s="51">
        <f t="shared" si="189"/>
        <v>42.5</v>
      </c>
      <c r="AB312" s="49">
        <f>BA312+IF($F312="범선",IF($BG$1=TRUE,INDEX(Sheet2!$H$2:'Sheet2'!$H$45,MATCH(BA312,Sheet2!$G$2:'Sheet2'!$G$45,0),0)),IF($BH$1=TRUE,INDEX(Sheet2!$I$2:'Sheet2'!$I$45,MATCH(BA312,Sheet2!$G$2:'Sheet2'!$G$45,0)),IF($BI$1=TRUE,INDEX(Sheet2!$H$2:'Sheet2'!$H$45,MATCH(BA312,Sheet2!$G$2:'Sheet2'!$G$45,0)),0)))+IF($BE$1=TRUE,2,0)</f>
        <v>38.5</v>
      </c>
      <c r="AC312" s="49">
        <f t="shared" si="190"/>
        <v>42</v>
      </c>
      <c r="AD312" s="49">
        <f t="shared" si="191"/>
        <v>45</v>
      </c>
      <c r="AE312" s="51">
        <f t="shared" si="192"/>
        <v>48</v>
      </c>
      <c r="AF312" s="49">
        <f>BB312+IF($F312="범선",IF($BG$1=TRUE,INDEX(Sheet2!$H$2:'Sheet2'!$H$45,MATCH(BB312,Sheet2!$G$2:'Sheet2'!$G$45,0),0)),IF($BH$1=TRUE,INDEX(Sheet2!$I$2:'Sheet2'!$I$45,MATCH(BB312,Sheet2!$G$2:'Sheet2'!$G$45,0)),IF($BI$1=TRUE,INDEX(Sheet2!$H$2:'Sheet2'!$H$45,MATCH(BB312,Sheet2!$G$2:'Sheet2'!$G$45,0)),0)))+IF($BE$1=TRUE,2,0)</f>
        <v>44</v>
      </c>
      <c r="AG312" s="49">
        <f t="shared" si="193"/>
        <v>47.5</v>
      </c>
      <c r="AH312" s="49">
        <f t="shared" si="194"/>
        <v>50.5</v>
      </c>
      <c r="AI312" s="51">
        <f t="shared" si="195"/>
        <v>53.5</v>
      </c>
      <c r="AK312" s="5">
        <v>142</v>
      </c>
      <c r="AL312" s="5">
        <v>285</v>
      </c>
      <c r="AM312" s="5">
        <v>9</v>
      </c>
      <c r="AN312" s="262">
        <v>11</v>
      </c>
      <c r="AO312" s="269">
        <v>60</v>
      </c>
      <c r="AP312" s="5">
        <v>250</v>
      </c>
      <c r="AQ312" s="5">
        <v>100</v>
      </c>
      <c r="AR312" s="5">
        <v>110</v>
      </c>
      <c r="AS312" s="5">
        <v>200</v>
      </c>
      <c r="AT312" s="5">
        <v>4</v>
      </c>
      <c r="AU312" s="5">
        <f t="shared" si="196"/>
        <v>560</v>
      </c>
      <c r="AV312" s="5">
        <f t="shared" si="197"/>
        <v>420</v>
      </c>
      <c r="AW312" s="5">
        <f t="shared" si="198"/>
        <v>700</v>
      </c>
      <c r="AX312" s="5">
        <f t="shared" si="199"/>
        <v>14</v>
      </c>
      <c r="AY312" s="5">
        <f t="shared" si="200"/>
        <v>15</v>
      </c>
      <c r="AZ312" s="5">
        <f t="shared" si="201"/>
        <v>18</v>
      </c>
      <c r="BA312" s="5">
        <f t="shared" si="202"/>
        <v>22</v>
      </c>
      <c r="BB312" s="5">
        <f t="shared" si="203"/>
        <v>26</v>
      </c>
    </row>
    <row r="313" spans="1:54" s="5" customFormat="1">
      <c r="A313" s="1357"/>
      <c r="B313" s="1358"/>
      <c r="C313" s="1359" t="s">
        <v>497</v>
      </c>
      <c r="D313" s="248" t="s">
        <v>25</v>
      </c>
      <c r="E313" s="248" t="s">
        <v>0</v>
      </c>
      <c r="F313" s="248" t="s">
        <v>18</v>
      </c>
      <c r="G313" s="1361" t="s">
        <v>12</v>
      </c>
      <c r="H313" s="1362">
        <f>ROUNDDOWN(AK313*1.05,0)+INDEX(Sheet2!$B$2:'Sheet2'!$B$5,MATCH(G313,Sheet2!$A$2:'Sheet2'!$A$5,0),0)+34*AT313-ROUNDUP(IF($BC$1=TRUE,AV313,AW313)/10,0)+A313</f>
        <v>410</v>
      </c>
      <c r="I313" s="1363">
        <f>ROUNDDOWN(AL313*1.05,0)+INDEX(Sheet2!$B$2:'Sheet2'!$B$5,MATCH(G313,Sheet2!$A$2:'Sheet2'!$A$5,0),0)+34*AT313-ROUNDUP(IF($BC$1=TRUE,AV313,AW313)/10,0)+A313</f>
        <v>452</v>
      </c>
      <c r="J313" s="1364">
        <f t="shared" si="176"/>
        <v>862</v>
      </c>
      <c r="K313" s="1368">
        <f>AW313-ROUNDDOWN(AR313/2,0)-ROUNDDOWN(MAX(AQ313*1.2,AP313*0.5),0)+INDEX(Sheet2!$C$2:'Sheet2'!$C$5,MATCH(G313,Sheet2!$A$2:'Sheet2'!$A$5,0),0)</f>
        <v>1311</v>
      </c>
      <c r="L313" s="1359">
        <f t="shared" si="177"/>
        <v>692</v>
      </c>
      <c r="M313" s="694">
        <f t="shared" si="178"/>
        <v>15</v>
      </c>
      <c r="N313" s="427">
        <f t="shared" si="179"/>
        <v>50</v>
      </c>
      <c r="O313" s="1369">
        <f t="shared" si="180"/>
        <v>1682</v>
      </c>
      <c r="P313" s="31">
        <f>AX313+IF($F313="범선",IF($BG$1=TRUE,INDEX(Sheet2!$H$2:'Sheet2'!$H$45,MATCH(AX313,Sheet2!$G$2:'Sheet2'!$G$45,0),0)),IF($BH$1=TRUE,INDEX(Sheet2!$I$2:'Sheet2'!$I$45,MATCH(AX313,Sheet2!$G$2:'Sheet2'!$G$45,0)),IF($BI$1=TRUE,INDEX(Sheet2!$H$2:'Sheet2'!$H$45,MATCH(AX313,Sheet2!$G$2:'Sheet2'!$G$45,0)),0)))+IF($BE$1=TRUE,2,0)</f>
        <v>20</v>
      </c>
      <c r="Q313" s="26">
        <f t="shared" si="181"/>
        <v>23</v>
      </c>
      <c r="R313" s="26">
        <f t="shared" si="182"/>
        <v>26</v>
      </c>
      <c r="S313" s="28">
        <f t="shared" si="183"/>
        <v>29</v>
      </c>
      <c r="T313" s="26">
        <f>AY313+IF($F313="범선",IF($BG$1=TRUE,INDEX(Sheet2!$H$2:'Sheet2'!$H$45,MATCH(AY313,Sheet2!$G$2:'Sheet2'!$G$45,0),0)),IF($BH$1=TRUE,INDEX(Sheet2!$I$2:'Sheet2'!$I$45,MATCH(AY313,Sheet2!$G$2:'Sheet2'!$G$45,0)),IF($BI$1=TRUE,INDEX(Sheet2!$H$2:'Sheet2'!$H$45,MATCH(AY313,Sheet2!$G$2:'Sheet2'!$G$45,0)),0)))+IF($BE$1=TRUE,2,0)</f>
        <v>21</v>
      </c>
      <c r="U313" s="26">
        <f t="shared" si="184"/>
        <v>24.5</v>
      </c>
      <c r="V313" s="26">
        <f t="shared" si="185"/>
        <v>27.5</v>
      </c>
      <c r="W313" s="28">
        <f t="shared" si="186"/>
        <v>30.5</v>
      </c>
      <c r="X313" s="26">
        <f>AZ313+IF($F313="범선",IF($BG$1=TRUE,INDEX(Sheet2!$H$2:'Sheet2'!$H$45,MATCH(AZ313,Sheet2!$G$2:'Sheet2'!$G$45,0),0)),IF($BH$1=TRUE,INDEX(Sheet2!$I$2:'Sheet2'!$I$45,MATCH(AZ313,Sheet2!$G$2:'Sheet2'!$G$45,0)),IF($BI$1=TRUE,INDEX(Sheet2!$H$2:'Sheet2'!$H$45,MATCH(AZ313,Sheet2!$G$2:'Sheet2'!$G$45,0)),0)))+IF($BE$1=TRUE,2,0)</f>
        <v>25</v>
      </c>
      <c r="Y313" s="26">
        <f t="shared" si="187"/>
        <v>28.5</v>
      </c>
      <c r="Z313" s="26">
        <f t="shared" si="188"/>
        <v>31.5</v>
      </c>
      <c r="AA313" s="28">
        <f t="shared" si="189"/>
        <v>34.5</v>
      </c>
      <c r="AB313" s="26">
        <f>BA313+IF($F313="범선",IF($BG$1=TRUE,INDEX(Sheet2!$H$2:'Sheet2'!$H$45,MATCH(BA313,Sheet2!$G$2:'Sheet2'!$G$45,0),0)),IF($BH$1=TRUE,INDEX(Sheet2!$I$2:'Sheet2'!$I$45,MATCH(BA313,Sheet2!$G$2:'Sheet2'!$G$45,0)),IF($BI$1=TRUE,INDEX(Sheet2!$H$2:'Sheet2'!$H$45,MATCH(BA313,Sheet2!$G$2:'Sheet2'!$G$45,0)),0)))+IF($BE$1=TRUE,2,0)</f>
        <v>30.5</v>
      </c>
      <c r="AC313" s="26">
        <f t="shared" si="190"/>
        <v>34</v>
      </c>
      <c r="AD313" s="26">
        <f t="shared" si="191"/>
        <v>37</v>
      </c>
      <c r="AE313" s="28">
        <f t="shared" si="192"/>
        <v>40</v>
      </c>
      <c r="AF313" s="26">
        <f>BB313+IF($F313="범선",IF($BG$1=TRUE,INDEX(Sheet2!$H$2:'Sheet2'!$H$45,MATCH(BB313,Sheet2!$G$2:'Sheet2'!$G$45,0),0)),IF($BH$1=TRUE,INDEX(Sheet2!$I$2:'Sheet2'!$I$45,MATCH(BB313,Sheet2!$G$2:'Sheet2'!$G$45,0)),IF($BI$1=TRUE,INDEX(Sheet2!$H$2:'Sheet2'!$H$45,MATCH(BB313,Sheet2!$G$2:'Sheet2'!$G$45,0)),0)))+IF($BE$1=TRUE,2,0)</f>
        <v>36</v>
      </c>
      <c r="AG313" s="26">
        <f t="shared" si="193"/>
        <v>39.5</v>
      </c>
      <c r="AH313" s="26">
        <f t="shared" si="194"/>
        <v>42.5</v>
      </c>
      <c r="AI313" s="28">
        <f t="shared" si="195"/>
        <v>45.5</v>
      </c>
      <c r="AJ313" s="2"/>
      <c r="AK313" s="178">
        <v>210</v>
      </c>
      <c r="AL313" s="178">
        <v>250</v>
      </c>
      <c r="AM313" s="178">
        <v>14</v>
      </c>
      <c r="AN313" s="262">
        <v>15</v>
      </c>
      <c r="AO313" s="269">
        <v>50</v>
      </c>
      <c r="AP313" s="13">
        <v>180</v>
      </c>
      <c r="AQ313" s="13">
        <v>90</v>
      </c>
      <c r="AR313" s="13">
        <v>110</v>
      </c>
      <c r="AS313" s="13">
        <v>850</v>
      </c>
      <c r="AT313" s="13">
        <v>4</v>
      </c>
      <c r="AU313" s="13">
        <f t="shared" si="196"/>
        <v>1140</v>
      </c>
      <c r="AV313" s="13">
        <f t="shared" si="197"/>
        <v>855</v>
      </c>
      <c r="AW313" s="13">
        <f t="shared" si="198"/>
        <v>1425</v>
      </c>
      <c r="AX313" s="5">
        <f t="shared" si="199"/>
        <v>8</v>
      </c>
      <c r="AY313" s="5">
        <f t="shared" si="200"/>
        <v>9</v>
      </c>
      <c r="AZ313" s="5">
        <f t="shared" si="201"/>
        <v>12</v>
      </c>
      <c r="BA313" s="5">
        <f t="shared" si="202"/>
        <v>16</v>
      </c>
      <c r="BB313" s="5">
        <f t="shared" si="203"/>
        <v>20</v>
      </c>
    </row>
    <row r="314" spans="1:54">
      <c r="A314" s="334"/>
      <c r="B314" s="89" t="s">
        <v>3</v>
      </c>
      <c r="C314" s="25" t="s">
        <v>194</v>
      </c>
      <c r="D314" s="26" t="s">
        <v>1</v>
      </c>
      <c r="E314" s="26" t="s">
        <v>41</v>
      </c>
      <c r="F314" s="26" t="s">
        <v>18</v>
      </c>
      <c r="G314" s="28" t="s">
        <v>12</v>
      </c>
      <c r="H314" s="91">
        <f>ROUNDDOWN(AK314*1.05,0)+INDEX(Sheet2!$B$2:'Sheet2'!$B$5,MATCH(G314,Sheet2!$A$2:'Sheet2'!$A$5,0),0)+34*AT314-ROUNDUP(IF($BC$1=TRUE,AV314,AW314)/10,0)+A314</f>
        <v>378</v>
      </c>
      <c r="I314" s="231">
        <f>ROUNDDOWN(AL314*1.05,0)+INDEX(Sheet2!$B$2:'Sheet2'!$B$5,MATCH(G314,Sheet2!$A$2:'Sheet2'!$A$5,0),0)+34*AT314-ROUNDUP(IF($BC$1=TRUE,AV314,AW314)/10,0)+A314</f>
        <v>546</v>
      </c>
      <c r="J314" s="30">
        <f t="shared" si="176"/>
        <v>924</v>
      </c>
      <c r="K314" s="384">
        <f>AW314-ROUNDDOWN(AR314/2,0)-ROUNDDOWN(MAX(AQ314*1.2,AP314*0.5),0)+INDEX(Sheet2!$C$2:'Sheet2'!$C$5,MATCH(G314,Sheet2!$A$2:'Sheet2'!$A$5,0),0)</f>
        <v>761</v>
      </c>
      <c r="L314" s="25">
        <f t="shared" si="177"/>
        <v>362</v>
      </c>
      <c r="M314" s="83">
        <f t="shared" si="178"/>
        <v>14</v>
      </c>
      <c r="N314" s="83">
        <f t="shared" si="179"/>
        <v>53</v>
      </c>
      <c r="O314" s="257">
        <f t="shared" si="180"/>
        <v>1680</v>
      </c>
      <c r="P314" s="41">
        <f>AX314+IF($F314="범선",IF($BG$1=TRUE,INDEX(Sheet2!$H$2:'Sheet2'!$H$45,MATCH(AX314,Sheet2!$G$2:'Sheet2'!$G$45,0),0)),IF($BH$1=TRUE,INDEX(Sheet2!$I$2:'Sheet2'!$I$45,MATCH(AX314,Sheet2!$G$2:'Sheet2'!$G$45,0)),IF($BI$1=TRUE,INDEX(Sheet2!$H$2:'Sheet2'!$H$45,MATCH(AX314,Sheet2!$G$2:'Sheet2'!$G$45,0)),0)))+IF($BE$1=TRUE,2,0)</f>
        <v>24</v>
      </c>
      <c r="Q314" s="38">
        <f t="shared" si="181"/>
        <v>27</v>
      </c>
      <c r="R314" s="38">
        <f t="shared" si="182"/>
        <v>30</v>
      </c>
      <c r="S314" s="39">
        <f t="shared" si="183"/>
        <v>33</v>
      </c>
      <c r="T314" s="38">
        <f>AY314+IF($F314="범선",IF($BG$1=TRUE,INDEX(Sheet2!$H$2:'Sheet2'!$H$45,MATCH(AY314,Sheet2!$G$2:'Sheet2'!$G$45,0),0)),IF($BH$1=TRUE,INDEX(Sheet2!$I$2:'Sheet2'!$I$45,MATCH(AY314,Sheet2!$G$2:'Sheet2'!$G$45,0)),IF($BI$1=TRUE,INDEX(Sheet2!$H$2:'Sheet2'!$H$45,MATCH(AY314,Sheet2!$G$2:'Sheet2'!$G$45,0)),0)))+IF($BE$1=TRUE,2,0)</f>
        <v>25</v>
      </c>
      <c r="U314" s="38">
        <f t="shared" si="184"/>
        <v>28.5</v>
      </c>
      <c r="V314" s="38">
        <f t="shared" si="185"/>
        <v>31.5</v>
      </c>
      <c r="W314" s="39">
        <f t="shared" si="186"/>
        <v>34.5</v>
      </c>
      <c r="X314" s="38">
        <f>AZ314+IF($F314="범선",IF($BG$1=TRUE,INDEX(Sheet2!$H$2:'Sheet2'!$H$45,MATCH(AZ314,Sheet2!$G$2:'Sheet2'!$G$45,0),0)),IF($BH$1=TRUE,INDEX(Sheet2!$I$2:'Sheet2'!$I$45,MATCH(AZ314,Sheet2!$G$2:'Sheet2'!$G$45,0)),IF($BI$1=TRUE,INDEX(Sheet2!$H$2:'Sheet2'!$H$45,MATCH(AZ314,Sheet2!$G$2:'Sheet2'!$G$45,0)),0)))+IF($BE$1=TRUE,2,0)</f>
        <v>30.5</v>
      </c>
      <c r="Y314" s="38">
        <f t="shared" si="187"/>
        <v>34</v>
      </c>
      <c r="Z314" s="38">
        <f t="shared" si="188"/>
        <v>37</v>
      </c>
      <c r="AA314" s="39">
        <f t="shared" si="189"/>
        <v>40</v>
      </c>
      <c r="AB314" s="38">
        <f>BA314+IF($F314="범선",IF($BG$1=TRUE,INDEX(Sheet2!$H$2:'Sheet2'!$H$45,MATCH(BA314,Sheet2!$G$2:'Sheet2'!$G$45,0),0)),IF($BH$1=TRUE,INDEX(Sheet2!$I$2:'Sheet2'!$I$45,MATCH(BA314,Sheet2!$G$2:'Sheet2'!$G$45,0)),IF($BI$1=TRUE,INDEX(Sheet2!$H$2:'Sheet2'!$H$45,MATCH(BA314,Sheet2!$G$2:'Sheet2'!$G$45,0)),0)))+IF($BE$1=TRUE,2,0)</f>
        <v>36</v>
      </c>
      <c r="AC314" s="38">
        <f t="shared" si="190"/>
        <v>39.5</v>
      </c>
      <c r="AD314" s="38">
        <f t="shared" si="191"/>
        <v>42.5</v>
      </c>
      <c r="AE314" s="39">
        <f t="shared" si="192"/>
        <v>45.5</v>
      </c>
      <c r="AF314" s="38">
        <f>BB314+IF($F314="범선",IF($BG$1=TRUE,INDEX(Sheet2!$H$2:'Sheet2'!$H$45,MATCH(BB314,Sheet2!$G$2:'Sheet2'!$G$45,0),0)),IF($BH$1=TRUE,INDEX(Sheet2!$I$2:'Sheet2'!$I$45,MATCH(BB314,Sheet2!$G$2:'Sheet2'!$G$45,0)),IF($BI$1=TRUE,INDEX(Sheet2!$H$2:'Sheet2'!$H$45,MATCH(BB314,Sheet2!$G$2:'Sheet2'!$G$45,0)),0)))+IF($BE$1=TRUE,2,0)</f>
        <v>40</v>
      </c>
      <c r="AG314" s="38">
        <f t="shared" si="193"/>
        <v>43.5</v>
      </c>
      <c r="AH314" s="38">
        <f t="shared" si="194"/>
        <v>46.5</v>
      </c>
      <c r="AI314" s="39">
        <f t="shared" si="195"/>
        <v>49.5</v>
      </c>
      <c r="AK314" s="13">
        <v>180</v>
      </c>
      <c r="AL314" s="13">
        <v>340</v>
      </c>
      <c r="AM314" s="13">
        <v>12</v>
      </c>
      <c r="AN314" s="262">
        <v>14</v>
      </c>
      <c r="AO314" s="269">
        <v>53</v>
      </c>
      <c r="AP314" s="13">
        <v>200</v>
      </c>
      <c r="AQ314" s="13">
        <v>90</v>
      </c>
      <c r="AR314" s="13">
        <v>110</v>
      </c>
      <c r="AS314" s="178">
        <v>390</v>
      </c>
      <c r="AT314" s="178">
        <v>3</v>
      </c>
      <c r="AU314" s="5">
        <f t="shared" si="196"/>
        <v>700</v>
      </c>
      <c r="AV314" s="5">
        <f t="shared" si="197"/>
        <v>525</v>
      </c>
      <c r="AW314" s="5">
        <f t="shared" si="198"/>
        <v>875</v>
      </c>
      <c r="AX314" s="5">
        <f t="shared" si="199"/>
        <v>11</v>
      </c>
      <c r="AY314" s="5">
        <f t="shared" si="200"/>
        <v>12</v>
      </c>
      <c r="AZ314" s="5">
        <f t="shared" si="201"/>
        <v>16</v>
      </c>
      <c r="BA314" s="5">
        <f t="shared" si="202"/>
        <v>20</v>
      </c>
      <c r="BB314" s="5">
        <f t="shared" si="203"/>
        <v>23</v>
      </c>
    </row>
    <row r="315" spans="1:54" s="5" customFormat="1">
      <c r="A315" s="334"/>
      <c r="B315" s="89" t="s">
        <v>263</v>
      </c>
      <c r="C315" s="25" t="s">
        <v>53</v>
      </c>
      <c r="D315" s="26" t="s">
        <v>25</v>
      </c>
      <c r="E315" s="26" t="s">
        <v>41</v>
      </c>
      <c r="F315" s="27" t="s">
        <v>18</v>
      </c>
      <c r="G315" s="28" t="s">
        <v>8</v>
      </c>
      <c r="H315" s="91">
        <f>ROUNDDOWN(AK315*1.05,0)+INDEX(Sheet2!$B$2:'Sheet2'!$B$5,MATCH(G315,Sheet2!$A$2:'Sheet2'!$A$5,0),0)+34*AT315-ROUNDUP(IF($BC$1=TRUE,AV315,AW315)/10,0)+A315</f>
        <v>385</v>
      </c>
      <c r="I315" s="231">
        <f>ROUNDDOWN(AL315*1.05,0)+INDEX(Sheet2!$B$2:'Sheet2'!$B$5,MATCH(G315,Sheet2!$A$2:'Sheet2'!$A$5,0),0)+34*AT315-ROUNDUP(IF($BC$1=TRUE,AV315,AW315)/10,0)+A315</f>
        <v>521</v>
      </c>
      <c r="J315" s="30">
        <f t="shared" si="176"/>
        <v>906</v>
      </c>
      <c r="K315" s="665">
        <f>AW315-ROUNDDOWN(AR315/2,0)-ROUNDDOWN(MAX(AQ315*1.2,AP315*0.5),0)+INDEX(Sheet2!$C$2:'Sheet2'!$C$5,MATCH(G315,Sheet2!$A$2:'Sheet2'!$A$5,0),0)</f>
        <v>697</v>
      </c>
      <c r="L315" s="25">
        <f t="shared" si="177"/>
        <v>353</v>
      </c>
      <c r="M315" s="392">
        <f t="shared" si="178"/>
        <v>9</v>
      </c>
      <c r="N315" s="83">
        <f t="shared" si="179"/>
        <v>39</v>
      </c>
      <c r="O315" s="257">
        <f t="shared" si="180"/>
        <v>1676</v>
      </c>
      <c r="P315" s="31">
        <f>AX315+IF($F315="범선",IF($BG$1=TRUE,INDEX(Sheet2!$H$2:'Sheet2'!$H$45,MATCH(AX315,Sheet2!$G$2:'Sheet2'!$G$45,0),0)),IF($BH$1=TRUE,INDEX(Sheet2!$I$2:'Sheet2'!$I$45,MATCH(AX315,Sheet2!$G$2:'Sheet2'!$G$45,0)),IF($BI$1=TRUE,INDEX(Sheet2!$H$2:'Sheet2'!$H$45,MATCH(AX315,Sheet2!$G$2:'Sheet2'!$G$45,0)),0)))+IF($BE$1=TRUE,2,0)</f>
        <v>21</v>
      </c>
      <c r="Q315" s="26">
        <f t="shared" si="181"/>
        <v>24</v>
      </c>
      <c r="R315" s="26">
        <f t="shared" si="182"/>
        <v>27</v>
      </c>
      <c r="S315" s="28">
        <f t="shared" si="183"/>
        <v>30</v>
      </c>
      <c r="T315" s="26">
        <f>AY315+IF($F315="범선",IF($BG$1=TRUE,INDEX(Sheet2!$H$2:'Sheet2'!$H$45,MATCH(AY315,Sheet2!$G$2:'Sheet2'!$G$45,0),0)),IF($BH$1=TRUE,INDEX(Sheet2!$I$2:'Sheet2'!$I$45,MATCH(AY315,Sheet2!$G$2:'Sheet2'!$G$45,0)),IF($BI$1=TRUE,INDEX(Sheet2!$H$2:'Sheet2'!$H$45,MATCH(AY315,Sheet2!$G$2:'Sheet2'!$G$45,0)),0)))+IF($BE$1=TRUE,2,0)</f>
        <v>24</v>
      </c>
      <c r="U315" s="26">
        <f t="shared" si="184"/>
        <v>27.5</v>
      </c>
      <c r="V315" s="26">
        <f t="shared" si="185"/>
        <v>30.5</v>
      </c>
      <c r="W315" s="28">
        <f t="shared" si="186"/>
        <v>33.5</v>
      </c>
      <c r="X315" s="26">
        <f>AZ315+IF($F315="범선",IF($BG$1=TRUE,INDEX(Sheet2!$H$2:'Sheet2'!$H$45,MATCH(AZ315,Sheet2!$G$2:'Sheet2'!$G$45,0),0)),IF($BH$1=TRUE,INDEX(Sheet2!$I$2:'Sheet2'!$I$45,MATCH(AZ315,Sheet2!$G$2:'Sheet2'!$G$45,0)),IF($BI$1=TRUE,INDEX(Sheet2!$H$2:'Sheet2'!$H$45,MATCH(AZ315,Sheet2!$G$2:'Sheet2'!$G$45,0)),0)))+IF($BE$1=TRUE,2,0)</f>
        <v>28</v>
      </c>
      <c r="Y315" s="26">
        <f t="shared" si="187"/>
        <v>31.5</v>
      </c>
      <c r="Z315" s="26">
        <f t="shared" si="188"/>
        <v>34.5</v>
      </c>
      <c r="AA315" s="28">
        <f t="shared" si="189"/>
        <v>37.5</v>
      </c>
      <c r="AB315" s="26">
        <f>BA315+IF($F315="범선",IF($BG$1=TRUE,INDEX(Sheet2!$H$2:'Sheet2'!$H$45,MATCH(BA315,Sheet2!$G$2:'Sheet2'!$G$45,0),0)),IF($BH$1=TRUE,INDEX(Sheet2!$I$2:'Sheet2'!$I$45,MATCH(BA315,Sheet2!$G$2:'Sheet2'!$G$45,0)),IF($BI$1=TRUE,INDEX(Sheet2!$H$2:'Sheet2'!$H$45,MATCH(BA315,Sheet2!$G$2:'Sheet2'!$G$45,0)),0)))+IF($BE$1=TRUE,2,0)</f>
        <v>33</v>
      </c>
      <c r="AC315" s="26">
        <f t="shared" si="190"/>
        <v>36.5</v>
      </c>
      <c r="AD315" s="26">
        <f t="shared" si="191"/>
        <v>39.5</v>
      </c>
      <c r="AE315" s="28">
        <f t="shared" si="192"/>
        <v>42.5</v>
      </c>
      <c r="AF315" s="26">
        <f>BB315+IF($F315="범선",IF($BG$1=TRUE,INDEX(Sheet2!$H$2:'Sheet2'!$H$45,MATCH(BB315,Sheet2!$G$2:'Sheet2'!$G$45,0),0)),IF($BH$1=TRUE,INDEX(Sheet2!$I$2:'Sheet2'!$I$45,MATCH(BB315,Sheet2!$G$2:'Sheet2'!$G$45,0)),IF($BI$1=TRUE,INDEX(Sheet2!$H$2:'Sheet2'!$H$45,MATCH(BB315,Sheet2!$G$2:'Sheet2'!$G$45,0)),0)))+IF($BE$1=TRUE,2,0)</f>
        <v>37</v>
      </c>
      <c r="AG315" s="26">
        <f t="shared" si="193"/>
        <v>40.5</v>
      </c>
      <c r="AH315" s="26">
        <f t="shared" si="194"/>
        <v>43.5</v>
      </c>
      <c r="AI315" s="28">
        <f t="shared" si="195"/>
        <v>46.5</v>
      </c>
      <c r="AJ315" s="6"/>
      <c r="AK315" s="5">
        <v>160</v>
      </c>
      <c r="AL315" s="5">
        <v>290</v>
      </c>
      <c r="AM315" s="5">
        <v>11</v>
      </c>
      <c r="AN315" s="262">
        <v>9</v>
      </c>
      <c r="AO315" s="269">
        <v>39</v>
      </c>
      <c r="AP315" s="5">
        <v>94</v>
      </c>
      <c r="AQ315" s="5">
        <v>46</v>
      </c>
      <c r="AR315" s="5">
        <v>68</v>
      </c>
      <c r="AS315" s="5">
        <v>428</v>
      </c>
      <c r="AT315" s="5">
        <v>3</v>
      </c>
      <c r="AU315" s="5">
        <f t="shared" si="196"/>
        <v>590</v>
      </c>
      <c r="AV315" s="5">
        <f t="shared" si="197"/>
        <v>442</v>
      </c>
      <c r="AW315" s="5">
        <f t="shared" si="198"/>
        <v>737</v>
      </c>
      <c r="AX315" s="5">
        <f t="shared" si="199"/>
        <v>9</v>
      </c>
      <c r="AY315" s="5">
        <f t="shared" si="200"/>
        <v>11</v>
      </c>
      <c r="AZ315" s="5">
        <f t="shared" si="201"/>
        <v>14</v>
      </c>
      <c r="BA315" s="5">
        <f t="shared" si="202"/>
        <v>18</v>
      </c>
      <c r="BB315" s="5">
        <f t="shared" si="203"/>
        <v>21</v>
      </c>
    </row>
    <row r="316" spans="1:54" s="5" customFormat="1">
      <c r="A316" s="334"/>
      <c r="B316" s="89" t="s">
        <v>28</v>
      </c>
      <c r="C316" s="25" t="s">
        <v>204</v>
      </c>
      <c r="D316" s="26" t="s">
        <v>1</v>
      </c>
      <c r="E316" s="26" t="s">
        <v>41</v>
      </c>
      <c r="F316" s="26" t="s">
        <v>18</v>
      </c>
      <c r="G316" s="28" t="s">
        <v>12</v>
      </c>
      <c r="H316" s="91">
        <f>ROUNDDOWN(AK316*1.05,0)+INDEX(Sheet2!$B$2:'Sheet2'!$B$5,MATCH(G316,Sheet2!$A$2:'Sheet2'!$A$5,0),0)+34*AT316-ROUNDUP(IF($BC$1=TRUE,AV316,AW316)/10,0)+A316</f>
        <v>416</v>
      </c>
      <c r="I316" s="231">
        <f>ROUNDDOWN(AL316*1.05,0)+INDEX(Sheet2!$B$2:'Sheet2'!$B$5,MATCH(G316,Sheet2!$A$2:'Sheet2'!$A$5,0),0)+34*AT316-ROUNDUP(IF($BC$1=TRUE,AV316,AW316)/10,0)+A316</f>
        <v>416</v>
      </c>
      <c r="J316" s="30">
        <f t="shared" si="176"/>
        <v>832</v>
      </c>
      <c r="K316" s="764">
        <f>AW316-ROUNDDOWN(AR316/2,0)-ROUNDDOWN(MAX(AQ316*1.2,AP316*0.5),0)+INDEX(Sheet2!$C$2:'Sheet2'!$C$5,MATCH(G316,Sheet2!$A$2:'Sheet2'!$A$5,0),0)</f>
        <v>802</v>
      </c>
      <c r="L316" s="25">
        <f t="shared" si="177"/>
        <v>403</v>
      </c>
      <c r="M316" s="83">
        <f t="shared" si="178"/>
        <v>13</v>
      </c>
      <c r="N316" s="83">
        <f t="shared" si="179"/>
        <v>45</v>
      </c>
      <c r="O316" s="257">
        <f t="shared" si="180"/>
        <v>1664</v>
      </c>
      <c r="P316" s="47">
        <f>AX316+IF($F316="범선",IF($BG$1=TRUE,INDEX(Sheet2!$H$2:'Sheet2'!$H$45,MATCH(AX316,Sheet2!$G$2:'Sheet2'!$G$45,0),0)),IF($BH$1=TRUE,INDEX(Sheet2!$I$2:'Sheet2'!$I$45,MATCH(AX316,Sheet2!$G$2:'Sheet2'!$G$45,0)),IF($BI$1=TRUE,INDEX(Sheet2!$H$2:'Sheet2'!$H$45,MATCH(AX316,Sheet2!$G$2:'Sheet2'!$G$45,0)),0)))+IF($BE$1=TRUE,2,0)</f>
        <v>22.5</v>
      </c>
      <c r="Q316" s="43">
        <f t="shared" si="181"/>
        <v>25.5</v>
      </c>
      <c r="R316" s="43">
        <f t="shared" si="182"/>
        <v>28.5</v>
      </c>
      <c r="S316" s="45">
        <f t="shared" si="183"/>
        <v>31.5</v>
      </c>
      <c r="T316" s="43">
        <f>AY316+IF($F316="범선",IF($BG$1=TRUE,INDEX(Sheet2!$H$2:'Sheet2'!$H$45,MATCH(AY316,Sheet2!$G$2:'Sheet2'!$G$45,0),0)),IF($BH$1=TRUE,INDEX(Sheet2!$I$2:'Sheet2'!$I$45,MATCH(AY316,Sheet2!$G$2:'Sheet2'!$G$45,0)),IF($BI$1=TRUE,INDEX(Sheet2!$H$2:'Sheet2'!$H$45,MATCH(AY316,Sheet2!$G$2:'Sheet2'!$G$45,0)),0)))+IF($BE$1=TRUE,2,0)</f>
        <v>24</v>
      </c>
      <c r="U316" s="43">
        <f t="shared" si="184"/>
        <v>27.5</v>
      </c>
      <c r="V316" s="43">
        <f t="shared" si="185"/>
        <v>30.5</v>
      </c>
      <c r="W316" s="45">
        <f t="shared" si="186"/>
        <v>33.5</v>
      </c>
      <c r="X316" s="43">
        <f>AZ316+IF($F316="범선",IF($BG$1=TRUE,INDEX(Sheet2!$H$2:'Sheet2'!$H$45,MATCH(AZ316,Sheet2!$G$2:'Sheet2'!$G$45,0),0)),IF($BH$1=TRUE,INDEX(Sheet2!$I$2:'Sheet2'!$I$45,MATCH(AZ316,Sheet2!$G$2:'Sheet2'!$G$45,0)),IF($BI$1=TRUE,INDEX(Sheet2!$H$2:'Sheet2'!$H$45,MATCH(AZ316,Sheet2!$G$2:'Sheet2'!$G$45,0)),0)))+IF($BE$1=TRUE,2,0)</f>
        <v>28</v>
      </c>
      <c r="Y316" s="43">
        <f t="shared" si="187"/>
        <v>31.5</v>
      </c>
      <c r="Z316" s="43">
        <f t="shared" si="188"/>
        <v>34.5</v>
      </c>
      <c r="AA316" s="45">
        <f t="shared" si="189"/>
        <v>37.5</v>
      </c>
      <c r="AB316" s="43">
        <f>BA316+IF($F316="범선",IF($BG$1=TRUE,INDEX(Sheet2!$H$2:'Sheet2'!$H$45,MATCH(BA316,Sheet2!$G$2:'Sheet2'!$G$45,0),0)),IF($BH$1=TRUE,INDEX(Sheet2!$I$2:'Sheet2'!$I$45,MATCH(BA316,Sheet2!$G$2:'Sheet2'!$G$45,0)),IF($BI$1=TRUE,INDEX(Sheet2!$H$2:'Sheet2'!$H$45,MATCH(BA316,Sheet2!$G$2:'Sheet2'!$G$45,0)),0)))+IF($BE$1=TRUE,2,0)</f>
        <v>33</v>
      </c>
      <c r="AC316" s="43">
        <f t="shared" si="190"/>
        <v>36.5</v>
      </c>
      <c r="AD316" s="43">
        <f t="shared" si="191"/>
        <v>39.5</v>
      </c>
      <c r="AE316" s="45">
        <f t="shared" si="192"/>
        <v>42.5</v>
      </c>
      <c r="AF316" s="43">
        <f>BB316+IF($F316="범선",IF($BG$1=TRUE,INDEX(Sheet2!$H$2:'Sheet2'!$H$45,MATCH(BB316,Sheet2!$G$2:'Sheet2'!$G$45,0),0)),IF($BH$1=TRUE,INDEX(Sheet2!$I$2:'Sheet2'!$I$45,MATCH(BB316,Sheet2!$G$2:'Sheet2'!$G$45,0)),IF($BI$1=TRUE,INDEX(Sheet2!$H$2:'Sheet2'!$H$45,MATCH(BB316,Sheet2!$G$2:'Sheet2'!$G$45,0)),0)))+IF($BE$1=TRUE,2,0)</f>
        <v>38.5</v>
      </c>
      <c r="AG316" s="43">
        <f t="shared" si="193"/>
        <v>42</v>
      </c>
      <c r="AH316" s="43">
        <f t="shared" si="194"/>
        <v>45</v>
      </c>
      <c r="AI316" s="45">
        <f t="shared" si="195"/>
        <v>48</v>
      </c>
      <c r="AJ316" s="6"/>
      <c r="AK316" s="5">
        <v>217</v>
      </c>
      <c r="AL316" s="5">
        <v>217</v>
      </c>
      <c r="AM316" s="5">
        <v>10</v>
      </c>
      <c r="AN316" s="393">
        <v>13</v>
      </c>
      <c r="AO316" s="394">
        <v>45</v>
      </c>
      <c r="AP316" s="5">
        <v>135</v>
      </c>
      <c r="AQ316" s="5">
        <v>55</v>
      </c>
      <c r="AR316" s="5">
        <v>110</v>
      </c>
      <c r="AS316" s="5">
        <v>455</v>
      </c>
      <c r="AT316" s="5">
        <v>3</v>
      </c>
      <c r="AU316" s="5">
        <f t="shared" si="196"/>
        <v>700</v>
      </c>
      <c r="AV316" s="5">
        <f t="shared" si="197"/>
        <v>525</v>
      </c>
      <c r="AW316" s="5">
        <f t="shared" si="198"/>
        <v>875</v>
      </c>
      <c r="AX316" s="5">
        <f t="shared" si="199"/>
        <v>10</v>
      </c>
      <c r="AY316" s="5">
        <f t="shared" si="200"/>
        <v>11</v>
      </c>
      <c r="AZ316" s="5">
        <f t="shared" si="201"/>
        <v>14</v>
      </c>
      <c r="BA316" s="5">
        <f t="shared" si="202"/>
        <v>18</v>
      </c>
      <c r="BB316" s="5">
        <f t="shared" si="203"/>
        <v>22</v>
      </c>
    </row>
    <row r="317" spans="1:54" s="5" customFormat="1" hidden="1">
      <c r="A317" s="380"/>
      <c r="B317" s="276"/>
      <c r="C317" s="101" t="s">
        <v>252</v>
      </c>
      <c r="D317" s="102" t="s">
        <v>25</v>
      </c>
      <c r="E317" s="102" t="s">
        <v>41</v>
      </c>
      <c r="F317" s="111" t="s">
        <v>18</v>
      </c>
      <c r="G317" s="103" t="s">
        <v>10</v>
      </c>
      <c r="H317" s="289">
        <f>ROUNDDOWN(AK317*1.05,0)+INDEX(Sheet2!$B$2:'Sheet2'!$B$5,MATCH(G317,Sheet2!$A$2:'Sheet2'!$A$5,0),0)+34*AT317-ROUNDUP(IF($BC$1=TRUE,AV317,AW317)/10,0)+A317</f>
        <v>270</v>
      </c>
      <c r="I317" s="299">
        <f>ROUNDDOWN(AL317*1.05,0)+INDEX(Sheet2!$B$2:'Sheet2'!$B$5,MATCH(G317,Sheet2!$A$2:'Sheet2'!$A$5,0),0)+34*AT317-ROUNDUP(IF($BC$1=TRUE,AV317,AW317)/10,0)+A317</f>
        <v>417</v>
      </c>
      <c r="J317" s="104">
        <f t="shared" si="176"/>
        <v>687</v>
      </c>
      <c r="K317" s="593">
        <f>AW317-ROUNDDOWN(AR317/2,0)-ROUNDDOWN(MAX(AQ317*1.2,AP317*0.5),0)+INDEX(Sheet2!$C$2:'Sheet2'!$C$5,MATCH(G317,Sheet2!$A$2:'Sheet2'!$A$5,0),0)</f>
        <v>1307</v>
      </c>
      <c r="L317" s="101">
        <f t="shared" si="177"/>
        <v>711</v>
      </c>
      <c r="M317" s="109">
        <f t="shared" si="178"/>
        <v>6</v>
      </c>
      <c r="N317" s="109">
        <f t="shared" si="179"/>
        <v>36</v>
      </c>
      <c r="O317" s="699">
        <f t="shared" si="180"/>
        <v>1227</v>
      </c>
      <c r="P317" s="260">
        <f>AX317+IF($F317="범선",IF($BG$1=TRUE,INDEX(Sheet2!$H$2:'Sheet2'!$H$45,MATCH(AX317,Sheet2!$G$2:'Sheet2'!$G$45,0),0)),IF($BH$1=TRUE,INDEX(Sheet2!$I$2:'Sheet2'!$I$45,MATCH(AX317,Sheet2!$G$2:'Sheet2'!$G$45,0)),IF($BI$1=TRUE,INDEX(Sheet2!$H$2:'Sheet2'!$H$45,MATCH(AX317,Sheet2!$G$2:'Sheet2'!$G$45,0)),0)))+IF($BE$1=TRUE,2,0)</f>
        <v>16</v>
      </c>
      <c r="Q317" s="215">
        <f t="shared" si="181"/>
        <v>19</v>
      </c>
      <c r="R317" s="215">
        <f t="shared" si="182"/>
        <v>22</v>
      </c>
      <c r="S317" s="224">
        <f t="shared" si="183"/>
        <v>25</v>
      </c>
      <c r="T317" s="215">
        <f>AY317+IF($F317="범선",IF($BG$1=TRUE,INDEX(Sheet2!$H$2:'Sheet2'!$H$45,MATCH(AY317,Sheet2!$G$2:'Sheet2'!$G$45,0),0)),IF($BH$1=TRUE,INDEX(Sheet2!$I$2:'Sheet2'!$I$45,MATCH(AY317,Sheet2!$G$2:'Sheet2'!$G$45,0)),IF($BI$1=TRUE,INDEX(Sheet2!$H$2:'Sheet2'!$H$45,MATCH(AY317,Sheet2!$G$2:'Sheet2'!$G$45,0)),0)))+IF($BE$1=TRUE,2,0)</f>
        <v>17</v>
      </c>
      <c r="U317" s="215">
        <f t="shared" si="184"/>
        <v>20.5</v>
      </c>
      <c r="V317" s="215">
        <f t="shared" si="185"/>
        <v>23.5</v>
      </c>
      <c r="W317" s="224">
        <f t="shared" si="186"/>
        <v>26.5</v>
      </c>
      <c r="X317" s="215">
        <f>AZ317+IF($F317="범선",IF($BG$1=TRUE,INDEX(Sheet2!$H$2:'Sheet2'!$H$45,MATCH(AZ317,Sheet2!$G$2:'Sheet2'!$G$45,0),0)),IF($BH$1=TRUE,INDEX(Sheet2!$I$2:'Sheet2'!$I$45,MATCH(AZ317,Sheet2!$G$2:'Sheet2'!$G$45,0)),IF($BI$1=TRUE,INDEX(Sheet2!$H$2:'Sheet2'!$H$45,MATCH(AZ317,Sheet2!$G$2:'Sheet2'!$G$45,0)),0)))+IF($BE$1=TRUE,2,0)</f>
        <v>22.5</v>
      </c>
      <c r="Y317" s="215">
        <f t="shared" si="187"/>
        <v>26</v>
      </c>
      <c r="Z317" s="215">
        <f t="shared" si="188"/>
        <v>29</v>
      </c>
      <c r="AA317" s="224">
        <f t="shared" si="189"/>
        <v>32</v>
      </c>
      <c r="AB317" s="215">
        <f>BA317+IF($F317="범선",IF($BG$1=TRUE,INDEX(Sheet2!$H$2:'Sheet2'!$H$45,MATCH(BA317,Sheet2!$G$2:'Sheet2'!$G$45,0),0)),IF($BH$1=TRUE,INDEX(Sheet2!$I$2:'Sheet2'!$I$45,MATCH(BA317,Sheet2!$G$2:'Sheet2'!$G$45,0)),IF($BI$1=TRUE,INDEX(Sheet2!$H$2:'Sheet2'!$H$45,MATCH(BA317,Sheet2!$G$2:'Sheet2'!$G$45,0)),0)))+IF($BE$1=TRUE,2,0)</f>
        <v>26.5</v>
      </c>
      <c r="AC317" s="215">
        <f t="shared" si="190"/>
        <v>30</v>
      </c>
      <c r="AD317" s="215">
        <f t="shared" si="191"/>
        <v>33</v>
      </c>
      <c r="AE317" s="224">
        <f t="shared" si="192"/>
        <v>36</v>
      </c>
      <c r="AF317" s="215">
        <f>BB317+IF($F317="범선",IF($BG$1=TRUE,INDEX(Sheet2!$H$2:'Sheet2'!$H$45,MATCH(BB317,Sheet2!$G$2:'Sheet2'!$G$45,0),0)),IF($BH$1=TRUE,INDEX(Sheet2!$I$2:'Sheet2'!$I$45,MATCH(BB317,Sheet2!$G$2:'Sheet2'!$G$45,0)),IF($BI$1=TRUE,INDEX(Sheet2!$H$2:'Sheet2'!$H$45,MATCH(BB317,Sheet2!$G$2:'Sheet2'!$G$45,0)),0)))+IF($BE$1=TRUE,2,0)</f>
        <v>32</v>
      </c>
      <c r="AG317" s="215">
        <f t="shared" si="193"/>
        <v>35.5</v>
      </c>
      <c r="AH317" s="215">
        <f t="shared" si="194"/>
        <v>38.5</v>
      </c>
      <c r="AI317" s="224">
        <f t="shared" si="195"/>
        <v>41.5</v>
      </c>
      <c r="AJ317" s="707"/>
      <c r="AK317" s="110">
        <v>105</v>
      </c>
      <c r="AL317" s="110">
        <v>245</v>
      </c>
      <c r="AM317" s="110">
        <v>6</v>
      </c>
      <c r="AN317" s="709">
        <v>6</v>
      </c>
      <c r="AO317" s="710">
        <v>36</v>
      </c>
      <c r="AP317" s="110">
        <v>116</v>
      </c>
      <c r="AQ317" s="110">
        <v>58</v>
      </c>
      <c r="AR317" s="110">
        <v>74</v>
      </c>
      <c r="AS317" s="110">
        <v>900</v>
      </c>
      <c r="AT317" s="110">
        <v>3</v>
      </c>
      <c r="AU317" s="110">
        <f t="shared" si="196"/>
        <v>1090</v>
      </c>
      <c r="AV317" s="110">
        <f t="shared" si="197"/>
        <v>817</v>
      </c>
      <c r="AW317" s="110">
        <f t="shared" si="198"/>
        <v>1362</v>
      </c>
      <c r="AX317" s="110">
        <f t="shared" si="199"/>
        <v>5</v>
      </c>
      <c r="AY317" s="110">
        <f t="shared" si="200"/>
        <v>6</v>
      </c>
      <c r="AZ317" s="110">
        <f t="shared" si="201"/>
        <v>10</v>
      </c>
      <c r="BA317" s="110">
        <f t="shared" si="202"/>
        <v>13</v>
      </c>
      <c r="BB317" s="110">
        <f t="shared" si="203"/>
        <v>17</v>
      </c>
    </row>
    <row r="318" spans="1:54" s="5" customFormat="1" hidden="1">
      <c r="A318" s="334"/>
      <c r="B318" s="89" t="s">
        <v>99</v>
      </c>
      <c r="C318" s="25" t="s">
        <v>130</v>
      </c>
      <c r="D318" s="26" t="s">
        <v>1</v>
      </c>
      <c r="E318" s="26" t="s">
        <v>41</v>
      </c>
      <c r="F318" s="27" t="s">
        <v>18</v>
      </c>
      <c r="G318" s="28" t="s">
        <v>10</v>
      </c>
      <c r="H318" s="91">
        <f>ROUNDDOWN(AK318*1.05,0)+INDEX(Sheet2!$B$2:'Sheet2'!$B$5,MATCH(G318,Sheet2!$A$2:'Sheet2'!$A$5,0),0)+34*AT318-ROUNDUP(IF($BC$1=TRUE,AV318,AW318)/10,0)+A318</f>
        <v>268</v>
      </c>
      <c r="I318" s="231">
        <f>ROUNDDOWN(AL318*1.05,0)+INDEX(Sheet2!$B$2:'Sheet2'!$B$5,MATCH(G318,Sheet2!$A$2:'Sheet2'!$A$5,0),0)+34*AT318-ROUNDUP(IF($BC$1=TRUE,AV318,AW318)/10,0)+A318</f>
        <v>415</v>
      </c>
      <c r="J318" s="30">
        <f t="shared" si="176"/>
        <v>683</v>
      </c>
      <c r="K318" s="593">
        <f>AW318-ROUNDDOWN(AR318/2,0)-ROUNDDOWN(MAX(AQ318*1.2,AP318*0.5),0)+INDEX(Sheet2!$C$2:'Sheet2'!$C$5,MATCH(G318,Sheet2!$A$2:'Sheet2'!$A$5,0),0)</f>
        <v>1355</v>
      </c>
      <c r="L318" s="25">
        <f t="shared" si="177"/>
        <v>744</v>
      </c>
      <c r="M318" s="83">
        <f t="shared" si="178"/>
        <v>6</v>
      </c>
      <c r="N318" s="83">
        <f t="shared" si="179"/>
        <v>36</v>
      </c>
      <c r="O318" s="257">
        <f t="shared" si="180"/>
        <v>1219</v>
      </c>
      <c r="P318" s="41">
        <f>AX318+IF($F318="범선",IF($BG$1=TRUE,INDEX(Sheet2!$H$2:'Sheet2'!$H$45,MATCH(AX318,Sheet2!$G$2:'Sheet2'!$G$45,0),0)),IF($BH$1=TRUE,INDEX(Sheet2!$I$2:'Sheet2'!$I$45,MATCH(AX318,Sheet2!$G$2:'Sheet2'!$G$45,0)),IF($BI$1=TRUE,INDEX(Sheet2!$H$2:'Sheet2'!$H$45,MATCH(AX318,Sheet2!$G$2:'Sheet2'!$G$45,0)),0)))+IF($BE$1=TRUE,2,0)</f>
        <v>16</v>
      </c>
      <c r="Q318" s="38">
        <f t="shared" si="181"/>
        <v>19</v>
      </c>
      <c r="R318" s="38">
        <f t="shared" si="182"/>
        <v>22</v>
      </c>
      <c r="S318" s="39">
        <f t="shared" si="183"/>
        <v>25</v>
      </c>
      <c r="T318" s="38">
        <f>AY318+IF($F318="범선",IF($BG$1=TRUE,INDEX(Sheet2!$H$2:'Sheet2'!$H$45,MATCH(AY318,Sheet2!$G$2:'Sheet2'!$G$45,0),0)),IF($BH$1=TRUE,INDEX(Sheet2!$I$2:'Sheet2'!$I$45,MATCH(AY318,Sheet2!$G$2:'Sheet2'!$G$45,0)),IF($BI$1=TRUE,INDEX(Sheet2!$H$2:'Sheet2'!$H$45,MATCH(AY318,Sheet2!$G$2:'Sheet2'!$G$45,0)),0)))+IF($BE$1=TRUE,2,0)</f>
        <v>17</v>
      </c>
      <c r="U318" s="38">
        <f t="shared" si="184"/>
        <v>20.5</v>
      </c>
      <c r="V318" s="38">
        <f t="shared" si="185"/>
        <v>23.5</v>
      </c>
      <c r="W318" s="39">
        <f t="shared" si="186"/>
        <v>26.5</v>
      </c>
      <c r="X318" s="38">
        <f>AZ318+IF($F318="범선",IF($BG$1=TRUE,INDEX(Sheet2!$H$2:'Sheet2'!$H$45,MATCH(AZ318,Sheet2!$G$2:'Sheet2'!$G$45,0),0)),IF($BH$1=TRUE,INDEX(Sheet2!$I$2:'Sheet2'!$I$45,MATCH(AZ318,Sheet2!$G$2:'Sheet2'!$G$45,0)),IF($BI$1=TRUE,INDEX(Sheet2!$H$2:'Sheet2'!$H$45,MATCH(AZ318,Sheet2!$G$2:'Sheet2'!$G$45,0)),0)))+IF($BE$1=TRUE,2,0)</f>
        <v>22.5</v>
      </c>
      <c r="Y318" s="38">
        <f t="shared" si="187"/>
        <v>26</v>
      </c>
      <c r="Z318" s="38">
        <f t="shared" si="188"/>
        <v>29</v>
      </c>
      <c r="AA318" s="39">
        <f t="shared" si="189"/>
        <v>32</v>
      </c>
      <c r="AB318" s="38">
        <f>BA318+IF($F318="범선",IF($BG$1=TRUE,INDEX(Sheet2!$H$2:'Sheet2'!$H$45,MATCH(BA318,Sheet2!$G$2:'Sheet2'!$G$45,0),0)),IF($BH$1=TRUE,INDEX(Sheet2!$I$2:'Sheet2'!$I$45,MATCH(BA318,Sheet2!$G$2:'Sheet2'!$G$45,0)),IF($BI$1=TRUE,INDEX(Sheet2!$H$2:'Sheet2'!$H$45,MATCH(BA318,Sheet2!$G$2:'Sheet2'!$G$45,0)),0)))+IF($BE$1=TRUE,2,0)</f>
        <v>26.5</v>
      </c>
      <c r="AC318" s="38">
        <f t="shared" si="190"/>
        <v>30</v>
      </c>
      <c r="AD318" s="38">
        <f t="shared" si="191"/>
        <v>33</v>
      </c>
      <c r="AE318" s="39">
        <f t="shared" si="192"/>
        <v>36</v>
      </c>
      <c r="AF318" s="38">
        <f>BB318+IF($F318="범선",IF($BG$1=TRUE,INDEX(Sheet2!$H$2:'Sheet2'!$H$45,MATCH(BB318,Sheet2!$G$2:'Sheet2'!$G$45,0),0)),IF($BH$1=TRUE,INDEX(Sheet2!$I$2:'Sheet2'!$I$45,MATCH(BB318,Sheet2!$G$2:'Sheet2'!$G$45,0)),IF($BI$1=TRUE,INDEX(Sheet2!$H$2:'Sheet2'!$H$45,MATCH(BB318,Sheet2!$G$2:'Sheet2'!$G$45,0)),0)))+IF($BE$1=TRUE,2,0)</f>
        <v>32</v>
      </c>
      <c r="AG318" s="38">
        <f t="shared" si="193"/>
        <v>35.5</v>
      </c>
      <c r="AH318" s="38">
        <f t="shared" si="194"/>
        <v>38.5</v>
      </c>
      <c r="AI318" s="39">
        <f t="shared" si="195"/>
        <v>41.5</v>
      </c>
      <c r="AJ318" s="6"/>
      <c r="AK318" s="5">
        <v>105</v>
      </c>
      <c r="AL318" s="5">
        <v>245</v>
      </c>
      <c r="AM318" s="5">
        <v>6</v>
      </c>
      <c r="AN318" s="262">
        <v>6</v>
      </c>
      <c r="AO318" s="269">
        <v>36</v>
      </c>
      <c r="AP318" s="5">
        <v>110</v>
      </c>
      <c r="AQ318" s="5">
        <v>50</v>
      </c>
      <c r="AR318" s="5">
        <v>72</v>
      </c>
      <c r="AS318" s="5">
        <v>938</v>
      </c>
      <c r="AT318" s="5">
        <v>3</v>
      </c>
      <c r="AU318" s="5">
        <f t="shared" si="196"/>
        <v>1120</v>
      </c>
      <c r="AV318" s="5">
        <f t="shared" si="197"/>
        <v>840</v>
      </c>
      <c r="AW318" s="5">
        <f t="shared" si="198"/>
        <v>1400</v>
      </c>
      <c r="AX318" s="5">
        <f t="shared" si="199"/>
        <v>5</v>
      </c>
      <c r="AY318" s="5">
        <f t="shared" si="200"/>
        <v>6</v>
      </c>
      <c r="AZ318" s="5">
        <f t="shared" si="201"/>
        <v>10</v>
      </c>
      <c r="BA318" s="5">
        <f t="shared" si="202"/>
        <v>13</v>
      </c>
      <c r="BB318" s="5">
        <f t="shared" si="203"/>
        <v>17</v>
      </c>
    </row>
    <row r="319" spans="1:54" hidden="1">
      <c r="A319" s="457"/>
      <c r="B319" s="536" t="s">
        <v>30</v>
      </c>
      <c r="C319" s="73" t="s">
        <v>130</v>
      </c>
      <c r="D319" s="74" t="s">
        <v>1</v>
      </c>
      <c r="E319" s="74" t="s">
        <v>41</v>
      </c>
      <c r="F319" s="77" t="s">
        <v>18</v>
      </c>
      <c r="G319" s="75" t="s">
        <v>10</v>
      </c>
      <c r="H319" s="285">
        <f>ROUNDDOWN(AK319*1.05,0)+INDEX(Sheet2!$B$2:'Sheet2'!$B$5,MATCH(G319,Sheet2!$A$2:'Sheet2'!$A$5,0),0)+34*AT319-ROUNDUP(IF($BC$1=TRUE,AV319,AW319)/10,0)+A319</f>
        <v>264</v>
      </c>
      <c r="I319" s="295">
        <f>ROUNDDOWN(AL319*1.05,0)+INDEX(Sheet2!$B$2:'Sheet2'!$B$5,MATCH(G319,Sheet2!$A$2:'Sheet2'!$A$5,0),0)+34*AT319-ROUNDUP(IF($BC$1=TRUE,AV319,AW319)/10,0)+A319</f>
        <v>411</v>
      </c>
      <c r="J319" s="76">
        <f t="shared" si="176"/>
        <v>675</v>
      </c>
      <c r="K319" s="243">
        <f>AW319-ROUNDDOWN(AR319/2,0)-ROUNDDOWN(MAX(AQ319*1.2,AP319*0.5),0)+INDEX(Sheet2!$C$2:'Sheet2'!$C$5,MATCH(G319,Sheet2!$A$2:'Sheet2'!$A$5,0),0)</f>
        <v>1421</v>
      </c>
      <c r="L319" s="73">
        <f t="shared" si="177"/>
        <v>785</v>
      </c>
      <c r="M319" s="81">
        <f t="shared" si="178"/>
        <v>6</v>
      </c>
      <c r="N319" s="81">
        <f t="shared" si="179"/>
        <v>36</v>
      </c>
      <c r="O319" s="302">
        <f t="shared" si="180"/>
        <v>1203</v>
      </c>
      <c r="P319" s="53">
        <f>AX319+IF($F319="범선",IF($BG$1=TRUE,INDEX(Sheet2!$H$2:'Sheet2'!$H$45,MATCH(AX319,Sheet2!$G$2:'Sheet2'!$G$45,0),0)),IF($BH$1=TRUE,INDEX(Sheet2!$I$2:'Sheet2'!$I$45,MATCH(AX319,Sheet2!$G$2:'Sheet2'!$G$45,0)),IF($BI$1=TRUE,INDEX(Sheet2!$H$2:'Sheet2'!$H$45,MATCH(AX319,Sheet2!$G$2:'Sheet2'!$G$45,0)),0)))+IF($BE$1=TRUE,2,0)</f>
        <v>16</v>
      </c>
      <c r="Q319" s="49">
        <f t="shared" si="181"/>
        <v>19</v>
      </c>
      <c r="R319" s="49">
        <f t="shared" si="182"/>
        <v>22</v>
      </c>
      <c r="S319" s="51">
        <f t="shared" si="183"/>
        <v>25</v>
      </c>
      <c r="T319" s="49">
        <f>AY319+IF($F319="범선",IF($BG$1=TRUE,INDEX(Sheet2!$H$2:'Sheet2'!$H$45,MATCH(AY319,Sheet2!$G$2:'Sheet2'!$G$45,0),0)),IF($BH$1=TRUE,INDEX(Sheet2!$I$2:'Sheet2'!$I$45,MATCH(AY319,Sheet2!$G$2:'Sheet2'!$G$45,0)),IF($BI$1=TRUE,INDEX(Sheet2!$H$2:'Sheet2'!$H$45,MATCH(AY319,Sheet2!$G$2:'Sheet2'!$G$45,0)),0)))+IF($BE$1=TRUE,2,0)</f>
        <v>17</v>
      </c>
      <c r="U319" s="49">
        <f t="shared" si="184"/>
        <v>20.5</v>
      </c>
      <c r="V319" s="49">
        <f t="shared" si="185"/>
        <v>23.5</v>
      </c>
      <c r="W319" s="51">
        <f t="shared" si="186"/>
        <v>26.5</v>
      </c>
      <c r="X319" s="49">
        <f>AZ319+IF($F319="범선",IF($BG$1=TRUE,INDEX(Sheet2!$H$2:'Sheet2'!$H$45,MATCH(AZ319,Sheet2!$G$2:'Sheet2'!$G$45,0),0)),IF($BH$1=TRUE,INDEX(Sheet2!$I$2:'Sheet2'!$I$45,MATCH(AZ319,Sheet2!$G$2:'Sheet2'!$G$45,0)),IF($BI$1=TRUE,INDEX(Sheet2!$H$2:'Sheet2'!$H$45,MATCH(AZ319,Sheet2!$G$2:'Sheet2'!$G$45,0)),0)))+IF($BE$1=TRUE,2,0)</f>
        <v>22.5</v>
      </c>
      <c r="Y319" s="49">
        <f t="shared" si="187"/>
        <v>26</v>
      </c>
      <c r="Z319" s="49">
        <f t="shared" si="188"/>
        <v>29</v>
      </c>
      <c r="AA319" s="51">
        <f t="shared" si="189"/>
        <v>32</v>
      </c>
      <c r="AB319" s="49">
        <f>BA319+IF($F319="범선",IF($BG$1=TRUE,INDEX(Sheet2!$H$2:'Sheet2'!$H$45,MATCH(BA319,Sheet2!$G$2:'Sheet2'!$G$45,0),0)),IF($BH$1=TRUE,INDEX(Sheet2!$I$2:'Sheet2'!$I$45,MATCH(BA319,Sheet2!$G$2:'Sheet2'!$G$45,0)),IF($BI$1=TRUE,INDEX(Sheet2!$H$2:'Sheet2'!$H$45,MATCH(BA319,Sheet2!$G$2:'Sheet2'!$G$45,0)),0)))+IF($BE$1=TRUE,2,0)</f>
        <v>26.5</v>
      </c>
      <c r="AC319" s="49">
        <f t="shared" si="190"/>
        <v>30</v>
      </c>
      <c r="AD319" s="49">
        <f t="shared" si="191"/>
        <v>33</v>
      </c>
      <c r="AE319" s="51">
        <f t="shared" si="192"/>
        <v>36</v>
      </c>
      <c r="AF319" s="49">
        <f>BB319+IF($F319="범선",IF($BG$1=TRUE,INDEX(Sheet2!$H$2:'Sheet2'!$H$45,MATCH(BB319,Sheet2!$G$2:'Sheet2'!$G$45,0),0)),IF($BH$1=TRUE,INDEX(Sheet2!$I$2:'Sheet2'!$I$45,MATCH(BB319,Sheet2!$G$2:'Sheet2'!$G$45,0)),IF($BI$1=TRUE,INDEX(Sheet2!$H$2:'Sheet2'!$H$45,MATCH(BB319,Sheet2!$G$2:'Sheet2'!$G$45,0)),0)))+IF($BE$1=TRUE,2,0)</f>
        <v>32</v>
      </c>
      <c r="AG319" s="49">
        <f t="shared" si="193"/>
        <v>35.5</v>
      </c>
      <c r="AH319" s="49">
        <f t="shared" si="194"/>
        <v>38.5</v>
      </c>
      <c r="AI319" s="51">
        <f t="shared" si="195"/>
        <v>41.5</v>
      </c>
      <c r="AJ319" s="6"/>
      <c r="AK319" s="5">
        <v>105</v>
      </c>
      <c r="AL319" s="5">
        <v>245</v>
      </c>
      <c r="AM319" s="5">
        <v>6</v>
      </c>
      <c r="AN319" s="268">
        <v>6</v>
      </c>
      <c r="AO319" s="273">
        <v>36</v>
      </c>
      <c r="AP319" s="5">
        <v>110</v>
      </c>
      <c r="AQ319" s="5">
        <v>48</v>
      </c>
      <c r="AR319" s="5">
        <v>70</v>
      </c>
      <c r="AS319" s="5">
        <v>990</v>
      </c>
      <c r="AT319" s="5">
        <v>3</v>
      </c>
      <c r="AU319" s="5">
        <f t="shared" si="196"/>
        <v>1170</v>
      </c>
      <c r="AV319" s="5">
        <f t="shared" si="197"/>
        <v>877</v>
      </c>
      <c r="AW319" s="5">
        <f t="shared" si="198"/>
        <v>1462</v>
      </c>
      <c r="AX319" s="5">
        <f t="shared" si="199"/>
        <v>5</v>
      </c>
      <c r="AY319" s="5">
        <f t="shared" si="200"/>
        <v>6</v>
      </c>
      <c r="AZ319" s="5">
        <f t="shared" si="201"/>
        <v>10</v>
      </c>
      <c r="BA319" s="5">
        <f t="shared" si="202"/>
        <v>13</v>
      </c>
      <c r="BB319" s="5">
        <f t="shared" si="203"/>
        <v>17</v>
      </c>
    </row>
    <row r="320" spans="1:54" s="5" customFormat="1" hidden="1">
      <c r="A320" s="878"/>
      <c r="B320" s="870" t="s">
        <v>73</v>
      </c>
      <c r="C320" s="189" t="s">
        <v>130</v>
      </c>
      <c r="D320" s="188" t="s">
        <v>1</v>
      </c>
      <c r="E320" s="727" t="s">
        <v>41</v>
      </c>
      <c r="F320" s="74" t="s">
        <v>18</v>
      </c>
      <c r="G320" s="560" t="s">
        <v>10</v>
      </c>
      <c r="H320" s="521">
        <f>ROUNDDOWN(AK320*1.05,0)+INDEX(Sheet2!$B$2:'Sheet2'!$B$5,MATCH(G320,Sheet2!$A$2:'Sheet2'!$A$5,0),0)+34*AT320-ROUNDUP(IF($BC$1=TRUE,AV320,AW320)/10,0)+A320</f>
        <v>263</v>
      </c>
      <c r="I320" s="523">
        <f>ROUNDDOWN(AL320*1.05,0)+INDEX(Sheet2!$B$2:'Sheet2'!$B$5,MATCH(G320,Sheet2!$A$2:'Sheet2'!$A$5,0),0)+34*AT320-ROUNDUP(IF($BC$1=TRUE,AV320,AW320)/10,0)+A320</f>
        <v>410</v>
      </c>
      <c r="J320" s="525">
        <f t="shared" si="176"/>
        <v>673</v>
      </c>
      <c r="K320" s="963">
        <f>AW320-ROUNDDOWN(AR320/2,0)-ROUNDDOWN(MAX(AQ320*1.2,AP320*0.5),0)+INDEX(Sheet2!$C$2:'Sheet2'!$C$5,MATCH(G320,Sheet2!$A$2:'Sheet2'!$A$5,0),0)</f>
        <v>1437</v>
      </c>
      <c r="L320" s="605">
        <f t="shared" si="177"/>
        <v>796</v>
      </c>
      <c r="M320" s="615">
        <f t="shared" si="178"/>
        <v>6</v>
      </c>
      <c r="N320" s="615">
        <f t="shared" si="179"/>
        <v>36</v>
      </c>
      <c r="O320" s="979">
        <f t="shared" si="180"/>
        <v>1199</v>
      </c>
      <c r="P320" s="53">
        <f>AX320+IF($F320="범선",IF($BG$1=TRUE,INDEX(Sheet2!$H$2:'Sheet2'!$H$45,MATCH(AX320,Sheet2!$G$2:'Sheet2'!$G$45,0),0)),IF($BH$1=TRUE,INDEX(Sheet2!$I$2:'Sheet2'!$I$45,MATCH(AX320,Sheet2!$G$2:'Sheet2'!$G$45,0)),IF($BI$1=TRUE,INDEX(Sheet2!$H$2:'Sheet2'!$H$45,MATCH(AX320,Sheet2!$G$2:'Sheet2'!$G$45,0)),0)))+IF($BE$1=TRUE,2,0)</f>
        <v>16</v>
      </c>
      <c r="Q320" s="49">
        <f t="shared" si="181"/>
        <v>19</v>
      </c>
      <c r="R320" s="49">
        <f t="shared" si="182"/>
        <v>22</v>
      </c>
      <c r="S320" s="51">
        <f t="shared" si="183"/>
        <v>25</v>
      </c>
      <c r="T320" s="49">
        <f>AY320+IF($F320="범선",IF($BG$1=TRUE,INDEX(Sheet2!$H$2:'Sheet2'!$H$45,MATCH(AY320,Sheet2!$G$2:'Sheet2'!$G$45,0),0)),IF($BH$1=TRUE,INDEX(Sheet2!$I$2:'Sheet2'!$I$45,MATCH(AY320,Sheet2!$G$2:'Sheet2'!$G$45,0)),IF($BI$1=TRUE,INDEX(Sheet2!$H$2:'Sheet2'!$H$45,MATCH(AY320,Sheet2!$G$2:'Sheet2'!$G$45,0)),0)))+IF($BE$1=TRUE,2,0)</f>
        <v>17</v>
      </c>
      <c r="U320" s="49">
        <f t="shared" si="184"/>
        <v>20.5</v>
      </c>
      <c r="V320" s="49">
        <f t="shared" si="185"/>
        <v>23.5</v>
      </c>
      <c r="W320" s="51">
        <f t="shared" si="186"/>
        <v>26.5</v>
      </c>
      <c r="X320" s="49">
        <f>AZ320+IF($F320="범선",IF($BG$1=TRUE,INDEX(Sheet2!$H$2:'Sheet2'!$H$45,MATCH(AZ320,Sheet2!$G$2:'Sheet2'!$G$45,0),0)),IF($BH$1=TRUE,INDEX(Sheet2!$I$2:'Sheet2'!$I$45,MATCH(AZ320,Sheet2!$G$2:'Sheet2'!$G$45,0)),IF($BI$1=TRUE,INDEX(Sheet2!$H$2:'Sheet2'!$H$45,MATCH(AZ320,Sheet2!$G$2:'Sheet2'!$G$45,0)),0)))+IF($BE$1=TRUE,2,0)</f>
        <v>22.5</v>
      </c>
      <c r="Y320" s="49">
        <f t="shared" si="187"/>
        <v>26</v>
      </c>
      <c r="Z320" s="49">
        <f t="shared" si="188"/>
        <v>29</v>
      </c>
      <c r="AA320" s="51">
        <f t="shared" si="189"/>
        <v>32</v>
      </c>
      <c r="AB320" s="49">
        <f>BA320+IF($F320="범선",IF($BG$1=TRUE,INDEX(Sheet2!$H$2:'Sheet2'!$H$45,MATCH(BA320,Sheet2!$G$2:'Sheet2'!$G$45,0),0)),IF($BH$1=TRUE,INDEX(Sheet2!$I$2:'Sheet2'!$I$45,MATCH(BA320,Sheet2!$G$2:'Sheet2'!$G$45,0)),IF($BI$1=TRUE,INDEX(Sheet2!$H$2:'Sheet2'!$H$45,MATCH(BA320,Sheet2!$G$2:'Sheet2'!$G$45,0)),0)))+IF($BE$1=TRUE,2,0)</f>
        <v>26.5</v>
      </c>
      <c r="AC320" s="49">
        <f t="shared" si="190"/>
        <v>30</v>
      </c>
      <c r="AD320" s="49">
        <f t="shared" si="191"/>
        <v>33</v>
      </c>
      <c r="AE320" s="51">
        <f t="shared" si="192"/>
        <v>36</v>
      </c>
      <c r="AF320" s="49">
        <f>BB320+IF($F320="범선",IF($BG$1=TRUE,INDEX(Sheet2!$H$2:'Sheet2'!$H$45,MATCH(BB320,Sheet2!$G$2:'Sheet2'!$G$45,0),0)),IF($BH$1=TRUE,INDEX(Sheet2!$I$2:'Sheet2'!$I$45,MATCH(BB320,Sheet2!$G$2:'Sheet2'!$G$45,0)),IF($BI$1=TRUE,INDEX(Sheet2!$H$2:'Sheet2'!$H$45,MATCH(BB320,Sheet2!$G$2:'Sheet2'!$G$45,0)),0)))+IF($BE$1=TRUE,2,0)</f>
        <v>32</v>
      </c>
      <c r="AG320" s="49">
        <f t="shared" si="193"/>
        <v>35.5</v>
      </c>
      <c r="AH320" s="49">
        <f t="shared" si="194"/>
        <v>38.5</v>
      </c>
      <c r="AI320" s="51">
        <f t="shared" si="195"/>
        <v>41.5</v>
      </c>
      <c r="AJ320" s="2"/>
      <c r="AK320" s="5">
        <v>105</v>
      </c>
      <c r="AL320" s="5">
        <v>245</v>
      </c>
      <c r="AM320" s="5">
        <v>6</v>
      </c>
      <c r="AN320" s="268">
        <v>6</v>
      </c>
      <c r="AO320" s="273">
        <v>36</v>
      </c>
      <c r="AP320" s="5">
        <v>110</v>
      </c>
      <c r="AQ320" s="5">
        <v>46</v>
      </c>
      <c r="AR320" s="5">
        <v>68</v>
      </c>
      <c r="AS320" s="5">
        <v>1002</v>
      </c>
      <c r="AT320" s="5">
        <v>3</v>
      </c>
      <c r="AU320" s="5">
        <f t="shared" si="196"/>
        <v>1180</v>
      </c>
      <c r="AV320" s="5">
        <f t="shared" si="197"/>
        <v>885</v>
      </c>
      <c r="AW320" s="5">
        <f t="shared" si="198"/>
        <v>1475</v>
      </c>
      <c r="AX320" s="5">
        <f t="shared" si="199"/>
        <v>5</v>
      </c>
      <c r="AY320" s="5">
        <f t="shared" si="200"/>
        <v>6</v>
      </c>
      <c r="AZ320" s="5">
        <f t="shared" si="201"/>
        <v>10</v>
      </c>
      <c r="BA320" s="5">
        <f t="shared" si="202"/>
        <v>13</v>
      </c>
      <c r="BB320" s="5">
        <f t="shared" si="203"/>
        <v>17</v>
      </c>
    </row>
    <row r="321" spans="1:55" s="5" customFormat="1" hidden="1">
      <c r="A321" s="334"/>
      <c r="B321" s="89"/>
      <c r="C321" s="25" t="s">
        <v>236</v>
      </c>
      <c r="D321" s="26" t="s">
        <v>1</v>
      </c>
      <c r="E321" s="26" t="s">
        <v>0</v>
      </c>
      <c r="F321" s="27" t="s">
        <v>18</v>
      </c>
      <c r="G321" s="45" t="s">
        <v>10</v>
      </c>
      <c r="H321" s="280">
        <f>ROUNDDOWN(AK321*1.05,0)+INDEX(Sheet2!$B$2:'Sheet2'!$B$5,MATCH(G321,Sheet2!$A$2:'Sheet2'!$A$5,0),0)+34*AT321-ROUNDUP(IF($BC$1=TRUE,AV321,AW321)/10,0)+A321</f>
        <v>207</v>
      </c>
      <c r="I321" s="290">
        <f>ROUNDDOWN(AL321*1.05,0)+INDEX(Sheet2!$B$2:'Sheet2'!$B$5,MATCH(G321,Sheet2!$A$2:'Sheet2'!$A$5,0),0)+34*AT321-ROUNDUP(IF($BC$1=TRUE,AV321,AW321)/10,0)+A321</f>
        <v>317</v>
      </c>
      <c r="J321" s="46">
        <f t="shared" si="176"/>
        <v>524</v>
      </c>
      <c r="K321" s="767">
        <f>AW321-ROUNDDOWN(AR321/2,0)-ROUNDDOWN(MAX(AQ321*1.2,AP321*0.5),0)+INDEX(Sheet2!$C$2:'Sheet2'!$C$5,MATCH(G321,Sheet2!$A$2:'Sheet2'!$A$5,0),0)</f>
        <v>1260</v>
      </c>
      <c r="L321" s="42">
        <f t="shared" si="177"/>
        <v>699</v>
      </c>
      <c r="M321" s="191">
        <f t="shared" si="178"/>
        <v>10</v>
      </c>
      <c r="N321" s="191">
        <f t="shared" si="179"/>
        <v>30</v>
      </c>
      <c r="O321" s="632">
        <f t="shared" si="180"/>
        <v>938</v>
      </c>
      <c r="P321" s="10">
        <f>AX321+IF($F321="범선",IF($BG$1=TRUE,INDEX(Sheet2!$H$2:'Sheet2'!$H$45,MATCH(AX321,Sheet2!$G$2:'Sheet2'!$G$45,0),0)),IF($BH$1=TRUE,INDEX(Sheet2!$I$2:'Sheet2'!$I$45,MATCH(AX321,Sheet2!$G$2:'Sheet2'!$G$45,0)),IF($BI$1=TRUE,INDEX(Sheet2!$H$2:'Sheet2'!$H$45,MATCH(AX321,Sheet2!$G$2:'Sheet2'!$G$45,0)),0)))+IF($BE$1=TRUE,2,0)</f>
        <v>16</v>
      </c>
      <c r="Q321" s="6">
        <f t="shared" si="181"/>
        <v>19</v>
      </c>
      <c r="R321" s="6">
        <f t="shared" si="182"/>
        <v>22</v>
      </c>
      <c r="S321" s="9">
        <f t="shared" si="183"/>
        <v>25</v>
      </c>
      <c r="T321" s="6">
        <f>AY321+IF($F321="범선",IF($BG$1=TRUE,INDEX(Sheet2!$H$2:'Sheet2'!$H$45,MATCH(AY321,Sheet2!$G$2:'Sheet2'!$G$45,0),0)),IF($BH$1=TRUE,INDEX(Sheet2!$I$2:'Sheet2'!$I$45,MATCH(AY321,Sheet2!$G$2:'Sheet2'!$G$45,0)),IF($BI$1=TRUE,INDEX(Sheet2!$H$2:'Sheet2'!$H$45,MATCH(AY321,Sheet2!$G$2:'Sheet2'!$G$45,0)),0)))+IF($BE$1=TRUE,2,0)</f>
        <v>17</v>
      </c>
      <c r="U321" s="6">
        <f t="shared" si="184"/>
        <v>20.5</v>
      </c>
      <c r="V321" s="6">
        <f t="shared" si="185"/>
        <v>23.5</v>
      </c>
      <c r="W321" s="9">
        <f t="shared" si="186"/>
        <v>26.5</v>
      </c>
      <c r="X321" s="6">
        <f>AZ321+IF($F321="범선",IF($BG$1=TRUE,INDEX(Sheet2!$H$2:'Sheet2'!$H$45,MATCH(AZ321,Sheet2!$G$2:'Sheet2'!$G$45,0),0)),IF($BH$1=TRUE,INDEX(Sheet2!$I$2:'Sheet2'!$I$45,MATCH(AZ321,Sheet2!$G$2:'Sheet2'!$G$45,0)),IF($BI$1=TRUE,INDEX(Sheet2!$H$2:'Sheet2'!$H$45,MATCH(AZ321,Sheet2!$G$2:'Sheet2'!$G$45,0)),0)))+IF($BE$1=TRUE,2,0)</f>
        <v>21</v>
      </c>
      <c r="Y321" s="6">
        <f t="shared" si="187"/>
        <v>24.5</v>
      </c>
      <c r="Z321" s="6">
        <f t="shared" si="188"/>
        <v>27.5</v>
      </c>
      <c r="AA321" s="9">
        <f t="shared" si="189"/>
        <v>30.5</v>
      </c>
      <c r="AB321" s="6">
        <f>BA321+IF($F321="범선",IF($BG$1=TRUE,INDEX(Sheet2!$H$2:'Sheet2'!$H$45,MATCH(BA321,Sheet2!$G$2:'Sheet2'!$G$45,0),0)),IF($BH$1=TRUE,INDEX(Sheet2!$I$2:'Sheet2'!$I$45,MATCH(BA321,Sheet2!$G$2:'Sheet2'!$G$45,0)),IF($BI$1=TRUE,INDEX(Sheet2!$H$2:'Sheet2'!$H$45,MATCH(BA321,Sheet2!$G$2:'Sheet2'!$G$45,0)),0)))+IF($BE$1=TRUE,2,0)</f>
        <v>26.5</v>
      </c>
      <c r="AC321" s="6">
        <f t="shared" si="190"/>
        <v>30</v>
      </c>
      <c r="AD321" s="6">
        <f t="shared" si="191"/>
        <v>33</v>
      </c>
      <c r="AE321" s="9">
        <f t="shared" si="192"/>
        <v>36</v>
      </c>
      <c r="AF321" s="6">
        <f>BB321+IF($F321="범선",IF($BG$1=TRUE,INDEX(Sheet2!$H$2:'Sheet2'!$H$45,MATCH(BB321,Sheet2!$G$2:'Sheet2'!$G$45,0),0)),IF($BH$1=TRUE,INDEX(Sheet2!$I$2:'Sheet2'!$I$45,MATCH(BB321,Sheet2!$G$2:'Sheet2'!$G$45,0)),IF($BI$1=TRUE,INDEX(Sheet2!$H$2:'Sheet2'!$H$45,MATCH(BB321,Sheet2!$G$2:'Sheet2'!$G$45,0)),0)))+IF($BE$1=TRUE,2,0)</f>
        <v>32</v>
      </c>
      <c r="AG321" s="6">
        <f t="shared" si="193"/>
        <v>35.5</v>
      </c>
      <c r="AH321" s="6">
        <f t="shared" si="194"/>
        <v>38.5</v>
      </c>
      <c r="AI321" s="9">
        <f t="shared" si="195"/>
        <v>41.5</v>
      </c>
      <c r="AJ321" s="6"/>
      <c r="AK321" s="13">
        <v>105</v>
      </c>
      <c r="AL321" s="13">
        <v>210</v>
      </c>
      <c r="AM321" s="13">
        <v>14</v>
      </c>
      <c r="AN321" s="262">
        <v>10</v>
      </c>
      <c r="AO321" s="269">
        <v>30</v>
      </c>
      <c r="AP321" s="13">
        <v>60</v>
      </c>
      <c r="AQ321" s="13">
        <v>30</v>
      </c>
      <c r="AR321" s="13">
        <v>60</v>
      </c>
      <c r="AS321" s="13">
        <v>900</v>
      </c>
      <c r="AT321" s="13">
        <v>1</v>
      </c>
      <c r="AU321" s="5">
        <f t="shared" si="196"/>
        <v>1020</v>
      </c>
      <c r="AV321" s="5">
        <f t="shared" si="197"/>
        <v>765</v>
      </c>
      <c r="AW321" s="5">
        <f t="shared" si="198"/>
        <v>1275</v>
      </c>
      <c r="AX321" s="5">
        <f t="shared" si="199"/>
        <v>5</v>
      </c>
      <c r="AY321" s="5">
        <f t="shared" si="200"/>
        <v>6</v>
      </c>
      <c r="AZ321" s="5">
        <f t="shared" si="201"/>
        <v>9</v>
      </c>
      <c r="BA321" s="5">
        <f t="shared" si="202"/>
        <v>13</v>
      </c>
      <c r="BB321" s="5">
        <f t="shared" si="203"/>
        <v>17</v>
      </c>
      <c r="BC321" s="5">
        <f>IF($BJ$1=TRUE,2,IF($BK$1=TRUE,5,0))</f>
        <v>2</v>
      </c>
    </row>
    <row r="322" spans="1:55" s="5" customFormat="1" hidden="1">
      <c r="A322" s="381"/>
      <c r="B322" s="377"/>
      <c r="C322" s="48" t="s">
        <v>235</v>
      </c>
      <c r="D322" s="49" t="s">
        <v>25</v>
      </c>
      <c r="E322" s="49" t="s">
        <v>0</v>
      </c>
      <c r="F322" s="50" t="s">
        <v>18</v>
      </c>
      <c r="G322" s="51" t="s">
        <v>10</v>
      </c>
      <c r="H322" s="91">
        <f>ROUNDDOWN(AK322*1.05,0)+INDEX(Sheet2!$B$2:'Sheet2'!$B$5,MATCH(G322,Sheet2!$A$2:'Sheet2'!$A$5,0),0)+34*AT322-ROUNDUP(IF($BC$1=TRUE,AV322,AW322)/10,0)+A322</f>
        <v>178</v>
      </c>
      <c r="I322" s="231">
        <f>ROUNDDOWN(AL322*1.05,0)+INDEX(Sheet2!$B$2:'Sheet2'!$B$5,MATCH(G322,Sheet2!$A$2:'Sheet2'!$A$5,0),0)+34*AT322-ROUNDUP(IF($BC$1=TRUE,AV322,AW322)/10,0)+A322</f>
        <v>309</v>
      </c>
      <c r="J322" s="52">
        <f t="shared" si="176"/>
        <v>487</v>
      </c>
      <c r="K322" s="669">
        <f>AW322-ROUNDDOWN(AR322/2,0)-ROUNDDOWN(MAX(AQ322*1.2,AP322*0.5),0)+INDEX(Sheet2!$C$2:'Sheet2'!$C$5,MATCH(G322,Sheet2!$A$2:'Sheet2'!$A$5,0),0)</f>
        <v>1006</v>
      </c>
      <c r="L322" s="48">
        <f t="shared" si="177"/>
        <v>550</v>
      </c>
      <c r="M322" s="83">
        <f t="shared" si="178"/>
        <v>6</v>
      </c>
      <c r="N322" s="83">
        <f t="shared" si="179"/>
        <v>23</v>
      </c>
      <c r="O322" s="672">
        <f t="shared" si="180"/>
        <v>843</v>
      </c>
      <c r="P322" s="53">
        <f>AX322+IF($F322="범선",IF($BG$1=TRUE,INDEX(Sheet2!$H$2:'Sheet2'!$H$45,MATCH(AX322,Sheet2!$G$2:'Sheet2'!$G$45,0),0)),IF($BH$1=TRUE,INDEX(Sheet2!$I$2:'Sheet2'!$I$45,MATCH(AX322,Sheet2!$G$2:'Sheet2'!$G$45,0)),IF($BI$1=TRUE,INDEX(Sheet2!$H$2:'Sheet2'!$H$45,MATCH(AX322,Sheet2!$G$2:'Sheet2'!$G$45,0)),0)))+IF($BE$1=TRUE,2,0)</f>
        <v>14.5</v>
      </c>
      <c r="Q322" s="49">
        <f t="shared" si="181"/>
        <v>17.5</v>
      </c>
      <c r="R322" s="49">
        <f t="shared" si="182"/>
        <v>20.5</v>
      </c>
      <c r="S322" s="51">
        <f t="shared" si="183"/>
        <v>23.5</v>
      </c>
      <c r="T322" s="49">
        <f>AY322+IF($F322="범선",IF($BG$1=TRUE,INDEX(Sheet2!$H$2:'Sheet2'!$H$45,MATCH(AY322,Sheet2!$G$2:'Sheet2'!$G$45,0),0)),IF($BH$1=TRUE,INDEX(Sheet2!$I$2:'Sheet2'!$I$45,MATCH(AY322,Sheet2!$G$2:'Sheet2'!$G$45,0)),IF($BI$1=TRUE,INDEX(Sheet2!$H$2:'Sheet2'!$H$45,MATCH(AY322,Sheet2!$G$2:'Sheet2'!$G$45,0)),0)))+IF($BE$1=TRUE,2,0)</f>
        <v>16</v>
      </c>
      <c r="U322" s="49">
        <f t="shared" si="184"/>
        <v>19.5</v>
      </c>
      <c r="V322" s="49">
        <f t="shared" si="185"/>
        <v>22.5</v>
      </c>
      <c r="W322" s="51">
        <f t="shared" si="186"/>
        <v>25.5</v>
      </c>
      <c r="X322" s="49">
        <f>AZ322+IF($F322="범선",IF($BG$1=TRUE,INDEX(Sheet2!$H$2:'Sheet2'!$H$45,MATCH(AZ322,Sheet2!$G$2:'Sheet2'!$G$45,0),0)),IF($BH$1=TRUE,INDEX(Sheet2!$I$2:'Sheet2'!$I$45,MATCH(AZ322,Sheet2!$G$2:'Sheet2'!$G$45,0)),IF($BI$1=TRUE,INDEX(Sheet2!$H$2:'Sheet2'!$H$45,MATCH(AZ322,Sheet2!$G$2:'Sheet2'!$G$45,0)),0)))+IF($BE$1=TRUE,2,0)</f>
        <v>21</v>
      </c>
      <c r="Y322" s="49">
        <f t="shared" si="187"/>
        <v>24.5</v>
      </c>
      <c r="Z322" s="49">
        <f t="shared" si="188"/>
        <v>27.5</v>
      </c>
      <c r="AA322" s="51">
        <f t="shared" si="189"/>
        <v>30.5</v>
      </c>
      <c r="AB322" s="49">
        <f>BA322+IF($F322="범선",IF($BG$1=TRUE,INDEX(Sheet2!$H$2:'Sheet2'!$H$45,MATCH(BA322,Sheet2!$G$2:'Sheet2'!$G$45,0),0)),IF($BH$1=TRUE,INDEX(Sheet2!$I$2:'Sheet2'!$I$45,MATCH(BA322,Sheet2!$G$2:'Sheet2'!$G$45,0)),IF($BI$1=TRUE,INDEX(Sheet2!$H$2:'Sheet2'!$H$45,MATCH(BA322,Sheet2!$G$2:'Sheet2'!$G$45,0)),0)))+IF($BE$1=TRUE,2,0)</f>
        <v>26.5</v>
      </c>
      <c r="AC322" s="49">
        <f t="shared" si="190"/>
        <v>30</v>
      </c>
      <c r="AD322" s="49">
        <f t="shared" si="191"/>
        <v>33</v>
      </c>
      <c r="AE322" s="51">
        <f t="shared" si="192"/>
        <v>36</v>
      </c>
      <c r="AF322" s="49">
        <f>BB322+IF($F322="범선",IF($BG$1=TRUE,INDEX(Sheet2!$H$2:'Sheet2'!$H$45,MATCH(BB322,Sheet2!$G$2:'Sheet2'!$G$45,0),0)),IF($BH$1=TRUE,INDEX(Sheet2!$I$2:'Sheet2'!$I$45,MATCH(BB322,Sheet2!$G$2:'Sheet2'!$G$45,0)),IF($BI$1=TRUE,INDEX(Sheet2!$H$2:'Sheet2'!$H$45,MATCH(BB322,Sheet2!$G$2:'Sheet2'!$G$45,0)),0)))+IF($BE$1=TRUE,2,0)</f>
        <v>30.5</v>
      </c>
      <c r="AG322" s="49">
        <f t="shared" si="193"/>
        <v>34</v>
      </c>
      <c r="AH322" s="49">
        <f t="shared" si="194"/>
        <v>37</v>
      </c>
      <c r="AI322" s="51">
        <f t="shared" si="195"/>
        <v>40</v>
      </c>
      <c r="AJ322" s="6"/>
      <c r="AK322" s="13">
        <v>62</v>
      </c>
      <c r="AL322" s="13">
        <v>187</v>
      </c>
      <c r="AM322" s="13">
        <v>11</v>
      </c>
      <c r="AN322" s="266">
        <v>6</v>
      </c>
      <c r="AO322" s="272">
        <v>23</v>
      </c>
      <c r="AP322" s="13">
        <v>65</v>
      </c>
      <c r="AQ322" s="13">
        <v>32</v>
      </c>
      <c r="AR322" s="13">
        <v>38</v>
      </c>
      <c r="AS322" s="13">
        <v>707</v>
      </c>
      <c r="AT322" s="13">
        <v>1</v>
      </c>
      <c r="AU322" s="5">
        <f t="shared" si="196"/>
        <v>810</v>
      </c>
      <c r="AV322" s="5">
        <f t="shared" si="197"/>
        <v>607</v>
      </c>
      <c r="AW322" s="5">
        <f t="shared" si="198"/>
        <v>1012</v>
      </c>
      <c r="AX322" s="5">
        <f t="shared" si="199"/>
        <v>4</v>
      </c>
      <c r="AY322" s="5">
        <f t="shared" si="200"/>
        <v>5</v>
      </c>
      <c r="AZ322" s="5">
        <f t="shared" si="201"/>
        <v>9</v>
      </c>
      <c r="BA322" s="5">
        <f t="shared" si="202"/>
        <v>13</v>
      </c>
      <c r="BB322" s="5">
        <f t="shared" si="203"/>
        <v>16</v>
      </c>
    </row>
    <row r="323" spans="1:55" s="5" customFormat="1" hidden="1">
      <c r="A323" s="381"/>
      <c r="B323" s="377" t="s">
        <v>100</v>
      </c>
      <c r="C323" s="48" t="s">
        <v>235</v>
      </c>
      <c r="D323" s="49" t="s">
        <v>1</v>
      </c>
      <c r="E323" s="49" t="s">
        <v>0</v>
      </c>
      <c r="F323" s="50" t="s">
        <v>18</v>
      </c>
      <c r="G323" s="51" t="s">
        <v>10</v>
      </c>
      <c r="H323" s="91">
        <f>ROUNDDOWN(AK323*1.05,0)+INDEX(Sheet2!$B$2:'Sheet2'!$B$5,MATCH(G323,Sheet2!$A$2:'Sheet2'!$A$5,0),0)+34*AT323-ROUNDUP(IF($BC$1=TRUE,AV323,AW323)/10,0)+A323</f>
        <v>169</v>
      </c>
      <c r="I323" s="231">
        <f>ROUNDDOWN(AL323*1.05,0)+INDEX(Sheet2!$B$2:'Sheet2'!$B$5,MATCH(G323,Sheet2!$A$2:'Sheet2'!$A$5,0),0)+34*AT323-ROUNDUP(IF($BC$1=TRUE,AV323,AW323)/10,0)+A323</f>
        <v>301</v>
      </c>
      <c r="J323" s="52">
        <f t="shared" si="176"/>
        <v>470</v>
      </c>
      <c r="K323" s="768">
        <f>AW323-ROUNDDOWN(AR323/2,0)-ROUNDDOWN(MAX(AQ323*1.2,AP323*0.5),0)+INDEX(Sheet2!$C$2:'Sheet2'!$C$5,MATCH(G323,Sheet2!$A$2:'Sheet2'!$A$5,0),0)</f>
        <v>1169</v>
      </c>
      <c r="L323" s="48">
        <f t="shared" si="177"/>
        <v>648</v>
      </c>
      <c r="M323" s="83">
        <f t="shared" si="178"/>
        <v>6</v>
      </c>
      <c r="N323" s="83">
        <f t="shared" si="179"/>
        <v>23</v>
      </c>
      <c r="O323" s="672">
        <f t="shared" si="180"/>
        <v>808</v>
      </c>
      <c r="P323" s="53">
        <f>AX323+IF($F323="범선",IF($BG$1=TRUE,INDEX(Sheet2!$H$2:'Sheet2'!$H$45,MATCH(AX323,Sheet2!$G$2:'Sheet2'!$G$45,0),0)),IF($BH$1=TRUE,INDEX(Sheet2!$I$2:'Sheet2'!$I$45,MATCH(AX323,Sheet2!$G$2:'Sheet2'!$G$45,0)),IF($BI$1=TRUE,INDEX(Sheet2!$H$2:'Sheet2'!$H$45,MATCH(AX323,Sheet2!$G$2:'Sheet2'!$G$45,0)),0)))+IF($BE$1=TRUE,2,0)</f>
        <v>13</v>
      </c>
      <c r="Q323" s="49">
        <f t="shared" si="181"/>
        <v>16</v>
      </c>
      <c r="R323" s="49">
        <f t="shared" si="182"/>
        <v>19</v>
      </c>
      <c r="S323" s="51">
        <f t="shared" si="183"/>
        <v>22</v>
      </c>
      <c r="T323" s="49">
        <f>AY323+IF($F323="범선",IF($BG$1=TRUE,INDEX(Sheet2!$H$2:'Sheet2'!$H$45,MATCH(AY323,Sheet2!$G$2:'Sheet2'!$G$45,0),0)),IF($BH$1=TRUE,INDEX(Sheet2!$I$2:'Sheet2'!$I$45,MATCH(AY323,Sheet2!$G$2:'Sheet2'!$G$45,0)),IF($BI$1=TRUE,INDEX(Sheet2!$H$2:'Sheet2'!$H$45,MATCH(AY323,Sheet2!$G$2:'Sheet2'!$G$45,0)),0)))+IF($BE$1=TRUE,2,0)</f>
        <v>14.5</v>
      </c>
      <c r="U323" s="49">
        <f t="shared" si="184"/>
        <v>18</v>
      </c>
      <c r="V323" s="49">
        <f t="shared" si="185"/>
        <v>21</v>
      </c>
      <c r="W323" s="51">
        <f t="shared" si="186"/>
        <v>24</v>
      </c>
      <c r="X323" s="49">
        <f>AZ323+IF($F323="범선",IF($BG$1=TRUE,INDEX(Sheet2!$H$2:'Sheet2'!$H$45,MATCH(AZ323,Sheet2!$G$2:'Sheet2'!$G$45,0),0)),IF($BH$1=TRUE,INDEX(Sheet2!$I$2:'Sheet2'!$I$45,MATCH(AZ323,Sheet2!$G$2:'Sheet2'!$G$45,0)),IF($BI$1=TRUE,INDEX(Sheet2!$H$2:'Sheet2'!$H$45,MATCH(AZ323,Sheet2!$G$2:'Sheet2'!$G$45,0)),0)))+IF($BE$1=TRUE,2,0)</f>
        <v>20</v>
      </c>
      <c r="Y323" s="49">
        <f t="shared" si="187"/>
        <v>23.5</v>
      </c>
      <c r="Z323" s="49">
        <f t="shared" si="188"/>
        <v>26.5</v>
      </c>
      <c r="AA323" s="51">
        <f t="shared" si="189"/>
        <v>29.5</v>
      </c>
      <c r="AB323" s="49">
        <f>BA323+IF($F323="범선",IF($BG$1=TRUE,INDEX(Sheet2!$H$2:'Sheet2'!$H$45,MATCH(BA323,Sheet2!$G$2:'Sheet2'!$G$45,0),0)),IF($BH$1=TRUE,INDEX(Sheet2!$I$2:'Sheet2'!$I$45,MATCH(BA323,Sheet2!$G$2:'Sheet2'!$G$45,0)),IF($BI$1=TRUE,INDEX(Sheet2!$H$2:'Sheet2'!$H$45,MATCH(BA323,Sheet2!$G$2:'Sheet2'!$G$45,0)),0)))+IF($BE$1=TRUE,2,0)</f>
        <v>25</v>
      </c>
      <c r="AC323" s="49">
        <f t="shared" si="190"/>
        <v>28.5</v>
      </c>
      <c r="AD323" s="49">
        <f t="shared" si="191"/>
        <v>31.5</v>
      </c>
      <c r="AE323" s="51">
        <f t="shared" si="192"/>
        <v>34.5</v>
      </c>
      <c r="AF323" s="49">
        <f>BB323+IF($F323="범선",IF($BG$1=TRUE,INDEX(Sheet2!$H$2:'Sheet2'!$H$45,MATCH(BB323,Sheet2!$G$2:'Sheet2'!$G$45,0),0)),IF($BH$1=TRUE,INDEX(Sheet2!$I$2:'Sheet2'!$I$45,MATCH(BB323,Sheet2!$G$2:'Sheet2'!$G$45,0)),IF($BI$1=TRUE,INDEX(Sheet2!$H$2:'Sheet2'!$H$45,MATCH(BB323,Sheet2!$G$2:'Sheet2'!$G$45,0)),0)))+IF($BE$1=TRUE,2,0)</f>
        <v>29</v>
      </c>
      <c r="AG323" s="49">
        <f t="shared" si="193"/>
        <v>32.5</v>
      </c>
      <c r="AH323" s="49">
        <f t="shared" si="194"/>
        <v>35.5</v>
      </c>
      <c r="AI323" s="51">
        <f t="shared" si="195"/>
        <v>38.5</v>
      </c>
      <c r="AJ323" s="6"/>
      <c r="AK323" s="5">
        <v>63</v>
      </c>
      <c r="AL323" s="5">
        <v>189</v>
      </c>
      <c r="AM323" s="5">
        <v>11</v>
      </c>
      <c r="AN323" s="266">
        <v>6</v>
      </c>
      <c r="AO323" s="272">
        <v>23</v>
      </c>
      <c r="AP323" s="13">
        <v>65</v>
      </c>
      <c r="AQ323" s="13">
        <v>32</v>
      </c>
      <c r="AR323" s="13">
        <v>38</v>
      </c>
      <c r="AS323" s="13">
        <v>837</v>
      </c>
      <c r="AT323" s="13">
        <v>1</v>
      </c>
      <c r="AU323" s="5">
        <f t="shared" si="196"/>
        <v>940</v>
      </c>
      <c r="AV323" s="5">
        <f t="shared" si="197"/>
        <v>705</v>
      </c>
      <c r="AW323" s="5">
        <f t="shared" si="198"/>
        <v>1175</v>
      </c>
      <c r="AX323" s="5">
        <f t="shared" si="199"/>
        <v>3</v>
      </c>
      <c r="AY323" s="5">
        <f t="shared" si="200"/>
        <v>4</v>
      </c>
      <c r="AZ323" s="5">
        <f t="shared" si="201"/>
        <v>8</v>
      </c>
      <c r="BA323" s="5">
        <f t="shared" si="202"/>
        <v>12</v>
      </c>
      <c r="BB323" s="5">
        <f t="shared" si="203"/>
        <v>15</v>
      </c>
    </row>
    <row r="324" spans="1:55" s="5" customFormat="1" hidden="1">
      <c r="A324" s="381"/>
      <c r="B324" s="377" t="s">
        <v>28</v>
      </c>
      <c r="C324" s="48" t="s">
        <v>235</v>
      </c>
      <c r="D324" s="49" t="s">
        <v>1</v>
      </c>
      <c r="E324" s="49" t="s">
        <v>0</v>
      </c>
      <c r="F324" s="50" t="s">
        <v>18</v>
      </c>
      <c r="G324" s="51" t="s">
        <v>10</v>
      </c>
      <c r="H324" s="91">
        <f>ROUNDDOWN(AK324*1.05,0)+INDEX(Sheet2!$B$2:'Sheet2'!$B$5,MATCH(G324,Sheet2!$A$2:'Sheet2'!$A$5,0),0)+34*AT324-ROUNDUP(IF($BC$1=TRUE,AV324,AW324)/10,0)+A324</f>
        <v>167</v>
      </c>
      <c r="I324" s="231">
        <f>ROUNDDOWN(AL324*1.05,0)+INDEX(Sheet2!$B$2:'Sheet2'!$B$5,MATCH(G324,Sheet2!$A$2:'Sheet2'!$A$5,0),0)+34*AT324-ROUNDUP(IF($BC$1=TRUE,AV324,AW324)/10,0)+A324</f>
        <v>297</v>
      </c>
      <c r="J324" s="52">
        <f t="shared" si="176"/>
        <v>464</v>
      </c>
      <c r="K324" s="768">
        <f>AW324-ROUNDDOWN(AR324/2,0)-ROUNDDOWN(MAX(AQ324*1.2,AP324*0.5),0)+INDEX(Sheet2!$C$2:'Sheet2'!$C$5,MATCH(G324,Sheet2!$A$2:'Sheet2'!$A$5,0),0)</f>
        <v>1175</v>
      </c>
      <c r="L324" s="48">
        <f t="shared" si="177"/>
        <v>651</v>
      </c>
      <c r="M324" s="83">
        <f t="shared" si="178"/>
        <v>6</v>
      </c>
      <c r="N324" s="83">
        <f t="shared" si="179"/>
        <v>23</v>
      </c>
      <c r="O324" s="672">
        <f t="shared" si="180"/>
        <v>798</v>
      </c>
      <c r="P324" s="53">
        <f>AX324+IF($F324="범선",IF($BG$1=TRUE,INDEX(Sheet2!$H$2:'Sheet2'!$H$45,MATCH(AX324,Sheet2!$G$2:'Sheet2'!$G$45,0),0)),IF($BH$1=TRUE,INDEX(Sheet2!$I$2:'Sheet2'!$I$45,MATCH(AX324,Sheet2!$G$2:'Sheet2'!$G$45,0)),IF($BI$1=TRUE,INDEX(Sheet2!$H$2:'Sheet2'!$H$45,MATCH(AX324,Sheet2!$G$2:'Sheet2'!$G$45,0)),0)))+IF($BE$1=TRUE,2,0)</f>
        <v>13</v>
      </c>
      <c r="Q324" s="49">
        <f t="shared" si="181"/>
        <v>16</v>
      </c>
      <c r="R324" s="49">
        <f t="shared" si="182"/>
        <v>19</v>
      </c>
      <c r="S324" s="51">
        <f t="shared" si="183"/>
        <v>22</v>
      </c>
      <c r="T324" s="49">
        <f>AY324+IF($F324="범선",IF($BG$1=TRUE,INDEX(Sheet2!$H$2:'Sheet2'!$H$45,MATCH(AY324,Sheet2!$G$2:'Sheet2'!$G$45,0),0)),IF($BH$1=TRUE,INDEX(Sheet2!$I$2:'Sheet2'!$I$45,MATCH(AY324,Sheet2!$G$2:'Sheet2'!$G$45,0)),IF($BI$1=TRUE,INDEX(Sheet2!$H$2:'Sheet2'!$H$45,MATCH(AY324,Sheet2!$G$2:'Sheet2'!$G$45,0)),0)))+IF($BE$1=TRUE,2,0)</f>
        <v>14.5</v>
      </c>
      <c r="U324" s="49">
        <f t="shared" si="184"/>
        <v>18</v>
      </c>
      <c r="V324" s="49">
        <f t="shared" si="185"/>
        <v>21</v>
      </c>
      <c r="W324" s="51">
        <f t="shared" si="186"/>
        <v>24</v>
      </c>
      <c r="X324" s="49">
        <f>AZ324+IF($F324="범선",IF($BG$1=TRUE,INDEX(Sheet2!$H$2:'Sheet2'!$H$45,MATCH(AZ324,Sheet2!$G$2:'Sheet2'!$G$45,0),0)),IF($BH$1=TRUE,INDEX(Sheet2!$I$2:'Sheet2'!$I$45,MATCH(AZ324,Sheet2!$G$2:'Sheet2'!$G$45,0)),IF($BI$1=TRUE,INDEX(Sheet2!$H$2:'Sheet2'!$H$45,MATCH(AZ324,Sheet2!$G$2:'Sheet2'!$G$45,0)),0)))+IF($BE$1=TRUE,2,0)</f>
        <v>20</v>
      </c>
      <c r="Y324" s="49">
        <f t="shared" si="187"/>
        <v>23.5</v>
      </c>
      <c r="Z324" s="49">
        <f t="shared" si="188"/>
        <v>26.5</v>
      </c>
      <c r="AA324" s="51">
        <f t="shared" si="189"/>
        <v>29.5</v>
      </c>
      <c r="AB324" s="49">
        <f>BA324+IF($F324="범선",IF($BG$1=TRUE,INDEX(Sheet2!$H$2:'Sheet2'!$H$45,MATCH(BA324,Sheet2!$G$2:'Sheet2'!$G$45,0),0)),IF($BH$1=TRUE,INDEX(Sheet2!$I$2:'Sheet2'!$I$45,MATCH(BA324,Sheet2!$G$2:'Sheet2'!$G$45,0)),IF($BI$1=TRUE,INDEX(Sheet2!$H$2:'Sheet2'!$H$45,MATCH(BA324,Sheet2!$G$2:'Sheet2'!$G$45,0)),0)))+IF($BE$1=TRUE,2,0)</f>
        <v>25</v>
      </c>
      <c r="AC324" s="49">
        <f t="shared" si="190"/>
        <v>28.5</v>
      </c>
      <c r="AD324" s="49">
        <f t="shared" si="191"/>
        <v>31.5</v>
      </c>
      <c r="AE324" s="51">
        <f t="shared" si="192"/>
        <v>34.5</v>
      </c>
      <c r="AF324" s="49">
        <f>BB324+IF($F324="범선",IF($BG$1=TRUE,INDEX(Sheet2!$H$2:'Sheet2'!$H$45,MATCH(BB324,Sheet2!$G$2:'Sheet2'!$G$45,0),0)),IF($BH$1=TRUE,INDEX(Sheet2!$I$2:'Sheet2'!$I$45,MATCH(BB324,Sheet2!$G$2:'Sheet2'!$G$45,0)),IF($BI$1=TRUE,INDEX(Sheet2!$H$2:'Sheet2'!$H$45,MATCH(BB324,Sheet2!$G$2:'Sheet2'!$G$45,0)),0)))+IF($BE$1=TRUE,2,0)</f>
        <v>29</v>
      </c>
      <c r="AG324" s="49">
        <f t="shared" si="193"/>
        <v>32.5</v>
      </c>
      <c r="AH324" s="49">
        <f t="shared" si="194"/>
        <v>35.5</v>
      </c>
      <c r="AI324" s="51">
        <f t="shared" si="195"/>
        <v>38.5</v>
      </c>
      <c r="AJ324" s="6"/>
      <c r="AK324" s="13">
        <v>61</v>
      </c>
      <c r="AL324" s="13">
        <v>185</v>
      </c>
      <c r="AM324" s="13">
        <v>11</v>
      </c>
      <c r="AN324" s="266">
        <v>6</v>
      </c>
      <c r="AO324" s="272">
        <v>23</v>
      </c>
      <c r="AP324" s="13">
        <v>65</v>
      </c>
      <c r="AQ324" s="13">
        <v>32</v>
      </c>
      <c r="AR324" s="13">
        <v>38</v>
      </c>
      <c r="AS324" s="13">
        <v>842</v>
      </c>
      <c r="AT324" s="13">
        <v>1</v>
      </c>
      <c r="AU324" s="5">
        <f t="shared" si="196"/>
        <v>945</v>
      </c>
      <c r="AV324" s="5">
        <f t="shared" si="197"/>
        <v>708</v>
      </c>
      <c r="AW324" s="5">
        <f t="shared" si="198"/>
        <v>1181</v>
      </c>
      <c r="AX324" s="5">
        <f t="shared" si="199"/>
        <v>3</v>
      </c>
      <c r="AY324" s="5">
        <f t="shared" si="200"/>
        <v>4</v>
      </c>
      <c r="AZ324" s="5">
        <f t="shared" si="201"/>
        <v>8</v>
      </c>
      <c r="BA324" s="5">
        <f t="shared" si="202"/>
        <v>12</v>
      </c>
      <c r="BB324" s="5">
        <f t="shared" si="203"/>
        <v>15</v>
      </c>
    </row>
    <row r="325" spans="1:55" ht="18.75" customHeight="1">
      <c r="A325" s="334"/>
      <c r="B325" s="89"/>
      <c r="C325" s="25" t="s">
        <v>170</v>
      </c>
      <c r="D325" s="26" t="s">
        <v>25</v>
      </c>
      <c r="E325" s="26" t="s">
        <v>41</v>
      </c>
      <c r="F325" s="26" t="s">
        <v>18</v>
      </c>
      <c r="G325" s="28" t="s">
        <v>12</v>
      </c>
      <c r="H325" s="91">
        <f>ROUNDDOWN(AK325*1.05,0)+INDEX(Sheet2!$B$2:'Sheet2'!$B$5,MATCH(G325,Sheet2!$A$2:'Sheet2'!$A$5,0),0)+34*AT325-ROUNDUP(IF($BC$1=TRUE,AV325,AW325)/10,0)+A325</f>
        <v>393</v>
      </c>
      <c r="I325" s="231">
        <f>ROUNDDOWN(AL325*1.05,0)+INDEX(Sheet2!$B$2:'Sheet2'!$B$5,MATCH(G325,Sheet2!$A$2:'Sheet2'!$A$5,0),0)+34*AT325-ROUNDUP(IF($BC$1=TRUE,AV325,AW325)/10,0)+A325</f>
        <v>482</v>
      </c>
      <c r="J325" s="30">
        <f t="shared" si="176"/>
        <v>875</v>
      </c>
      <c r="K325" s="384">
        <f>AW325-ROUNDDOWN(AR325/2,0)-ROUNDDOWN(MAX(AQ325*1.2,AP325*0.5),0)+INDEX(Sheet2!$C$2:'Sheet2'!$C$5,MATCH(G325,Sheet2!$A$2:'Sheet2'!$A$5,0),0)</f>
        <v>712</v>
      </c>
      <c r="L325" s="25">
        <f t="shared" si="177"/>
        <v>348</v>
      </c>
      <c r="M325" s="83">
        <f t="shared" si="178"/>
        <v>9</v>
      </c>
      <c r="N325" s="83">
        <f t="shared" si="179"/>
        <v>42</v>
      </c>
      <c r="O325" s="257">
        <f t="shared" si="180"/>
        <v>1661</v>
      </c>
      <c r="P325" s="53">
        <f>AX325+IF($F325="범선",IF($BG$1=TRUE,INDEX(Sheet2!$H$2:'Sheet2'!$H$45,MATCH(AX325,Sheet2!$G$2:'Sheet2'!$G$45,0),0)),IF($BH$1=TRUE,INDEX(Sheet2!$I$2:'Sheet2'!$I$45,MATCH(AX325,Sheet2!$G$2:'Sheet2'!$G$45,0)),IF($BI$1=TRUE,INDEX(Sheet2!$H$2:'Sheet2'!$H$45,MATCH(AX325,Sheet2!$G$2:'Sheet2'!$G$45,0)),0)))+IF($BE$1=TRUE,2,0)</f>
        <v>22.5</v>
      </c>
      <c r="Q325" s="49">
        <f t="shared" si="181"/>
        <v>25.5</v>
      </c>
      <c r="R325" s="49">
        <f t="shared" si="182"/>
        <v>28.5</v>
      </c>
      <c r="S325" s="51">
        <f t="shared" si="183"/>
        <v>31.5</v>
      </c>
      <c r="T325" s="49">
        <f>AY325+IF($F325="범선",IF($BG$1=TRUE,INDEX(Sheet2!$H$2:'Sheet2'!$H$45,MATCH(AY325,Sheet2!$G$2:'Sheet2'!$G$45,0),0)),IF($BH$1=TRUE,INDEX(Sheet2!$I$2:'Sheet2'!$I$45,MATCH(AY325,Sheet2!$G$2:'Sheet2'!$G$45,0)),IF($BI$1=TRUE,INDEX(Sheet2!$H$2:'Sheet2'!$H$45,MATCH(AY325,Sheet2!$G$2:'Sheet2'!$G$45,0)),0)))+IF($BE$1=TRUE,2,0)</f>
        <v>24</v>
      </c>
      <c r="U325" s="49">
        <f t="shared" si="184"/>
        <v>27.5</v>
      </c>
      <c r="V325" s="49">
        <f t="shared" si="185"/>
        <v>30.5</v>
      </c>
      <c r="W325" s="51">
        <f t="shared" si="186"/>
        <v>33.5</v>
      </c>
      <c r="X325" s="49">
        <f>AZ325+IF($F325="범선",IF($BG$1=TRUE,INDEX(Sheet2!$H$2:'Sheet2'!$H$45,MATCH(AZ325,Sheet2!$G$2:'Sheet2'!$G$45,0),0)),IF($BH$1=TRUE,INDEX(Sheet2!$I$2:'Sheet2'!$I$45,MATCH(AZ325,Sheet2!$G$2:'Sheet2'!$G$45,0)),IF($BI$1=TRUE,INDEX(Sheet2!$H$2:'Sheet2'!$H$45,MATCH(AZ325,Sheet2!$G$2:'Sheet2'!$G$45,0)),0)))+IF($BE$1=TRUE,2,0)</f>
        <v>29</v>
      </c>
      <c r="Y325" s="49">
        <f t="shared" si="187"/>
        <v>32.5</v>
      </c>
      <c r="Z325" s="49">
        <f t="shared" si="188"/>
        <v>35.5</v>
      </c>
      <c r="AA325" s="51">
        <f t="shared" si="189"/>
        <v>38.5</v>
      </c>
      <c r="AB325" s="49">
        <f>BA325+IF($F325="범선",IF($BG$1=TRUE,INDEX(Sheet2!$H$2:'Sheet2'!$H$45,MATCH(BA325,Sheet2!$G$2:'Sheet2'!$G$45,0),0)),IF($BH$1=TRUE,INDEX(Sheet2!$I$2:'Sheet2'!$I$45,MATCH(BA325,Sheet2!$G$2:'Sheet2'!$G$45,0)),IF($BI$1=TRUE,INDEX(Sheet2!$H$2:'Sheet2'!$H$45,MATCH(BA325,Sheet2!$G$2:'Sheet2'!$G$45,0)),0)))+IF($BE$1=TRUE,2,0)</f>
        <v>33</v>
      </c>
      <c r="AC325" s="49">
        <f t="shared" si="190"/>
        <v>36.5</v>
      </c>
      <c r="AD325" s="49">
        <f t="shared" si="191"/>
        <v>39.5</v>
      </c>
      <c r="AE325" s="51">
        <f t="shared" si="192"/>
        <v>42.5</v>
      </c>
      <c r="AF325" s="49">
        <f>BB325+IF($F325="범선",IF($BG$1=TRUE,INDEX(Sheet2!$H$2:'Sheet2'!$H$45,MATCH(BB325,Sheet2!$G$2:'Sheet2'!$G$45,0),0)),IF($BH$1=TRUE,INDEX(Sheet2!$I$2:'Sheet2'!$I$45,MATCH(BB325,Sheet2!$G$2:'Sheet2'!$G$45,0)),IF($BI$1=TRUE,INDEX(Sheet2!$H$2:'Sheet2'!$H$45,MATCH(BB325,Sheet2!$G$2:'Sheet2'!$G$45,0)),0)))+IF($BE$1=TRUE,2,0)</f>
        <v>38.5</v>
      </c>
      <c r="AG325" s="49">
        <f t="shared" si="193"/>
        <v>42</v>
      </c>
      <c r="AH325" s="49">
        <f t="shared" si="194"/>
        <v>45</v>
      </c>
      <c r="AI325" s="51">
        <f t="shared" si="195"/>
        <v>48</v>
      </c>
      <c r="AJ325" s="6"/>
      <c r="AK325" s="13">
        <v>190</v>
      </c>
      <c r="AL325" s="13">
        <v>275</v>
      </c>
      <c r="AM325" s="13">
        <v>7</v>
      </c>
      <c r="AN325" s="262">
        <v>9</v>
      </c>
      <c r="AO325" s="269">
        <v>42</v>
      </c>
      <c r="AP325" s="178">
        <v>130</v>
      </c>
      <c r="AQ325" s="178">
        <v>64</v>
      </c>
      <c r="AR325" s="178">
        <v>96</v>
      </c>
      <c r="AS325" s="13">
        <v>404</v>
      </c>
      <c r="AT325" s="13">
        <v>3</v>
      </c>
      <c r="AU325" s="13">
        <f t="shared" si="196"/>
        <v>630</v>
      </c>
      <c r="AV325" s="13">
        <f t="shared" si="197"/>
        <v>472</v>
      </c>
      <c r="AW325" s="13">
        <f t="shared" si="198"/>
        <v>787</v>
      </c>
      <c r="AX325" s="5">
        <f t="shared" si="199"/>
        <v>10</v>
      </c>
      <c r="AY325" s="5">
        <f t="shared" si="200"/>
        <v>11</v>
      </c>
      <c r="AZ325" s="5">
        <f t="shared" si="201"/>
        <v>15</v>
      </c>
      <c r="BA325" s="5">
        <f t="shared" si="202"/>
        <v>18</v>
      </c>
      <c r="BB325" s="5">
        <f t="shared" si="203"/>
        <v>22</v>
      </c>
    </row>
    <row r="326" spans="1:55" s="5" customFormat="1">
      <c r="A326" s="381"/>
      <c r="B326" s="377" t="s">
        <v>71</v>
      </c>
      <c r="C326" s="203" t="s">
        <v>69</v>
      </c>
      <c r="D326" s="49" t="s">
        <v>1</v>
      </c>
      <c r="E326" s="26" t="s">
        <v>0</v>
      </c>
      <c r="F326" s="50" t="s">
        <v>18</v>
      </c>
      <c r="G326" s="51" t="s">
        <v>8</v>
      </c>
      <c r="H326" s="286">
        <f>ROUNDDOWN(AK326*1.05,0)+INDEX(Sheet2!$B$2:'Sheet2'!$B$5,MATCH(G326,Sheet2!$A$2:'Sheet2'!$A$5,0),0)+34*AT326-ROUNDUP(IF($BC$1=TRUE,AV326,AW326)/10,0)+A326</f>
        <v>377</v>
      </c>
      <c r="I326" s="296">
        <f>ROUNDDOWN(AL326*1.05,0)+INDEX(Sheet2!$B$2:'Sheet2'!$B$5,MATCH(G326,Sheet2!$A$2:'Sheet2'!$A$5,0),0)+34*AT326-ROUNDUP(IF($BC$1=TRUE,AV326,AW326)/10,0)+A326</f>
        <v>529</v>
      </c>
      <c r="J326" s="40">
        <f t="shared" si="176"/>
        <v>906</v>
      </c>
      <c r="K326" s="399">
        <f>AW326-ROUNDDOWN(AR326/2,0)-ROUNDDOWN(MAX(AQ326*1.2,AP326*0.5),0)+INDEX(Sheet2!$C$2:'Sheet2'!$C$5,MATCH(G326,Sheet2!$A$2:'Sheet2'!$A$5,0),0)</f>
        <v>844</v>
      </c>
      <c r="L326" s="48">
        <f t="shared" si="177"/>
        <v>445</v>
      </c>
      <c r="M326" s="201">
        <f t="shared" si="178"/>
        <v>15</v>
      </c>
      <c r="N326" s="201">
        <f t="shared" si="179"/>
        <v>32</v>
      </c>
      <c r="O326" s="202">
        <f t="shared" si="180"/>
        <v>1660</v>
      </c>
      <c r="P326" s="53">
        <f>AX326+IF($F326="범선",IF($BG$1=TRUE,INDEX(Sheet2!$H$2:'Sheet2'!$H$45,MATCH(AX326,Sheet2!$G$2:'Sheet2'!$G$45,0),0)),IF($BH$1=TRUE,INDEX(Sheet2!$I$2:'Sheet2'!$I$45,MATCH(AX326,Sheet2!$G$2:'Sheet2'!$G$45,0)),IF($BI$1=TRUE,INDEX(Sheet2!$H$2:'Sheet2'!$H$45,MATCH(AX326,Sheet2!$G$2:'Sheet2'!$G$45,0)),0)))+IF($BE$1=TRUE,2,0)</f>
        <v>18.5</v>
      </c>
      <c r="Q326" s="49">
        <f t="shared" si="181"/>
        <v>21.5</v>
      </c>
      <c r="R326" s="49">
        <f t="shared" si="182"/>
        <v>24.5</v>
      </c>
      <c r="S326" s="51">
        <f t="shared" si="183"/>
        <v>27.5</v>
      </c>
      <c r="T326" s="49">
        <f>AY326+IF($F326="범선",IF($BG$1=TRUE,INDEX(Sheet2!$H$2:'Sheet2'!$H$45,MATCH(AY326,Sheet2!$G$2:'Sheet2'!$G$45,0),0)),IF($BH$1=TRUE,INDEX(Sheet2!$I$2:'Sheet2'!$I$45,MATCH(AY326,Sheet2!$G$2:'Sheet2'!$G$45,0)),IF($BI$1=TRUE,INDEX(Sheet2!$H$2:'Sheet2'!$H$45,MATCH(AY326,Sheet2!$G$2:'Sheet2'!$G$45,0)),0)))+IF($BE$1=TRUE,2,0)</f>
        <v>20</v>
      </c>
      <c r="U326" s="49">
        <f t="shared" si="184"/>
        <v>23.5</v>
      </c>
      <c r="V326" s="49">
        <f t="shared" si="185"/>
        <v>26.5</v>
      </c>
      <c r="W326" s="51">
        <f t="shared" si="186"/>
        <v>29.5</v>
      </c>
      <c r="X326" s="49">
        <f>AZ326+IF($F326="범선",IF($BG$1=TRUE,INDEX(Sheet2!$H$2:'Sheet2'!$H$45,MATCH(AZ326,Sheet2!$G$2:'Sheet2'!$G$45,0),0)),IF($BH$1=TRUE,INDEX(Sheet2!$I$2:'Sheet2'!$I$45,MATCH(AZ326,Sheet2!$G$2:'Sheet2'!$G$45,0)),IF($BI$1=TRUE,INDEX(Sheet2!$H$2:'Sheet2'!$H$45,MATCH(AZ326,Sheet2!$G$2:'Sheet2'!$G$45,0)),0)))+IF($BE$1=TRUE,2,0)</f>
        <v>25</v>
      </c>
      <c r="Y326" s="49">
        <f t="shared" si="187"/>
        <v>28.5</v>
      </c>
      <c r="Z326" s="49">
        <f t="shared" si="188"/>
        <v>31.5</v>
      </c>
      <c r="AA326" s="51">
        <f t="shared" si="189"/>
        <v>34.5</v>
      </c>
      <c r="AB326" s="49">
        <f>BA326+IF($F326="범선",IF($BG$1=TRUE,INDEX(Sheet2!$H$2:'Sheet2'!$H$45,MATCH(BA326,Sheet2!$G$2:'Sheet2'!$G$45,0),0)),IF($BH$1=TRUE,INDEX(Sheet2!$I$2:'Sheet2'!$I$45,MATCH(BA326,Sheet2!$G$2:'Sheet2'!$G$45,0)),IF($BI$1=TRUE,INDEX(Sheet2!$H$2:'Sheet2'!$H$45,MATCH(BA326,Sheet2!$G$2:'Sheet2'!$G$45,0)),0)))+IF($BE$1=TRUE,2,0)</f>
        <v>29</v>
      </c>
      <c r="AC326" s="49">
        <f t="shared" si="190"/>
        <v>32.5</v>
      </c>
      <c r="AD326" s="49">
        <f t="shared" si="191"/>
        <v>35.5</v>
      </c>
      <c r="AE326" s="51">
        <f t="shared" si="192"/>
        <v>38.5</v>
      </c>
      <c r="AF326" s="49">
        <f>BB326+IF($F326="범선",IF($BG$1=TRUE,INDEX(Sheet2!$H$2:'Sheet2'!$H$45,MATCH(BB326,Sheet2!$G$2:'Sheet2'!$G$45,0),0)),IF($BH$1=TRUE,INDEX(Sheet2!$I$2:'Sheet2'!$I$45,MATCH(BB326,Sheet2!$G$2:'Sheet2'!$G$45,0)),IF($BI$1=TRUE,INDEX(Sheet2!$H$2:'Sheet2'!$H$45,MATCH(BB326,Sheet2!$G$2:'Sheet2'!$G$45,0)),0)))+IF($BE$1=TRUE,2,0)</f>
        <v>34.5</v>
      </c>
      <c r="AG326" s="49">
        <f t="shared" si="193"/>
        <v>38</v>
      </c>
      <c r="AH326" s="49">
        <f t="shared" si="194"/>
        <v>41</v>
      </c>
      <c r="AI326" s="51">
        <f t="shared" si="195"/>
        <v>44</v>
      </c>
      <c r="AJ326" s="95"/>
      <c r="AK326" s="97">
        <v>160</v>
      </c>
      <c r="AL326" s="97">
        <v>305</v>
      </c>
      <c r="AM326" s="97">
        <v>11</v>
      </c>
      <c r="AN326" s="83">
        <v>15</v>
      </c>
      <c r="AO326" s="83">
        <v>32</v>
      </c>
      <c r="AP326" s="5">
        <v>100</v>
      </c>
      <c r="AQ326" s="5">
        <v>33</v>
      </c>
      <c r="AR326" s="5">
        <v>60</v>
      </c>
      <c r="AS326" s="5">
        <v>540</v>
      </c>
      <c r="AT326" s="5">
        <v>3</v>
      </c>
      <c r="AU326" s="5">
        <f t="shared" si="196"/>
        <v>700</v>
      </c>
      <c r="AV326" s="5">
        <f t="shared" si="197"/>
        <v>525</v>
      </c>
      <c r="AW326" s="5">
        <f t="shared" si="198"/>
        <v>875</v>
      </c>
      <c r="AX326" s="5">
        <f t="shared" si="199"/>
        <v>7</v>
      </c>
      <c r="AY326" s="5">
        <f t="shared" si="200"/>
        <v>8</v>
      </c>
      <c r="AZ326" s="5">
        <f t="shared" si="201"/>
        <v>12</v>
      </c>
      <c r="BA326" s="5">
        <f t="shared" si="202"/>
        <v>15</v>
      </c>
      <c r="BB326" s="5">
        <f t="shared" si="203"/>
        <v>19</v>
      </c>
    </row>
    <row r="327" spans="1:55" s="5" customFormat="1">
      <c r="A327" s="381"/>
      <c r="B327" s="377"/>
      <c r="C327" s="203" t="s">
        <v>204</v>
      </c>
      <c r="D327" s="49" t="s">
        <v>25</v>
      </c>
      <c r="E327" s="26" t="s">
        <v>41</v>
      </c>
      <c r="F327" s="49" t="s">
        <v>18</v>
      </c>
      <c r="G327" s="51" t="s">
        <v>12</v>
      </c>
      <c r="H327" s="286">
        <f>ROUNDDOWN(AK327*1.05,0)+INDEX(Sheet2!$B$2:'Sheet2'!$B$5,MATCH(G327,Sheet2!$A$2:'Sheet2'!$A$5,0),0)+34*AT327-ROUNDUP(IF($BC$1=TRUE,AV327,AW327)/10,0)+A327</f>
        <v>415</v>
      </c>
      <c r="I327" s="296">
        <f>ROUNDDOWN(AL327*1.05,0)+INDEX(Sheet2!$B$2:'Sheet2'!$B$5,MATCH(G327,Sheet2!$A$2:'Sheet2'!$A$5,0),0)+34*AT327-ROUNDUP(IF($BC$1=TRUE,AV327,AW327)/10,0)+A327</f>
        <v>415</v>
      </c>
      <c r="J327" s="40">
        <f t="shared" si="176"/>
        <v>830</v>
      </c>
      <c r="K327" s="1121">
        <f>AW327-ROUNDDOWN(AR327/2,0)-ROUNDDOWN(MAX(AQ327*1.2,AP327*0.5),0)+INDEX(Sheet2!$C$2:'Sheet2'!$C$5,MATCH(G327,Sheet2!$A$2:'Sheet2'!$A$5,0),0)</f>
        <v>707</v>
      </c>
      <c r="L327" s="48">
        <f t="shared" si="177"/>
        <v>348</v>
      </c>
      <c r="M327" s="201">
        <f t="shared" si="178"/>
        <v>12</v>
      </c>
      <c r="N327" s="201">
        <f t="shared" si="179"/>
        <v>40</v>
      </c>
      <c r="O327" s="202">
        <f t="shared" si="180"/>
        <v>1660</v>
      </c>
      <c r="P327" s="53">
        <f>AX327+IF($F327="범선",IF($BG$1=TRUE,INDEX(Sheet2!$H$2:'Sheet2'!$H$45,MATCH(AX327,Sheet2!$G$2:'Sheet2'!$G$45,0),0)),IF($BH$1=TRUE,INDEX(Sheet2!$I$2:'Sheet2'!$I$45,MATCH(AX327,Sheet2!$G$2:'Sheet2'!$G$45,0)),IF($BI$1=TRUE,INDEX(Sheet2!$H$2:'Sheet2'!$H$45,MATCH(AX327,Sheet2!$G$2:'Sheet2'!$G$45,0)),0)))+IF($BE$1=TRUE,2,0)</f>
        <v>22.5</v>
      </c>
      <c r="Q327" s="49">
        <f t="shared" si="181"/>
        <v>25.5</v>
      </c>
      <c r="R327" s="49">
        <f t="shared" si="182"/>
        <v>28.5</v>
      </c>
      <c r="S327" s="51">
        <f t="shared" si="183"/>
        <v>31.5</v>
      </c>
      <c r="T327" s="49">
        <f>AY327+IF($F327="범선",IF($BG$1=TRUE,INDEX(Sheet2!$H$2:'Sheet2'!$H$45,MATCH(AY327,Sheet2!$G$2:'Sheet2'!$G$45,0),0)),IF($BH$1=TRUE,INDEX(Sheet2!$I$2:'Sheet2'!$I$45,MATCH(AY327,Sheet2!$G$2:'Sheet2'!$G$45,0)),IF($BI$1=TRUE,INDEX(Sheet2!$H$2:'Sheet2'!$H$45,MATCH(AY327,Sheet2!$G$2:'Sheet2'!$G$45,0)),0)))+IF($BE$1=TRUE,2,0)</f>
        <v>24</v>
      </c>
      <c r="U327" s="49">
        <f t="shared" si="184"/>
        <v>27.5</v>
      </c>
      <c r="V327" s="49">
        <f t="shared" si="185"/>
        <v>30.5</v>
      </c>
      <c r="W327" s="51">
        <f t="shared" si="186"/>
        <v>33.5</v>
      </c>
      <c r="X327" s="49">
        <f>AZ327+IF($F327="범선",IF($BG$1=TRUE,INDEX(Sheet2!$H$2:'Sheet2'!$H$45,MATCH(AZ327,Sheet2!$G$2:'Sheet2'!$G$45,0),0)),IF($BH$1=TRUE,INDEX(Sheet2!$I$2:'Sheet2'!$I$45,MATCH(AZ327,Sheet2!$G$2:'Sheet2'!$G$45,0)),IF($BI$1=TRUE,INDEX(Sheet2!$H$2:'Sheet2'!$H$45,MATCH(AZ327,Sheet2!$G$2:'Sheet2'!$G$45,0)),0)))+IF($BE$1=TRUE,2,0)</f>
        <v>28</v>
      </c>
      <c r="Y327" s="49">
        <f t="shared" si="187"/>
        <v>31.5</v>
      </c>
      <c r="Z327" s="49">
        <f t="shared" si="188"/>
        <v>34.5</v>
      </c>
      <c r="AA327" s="51">
        <f t="shared" si="189"/>
        <v>37.5</v>
      </c>
      <c r="AB327" s="49">
        <f>BA327+IF($F327="범선",IF($BG$1=TRUE,INDEX(Sheet2!$H$2:'Sheet2'!$H$45,MATCH(BA327,Sheet2!$G$2:'Sheet2'!$G$45,0),0)),IF($BH$1=TRUE,INDEX(Sheet2!$I$2:'Sheet2'!$I$45,MATCH(BA327,Sheet2!$G$2:'Sheet2'!$G$45,0)),IF($BI$1=TRUE,INDEX(Sheet2!$H$2:'Sheet2'!$H$45,MATCH(BA327,Sheet2!$G$2:'Sheet2'!$G$45,0)),0)))+IF($BE$1=TRUE,2,0)</f>
        <v>33</v>
      </c>
      <c r="AC327" s="49">
        <f t="shared" si="190"/>
        <v>36.5</v>
      </c>
      <c r="AD327" s="49">
        <f t="shared" si="191"/>
        <v>39.5</v>
      </c>
      <c r="AE327" s="51">
        <f t="shared" si="192"/>
        <v>42.5</v>
      </c>
      <c r="AF327" s="49">
        <f>BB327+IF($F327="범선",IF($BG$1=TRUE,INDEX(Sheet2!$H$2:'Sheet2'!$H$45,MATCH(BB327,Sheet2!$G$2:'Sheet2'!$G$45,0),0)),IF($BH$1=TRUE,INDEX(Sheet2!$I$2:'Sheet2'!$I$45,MATCH(BB327,Sheet2!$G$2:'Sheet2'!$G$45,0)),IF($BI$1=TRUE,INDEX(Sheet2!$H$2:'Sheet2'!$H$45,MATCH(BB327,Sheet2!$G$2:'Sheet2'!$G$45,0)),0)))+IF($BE$1=TRUE,2,0)</f>
        <v>38.5</v>
      </c>
      <c r="AG327" s="49">
        <f t="shared" si="193"/>
        <v>42</v>
      </c>
      <c r="AH327" s="49">
        <f t="shared" si="194"/>
        <v>45</v>
      </c>
      <c r="AI327" s="51">
        <f t="shared" si="195"/>
        <v>48</v>
      </c>
      <c r="AJ327" s="95"/>
      <c r="AK327" s="97">
        <v>210</v>
      </c>
      <c r="AL327" s="97">
        <v>210</v>
      </c>
      <c r="AM327" s="97">
        <v>9</v>
      </c>
      <c r="AN327" s="83">
        <v>12</v>
      </c>
      <c r="AO327" s="83">
        <v>40</v>
      </c>
      <c r="AP327" s="5">
        <v>135</v>
      </c>
      <c r="AQ327" s="5">
        <v>55</v>
      </c>
      <c r="AR327" s="5">
        <v>100</v>
      </c>
      <c r="AS327" s="5">
        <v>385</v>
      </c>
      <c r="AT327" s="5">
        <v>3</v>
      </c>
      <c r="AU327" s="13">
        <f t="shared" si="196"/>
        <v>620</v>
      </c>
      <c r="AV327" s="13">
        <f t="shared" si="197"/>
        <v>465</v>
      </c>
      <c r="AW327" s="13">
        <f t="shared" si="198"/>
        <v>775</v>
      </c>
      <c r="AX327" s="5">
        <f t="shared" si="199"/>
        <v>10</v>
      </c>
      <c r="AY327" s="5">
        <f t="shared" si="200"/>
        <v>11</v>
      </c>
      <c r="AZ327" s="5">
        <f t="shared" si="201"/>
        <v>14</v>
      </c>
      <c r="BA327" s="5">
        <f t="shared" si="202"/>
        <v>18</v>
      </c>
      <c r="BB327" s="5">
        <f t="shared" si="203"/>
        <v>22</v>
      </c>
    </row>
    <row r="328" spans="1:55">
      <c r="A328" s="334"/>
      <c r="B328" s="89"/>
      <c r="C328" s="1360" t="s">
        <v>261</v>
      </c>
      <c r="D328" s="26" t="s">
        <v>25</v>
      </c>
      <c r="E328" s="26" t="s">
        <v>41</v>
      </c>
      <c r="F328" s="27" t="s">
        <v>18</v>
      </c>
      <c r="G328" s="28" t="s">
        <v>8</v>
      </c>
      <c r="H328" s="91">
        <f>ROUNDDOWN(AK328*1.05,0)+INDEX(Sheet2!$B$2:'Sheet2'!$B$5,MATCH(G328,Sheet2!$A$2:'Sheet2'!$A$5,0),0)+34*AT328-ROUNDUP(IF($BC$1=TRUE,AV328,AW328)/10,0)+A328</f>
        <v>370</v>
      </c>
      <c r="I328" s="231">
        <f>ROUNDDOWN(AL328*1.05,0)+INDEX(Sheet2!$B$2:'Sheet2'!$B$5,MATCH(G328,Sheet2!$A$2:'Sheet2'!$A$5,0),0)+34*AT328-ROUNDUP(IF($BC$1=TRUE,AV328,AW328)/10,0)+A328</f>
        <v>528</v>
      </c>
      <c r="J328" s="30">
        <f t="shared" si="176"/>
        <v>898</v>
      </c>
      <c r="K328" s="438">
        <f>AW328-ROUNDDOWN(AR328/2,0)-ROUNDDOWN(MAX(AQ328*1.2,AP328*0.5),0)+INDEX(Sheet2!$C$2:'Sheet2'!$C$5,MATCH(G328,Sheet2!$A$2:'Sheet2'!$A$5,0),0)</f>
        <v>794</v>
      </c>
      <c r="L328" s="25">
        <f t="shared" si="177"/>
        <v>420</v>
      </c>
      <c r="M328" s="392">
        <f t="shared" si="178"/>
        <v>13</v>
      </c>
      <c r="N328" s="83">
        <f t="shared" si="179"/>
        <v>26</v>
      </c>
      <c r="O328" s="257">
        <f t="shared" si="180"/>
        <v>1638</v>
      </c>
      <c r="P328" s="41">
        <f>AX328+IF($F328="범선",IF($BG$1=TRUE,INDEX(Sheet2!$H$2:'Sheet2'!$H$45,MATCH(AX328,Sheet2!$G$2:'Sheet2'!$G$45,0),0)),IF($BH$1=TRUE,INDEX(Sheet2!$I$2:'Sheet2'!$I$45,MATCH(AX328,Sheet2!$G$2:'Sheet2'!$G$45,0)),IF($BI$1=TRUE,INDEX(Sheet2!$H$2:'Sheet2'!$H$45,MATCH(AX328,Sheet2!$G$2:'Sheet2'!$G$45,0)),0)))+IF($BE$1=TRUE,2,0)</f>
        <v>18.5</v>
      </c>
      <c r="Q328" s="38">
        <f t="shared" si="181"/>
        <v>21.5</v>
      </c>
      <c r="R328" s="38">
        <f t="shared" si="182"/>
        <v>24.5</v>
      </c>
      <c r="S328" s="39">
        <f t="shared" si="183"/>
        <v>27.5</v>
      </c>
      <c r="T328" s="38">
        <f>AY328+IF($F328="범선",IF($BG$1=TRUE,INDEX(Sheet2!$H$2:'Sheet2'!$H$45,MATCH(AY328,Sheet2!$G$2:'Sheet2'!$G$45,0),0)),IF($BH$1=TRUE,INDEX(Sheet2!$I$2:'Sheet2'!$I$45,MATCH(AY328,Sheet2!$G$2:'Sheet2'!$G$45,0)),IF($BI$1=TRUE,INDEX(Sheet2!$H$2:'Sheet2'!$H$45,MATCH(AY328,Sheet2!$G$2:'Sheet2'!$G$45,0)),0)))+IF($BE$1=TRUE,2,0)</f>
        <v>20</v>
      </c>
      <c r="U328" s="38">
        <f t="shared" si="184"/>
        <v>23.5</v>
      </c>
      <c r="V328" s="38">
        <f t="shared" si="185"/>
        <v>26.5</v>
      </c>
      <c r="W328" s="39">
        <f t="shared" si="186"/>
        <v>29.5</v>
      </c>
      <c r="X328" s="38">
        <f>AZ328+IF($F328="범선",IF($BG$1=TRUE,INDEX(Sheet2!$H$2:'Sheet2'!$H$45,MATCH(AZ328,Sheet2!$G$2:'Sheet2'!$G$45,0),0)),IF($BH$1=TRUE,INDEX(Sheet2!$I$2:'Sheet2'!$I$45,MATCH(AZ328,Sheet2!$G$2:'Sheet2'!$G$45,0)),IF($BI$1=TRUE,INDEX(Sheet2!$H$2:'Sheet2'!$H$45,MATCH(AZ328,Sheet2!$G$2:'Sheet2'!$G$45,0)),0)))+IF($BE$1=TRUE,2,0)</f>
        <v>25</v>
      </c>
      <c r="Y328" s="38">
        <f t="shared" si="187"/>
        <v>28.5</v>
      </c>
      <c r="Z328" s="38">
        <f t="shared" si="188"/>
        <v>31.5</v>
      </c>
      <c r="AA328" s="39">
        <f t="shared" si="189"/>
        <v>34.5</v>
      </c>
      <c r="AB328" s="38">
        <f>BA328+IF($F328="범선",IF($BG$1=TRUE,INDEX(Sheet2!$H$2:'Sheet2'!$H$45,MATCH(BA328,Sheet2!$G$2:'Sheet2'!$G$45,0),0)),IF($BH$1=TRUE,INDEX(Sheet2!$I$2:'Sheet2'!$I$45,MATCH(BA328,Sheet2!$G$2:'Sheet2'!$G$45,0)),IF($BI$1=TRUE,INDEX(Sheet2!$H$2:'Sheet2'!$H$45,MATCH(BA328,Sheet2!$G$2:'Sheet2'!$G$45,0)),0)))+IF($BE$1=TRUE,2,0)</f>
        <v>29</v>
      </c>
      <c r="AC328" s="38">
        <f t="shared" si="190"/>
        <v>32.5</v>
      </c>
      <c r="AD328" s="38">
        <f t="shared" si="191"/>
        <v>35.5</v>
      </c>
      <c r="AE328" s="39">
        <f t="shared" si="192"/>
        <v>38.5</v>
      </c>
      <c r="AF328" s="38">
        <f>BB328+IF($F328="범선",IF($BG$1=TRUE,INDEX(Sheet2!$H$2:'Sheet2'!$H$45,MATCH(BB328,Sheet2!$G$2:'Sheet2'!$G$45,0),0)),IF($BH$1=TRUE,INDEX(Sheet2!$I$2:'Sheet2'!$I$45,MATCH(BB328,Sheet2!$G$2:'Sheet2'!$G$45,0)),IF($BI$1=TRUE,INDEX(Sheet2!$H$2:'Sheet2'!$H$45,MATCH(BB328,Sheet2!$G$2:'Sheet2'!$G$45,0)),0)))+IF($BE$1=TRUE,2,0)</f>
        <v>34.5</v>
      </c>
      <c r="AG328" s="38">
        <f t="shared" si="193"/>
        <v>38</v>
      </c>
      <c r="AH328" s="38">
        <f t="shared" si="194"/>
        <v>41</v>
      </c>
      <c r="AI328" s="39">
        <f t="shared" si="195"/>
        <v>44</v>
      </c>
      <c r="AK328" s="5">
        <v>150</v>
      </c>
      <c r="AL328" s="5">
        <v>300</v>
      </c>
      <c r="AM328" s="5">
        <v>11</v>
      </c>
      <c r="AN328" s="262">
        <v>13</v>
      </c>
      <c r="AO328" s="269">
        <v>26</v>
      </c>
      <c r="AP328" s="5">
        <v>95</v>
      </c>
      <c r="AQ328" s="5">
        <v>35</v>
      </c>
      <c r="AR328" s="5">
        <v>40</v>
      </c>
      <c r="AS328" s="5">
        <v>515</v>
      </c>
      <c r="AT328" s="5">
        <v>3</v>
      </c>
      <c r="AU328" s="5">
        <f t="shared" si="196"/>
        <v>650</v>
      </c>
      <c r="AV328" s="5">
        <f t="shared" si="197"/>
        <v>487</v>
      </c>
      <c r="AW328" s="5">
        <f t="shared" si="198"/>
        <v>812</v>
      </c>
      <c r="AX328" s="5">
        <f t="shared" si="199"/>
        <v>7</v>
      </c>
      <c r="AY328" s="5">
        <f t="shared" si="200"/>
        <v>8</v>
      </c>
      <c r="AZ328" s="5">
        <f t="shared" si="201"/>
        <v>12</v>
      </c>
      <c r="BA328" s="5">
        <f t="shared" si="202"/>
        <v>15</v>
      </c>
      <c r="BB328" s="5">
        <f t="shared" si="203"/>
        <v>19</v>
      </c>
    </row>
    <row r="329" spans="1:55" s="5" customFormat="1">
      <c r="A329" s="334"/>
      <c r="B329" s="89" t="s">
        <v>45</v>
      </c>
      <c r="C329" s="25" t="s">
        <v>170</v>
      </c>
      <c r="D329" s="26" t="s">
        <v>1</v>
      </c>
      <c r="E329" s="26" t="s">
        <v>41</v>
      </c>
      <c r="F329" s="26" t="s">
        <v>18</v>
      </c>
      <c r="G329" s="28" t="s">
        <v>12</v>
      </c>
      <c r="H329" s="91">
        <f>ROUNDDOWN(AK329*1.05,0)+INDEX(Sheet2!$B$2:'Sheet2'!$B$5,MATCH(G329,Sheet2!$A$2:'Sheet2'!$A$5,0),0)+34*AT329-ROUNDUP(IF($BC$1=TRUE,AV329,AW329)/10,0)+A329</f>
        <v>383</v>
      </c>
      <c r="I329" s="231">
        <f>ROUNDDOWN(AL329*1.05,0)+INDEX(Sheet2!$B$2:'Sheet2'!$B$5,MATCH(G329,Sheet2!$A$2:'Sheet2'!$A$5,0),0)+34*AT329-ROUNDUP(IF($BC$1=TRUE,AV329,AW329)/10,0)+A329</f>
        <v>482</v>
      </c>
      <c r="J329" s="30">
        <f t="shared" si="176"/>
        <v>865</v>
      </c>
      <c r="K329" s="384">
        <f>AW329-ROUNDDOWN(AR329/2,0)-ROUNDDOWN(MAX(AQ329*1.2,AP329*0.5),0)+INDEX(Sheet2!$C$2:'Sheet2'!$C$5,MATCH(G329,Sheet2!$A$2:'Sheet2'!$A$5,0),0)</f>
        <v>714</v>
      </c>
      <c r="L329" s="25">
        <f t="shared" si="177"/>
        <v>350</v>
      </c>
      <c r="M329" s="83">
        <f t="shared" si="178"/>
        <v>10</v>
      </c>
      <c r="N329" s="83">
        <f t="shared" si="179"/>
        <v>50</v>
      </c>
      <c r="O329" s="257">
        <f t="shared" si="180"/>
        <v>1631</v>
      </c>
      <c r="P329" s="47">
        <f>AX329+IF($F329="범선",IF($BG$1=TRUE,INDEX(Sheet2!$H$2:'Sheet2'!$H$45,MATCH(AX329,Sheet2!$G$2:'Sheet2'!$G$45,0),0)),IF($BH$1=TRUE,INDEX(Sheet2!$I$2:'Sheet2'!$I$45,MATCH(AX329,Sheet2!$G$2:'Sheet2'!$G$45,0)),IF($BI$1=TRUE,INDEX(Sheet2!$H$2:'Sheet2'!$H$45,MATCH(AX329,Sheet2!$G$2:'Sheet2'!$G$45,0)),0)))+IF($BE$1=TRUE,2,0)</f>
        <v>25</v>
      </c>
      <c r="Q329" s="43">
        <f t="shared" si="181"/>
        <v>28</v>
      </c>
      <c r="R329" s="43">
        <f t="shared" si="182"/>
        <v>31</v>
      </c>
      <c r="S329" s="45">
        <f t="shared" si="183"/>
        <v>34</v>
      </c>
      <c r="T329" s="43">
        <f>AY329+IF($F329="범선",IF($BG$1=TRUE,INDEX(Sheet2!$H$2:'Sheet2'!$H$45,MATCH(AY329,Sheet2!$G$2:'Sheet2'!$G$45,0),0)),IF($BH$1=TRUE,INDEX(Sheet2!$I$2:'Sheet2'!$I$45,MATCH(AY329,Sheet2!$G$2:'Sheet2'!$G$45,0)),IF($BI$1=TRUE,INDEX(Sheet2!$H$2:'Sheet2'!$H$45,MATCH(AY329,Sheet2!$G$2:'Sheet2'!$G$45,0)),0)))+IF($BE$1=TRUE,2,0)</f>
        <v>26.5</v>
      </c>
      <c r="U329" s="43">
        <f t="shared" si="184"/>
        <v>30</v>
      </c>
      <c r="V329" s="43">
        <f t="shared" si="185"/>
        <v>33</v>
      </c>
      <c r="W329" s="45">
        <f t="shared" si="186"/>
        <v>36</v>
      </c>
      <c r="X329" s="43">
        <f>AZ329+IF($F329="범선",IF($BG$1=TRUE,INDEX(Sheet2!$H$2:'Sheet2'!$H$45,MATCH(AZ329,Sheet2!$G$2:'Sheet2'!$G$45,0),0)),IF($BH$1=TRUE,INDEX(Sheet2!$I$2:'Sheet2'!$I$45,MATCH(AZ329,Sheet2!$G$2:'Sheet2'!$G$45,0)),IF($BI$1=TRUE,INDEX(Sheet2!$H$2:'Sheet2'!$H$45,MATCH(AZ329,Sheet2!$G$2:'Sheet2'!$G$45,0)),0)))+IF($BE$1=TRUE,2,0)</f>
        <v>30.5</v>
      </c>
      <c r="Y329" s="43">
        <f t="shared" si="187"/>
        <v>34</v>
      </c>
      <c r="Z329" s="43">
        <f t="shared" si="188"/>
        <v>37</v>
      </c>
      <c r="AA329" s="45">
        <f t="shared" si="189"/>
        <v>40</v>
      </c>
      <c r="AB329" s="43">
        <f>BA329+IF($F329="범선",IF($BG$1=TRUE,INDEX(Sheet2!$H$2:'Sheet2'!$H$45,MATCH(BA329,Sheet2!$G$2:'Sheet2'!$G$45,0),0)),IF($BH$1=TRUE,INDEX(Sheet2!$I$2:'Sheet2'!$I$45,MATCH(BA329,Sheet2!$G$2:'Sheet2'!$G$45,0)),IF($BI$1=TRUE,INDEX(Sheet2!$H$2:'Sheet2'!$H$45,MATCH(BA329,Sheet2!$G$2:'Sheet2'!$G$45,0)),0)))+IF($BE$1=TRUE,2,0)</f>
        <v>36</v>
      </c>
      <c r="AC329" s="43">
        <f t="shared" si="190"/>
        <v>39.5</v>
      </c>
      <c r="AD329" s="43">
        <f t="shared" si="191"/>
        <v>42.5</v>
      </c>
      <c r="AE329" s="45">
        <f t="shared" si="192"/>
        <v>45.5</v>
      </c>
      <c r="AF329" s="43">
        <f>BB329+IF($F329="범선",IF($BG$1=TRUE,INDEX(Sheet2!$H$2:'Sheet2'!$H$45,MATCH(BB329,Sheet2!$G$2:'Sheet2'!$G$45,0),0)),IF($BH$1=TRUE,INDEX(Sheet2!$I$2:'Sheet2'!$I$45,MATCH(BB329,Sheet2!$G$2:'Sheet2'!$G$45,0)),IF($BI$1=TRUE,INDEX(Sheet2!$H$2:'Sheet2'!$H$45,MATCH(BB329,Sheet2!$G$2:'Sheet2'!$G$45,0)),0)))+IF($BE$1=TRUE,2,0)</f>
        <v>41</v>
      </c>
      <c r="AG329" s="43">
        <f t="shared" si="193"/>
        <v>44.5</v>
      </c>
      <c r="AH329" s="43">
        <f t="shared" si="194"/>
        <v>47.5</v>
      </c>
      <c r="AI329" s="45">
        <f t="shared" si="195"/>
        <v>50.5</v>
      </c>
      <c r="AJ329" s="2"/>
      <c r="AK329" s="13">
        <v>180</v>
      </c>
      <c r="AL329" s="13">
        <v>275</v>
      </c>
      <c r="AM329" s="13">
        <v>7</v>
      </c>
      <c r="AN329" s="393">
        <v>10</v>
      </c>
      <c r="AO329" s="394">
        <v>50</v>
      </c>
      <c r="AP329" s="13">
        <v>130</v>
      </c>
      <c r="AQ329" s="13">
        <v>60</v>
      </c>
      <c r="AR329" s="13">
        <v>100</v>
      </c>
      <c r="AS329" s="13">
        <v>400</v>
      </c>
      <c r="AT329" s="13">
        <v>3</v>
      </c>
      <c r="AU329" s="5">
        <f t="shared" si="196"/>
        <v>630</v>
      </c>
      <c r="AV329" s="5">
        <f t="shared" si="197"/>
        <v>472</v>
      </c>
      <c r="AW329" s="5">
        <f t="shared" si="198"/>
        <v>787</v>
      </c>
      <c r="AX329" s="5">
        <f t="shared" si="199"/>
        <v>12</v>
      </c>
      <c r="AY329" s="5">
        <f t="shared" si="200"/>
        <v>13</v>
      </c>
      <c r="AZ329" s="5">
        <f t="shared" si="201"/>
        <v>16</v>
      </c>
      <c r="BA329" s="5">
        <f t="shared" si="202"/>
        <v>20</v>
      </c>
      <c r="BB329" s="5">
        <f t="shared" si="203"/>
        <v>24</v>
      </c>
    </row>
    <row r="330" spans="1:55" ht="18.75" customHeight="1">
      <c r="A330" s="334"/>
      <c r="B330" s="89" t="s">
        <v>74</v>
      </c>
      <c r="C330" s="25" t="s">
        <v>55</v>
      </c>
      <c r="D330" s="26" t="s">
        <v>1</v>
      </c>
      <c r="E330" s="26" t="s">
        <v>0</v>
      </c>
      <c r="F330" s="27" t="s">
        <v>18</v>
      </c>
      <c r="G330" s="28" t="s">
        <v>8</v>
      </c>
      <c r="H330" s="91">
        <f>ROUNDDOWN(AK330*1.05,0)+INDEX(Sheet2!$B$2:'Sheet2'!$B$5,MATCH(G330,Sheet2!$A$2:'Sheet2'!$A$5,0),0)+34*AT330-ROUNDUP(IF($BC$1=TRUE,AV330,AW330)/10,0)+A330</f>
        <v>373</v>
      </c>
      <c r="I330" s="231">
        <f>ROUNDDOWN(AL330*1.05,0)+INDEX(Sheet2!$B$2:'Sheet2'!$B$5,MATCH(G330,Sheet2!$A$2:'Sheet2'!$A$5,0),0)+34*AT330-ROUNDUP(IF($BC$1=TRUE,AV330,AW330)/10,0)+A330</f>
        <v>501</v>
      </c>
      <c r="J330" s="30">
        <f t="shared" si="176"/>
        <v>874</v>
      </c>
      <c r="K330" s="665">
        <f>AW330-ROUNDDOWN(AR330/2,0)-ROUNDDOWN(MAX(AQ330*1.2,AP330*0.5),0)+INDEX(Sheet2!$C$2:'Sheet2'!$C$5,MATCH(G330,Sheet2!$A$2:'Sheet2'!$A$5,0),0)</f>
        <v>754</v>
      </c>
      <c r="L330" s="25">
        <f t="shared" si="177"/>
        <v>385</v>
      </c>
      <c r="M330" s="83">
        <f t="shared" si="178"/>
        <v>11</v>
      </c>
      <c r="N330" s="83">
        <f t="shared" si="179"/>
        <v>43</v>
      </c>
      <c r="O330" s="257">
        <f t="shared" si="180"/>
        <v>1620</v>
      </c>
      <c r="P330" s="53">
        <f>AX330+IF($F330="범선",IF($BG$1=TRUE,INDEX(Sheet2!$H$2:'Sheet2'!$H$45,MATCH(AX330,Sheet2!$G$2:'Sheet2'!$G$45,0),0)),IF($BH$1=TRUE,INDEX(Sheet2!$I$2:'Sheet2'!$I$45,MATCH(AX330,Sheet2!$G$2:'Sheet2'!$G$45,0)),IF($BI$1=TRUE,INDEX(Sheet2!$H$2:'Sheet2'!$H$45,MATCH(AX330,Sheet2!$G$2:'Sheet2'!$G$45,0)),0)))+IF($BE$1=TRUE,2,0)</f>
        <v>22.5</v>
      </c>
      <c r="Q330" s="49">
        <f t="shared" si="181"/>
        <v>25.5</v>
      </c>
      <c r="R330" s="49">
        <f t="shared" si="182"/>
        <v>28.5</v>
      </c>
      <c r="S330" s="51">
        <f t="shared" si="183"/>
        <v>31.5</v>
      </c>
      <c r="T330" s="49">
        <f>AY330+IF($F330="범선",IF($BG$1=TRUE,INDEX(Sheet2!$H$2:'Sheet2'!$H$45,MATCH(AY330,Sheet2!$G$2:'Sheet2'!$G$45,0),0)),IF($BH$1=TRUE,INDEX(Sheet2!$I$2:'Sheet2'!$I$45,MATCH(AY330,Sheet2!$G$2:'Sheet2'!$G$45,0)),IF($BI$1=TRUE,INDEX(Sheet2!$H$2:'Sheet2'!$H$45,MATCH(AY330,Sheet2!$G$2:'Sheet2'!$G$45,0)),0)))+IF($BE$1=TRUE,2,0)</f>
        <v>24</v>
      </c>
      <c r="U330" s="49">
        <f t="shared" si="184"/>
        <v>27.5</v>
      </c>
      <c r="V330" s="49">
        <f t="shared" si="185"/>
        <v>30.5</v>
      </c>
      <c r="W330" s="51">
        <f t="shared" si="186"/>
        <v>33.5</v>
      </c>
      <c r="X330" s="49">
        <f>AZ330+IF($F330="범선",IF($BG$1=TRUE,INDEX(Sheet2!$H$2:'Sheet2'!$H$45,MATCH(AZ330,Sheet2!$G$2:'Sheet2'!$G$45,0),0)),IF($BH$1=TRUE,INDEX(Sheet2!$I$2:'Sheet2'!$I$45,MATCH(AZ330,Sheet2!$G$2:'Sheet2'!$G$45,0)),IF($BI$1=TRUE,INDEX(Sheet2!$H$2:'Sheet2'!$H$45,MATCH(AZ330,Sheet2!$G$2:'Sheet2'!$G$45,0)),0)))+IF($BE$1=TRUE,2,0)</f>
        <v>29</v>
      </c>
      <c r="Y330" s="49">
        <f t="shared" si="187"/>
        <v>32.5</v>
      </c>
      <c r="Z330" s="49">
        <f t="shared" si="188"/>
        <v>35.5</v>
      </c>
      <c r="AA330" s="51">
        <f t="shared" si="189"/>
        <v>38.5</v>
      </c>
      <c r="AB330" s="49">
        <f>BA330+IF($F330="범선",IF($BG$1=TRUE,INDEX(Sheet2!$H$2:'Sheet2'!$H$45,MATCH(BA330,Sheet2!$G$2:'Sheet2'!$G$45,0),0)),IF($BH$1=TRUE,INDEX(Sheet2!$I$2:'Sheet2'!$I$45,MATCH(BA330,Sheet2!$G$2:'Sheet2'!$G$45,0)),IF($BI$1=TRUE,INDEX(Sheet2!$H$2:'Sheet2'!$H$45,MATCH(BA330,Sheet2!$G$2:'Sheet2'!$G$45,0)),0)))+IF($BE$1=TRUE,2,0)</f>
        <v>34.5</v>
      </c>
      <c r="AC330" s="49">
        <f t="shared" si="190"/>
        <v>38</v>
      </c>
      <c r="AD330" s="49">
        <f t="shared" si="191"/>
        <v>41</v>
      </c>
      <c r="AE330" s="51">
        <f t="shared" si="192"/>
        <v>44</v>
      </c>
      <c r="AF330" s="49">
        <f>BB330+IF($F330="범선",IF($BG$1=TRUE,INDEX(Sheet2!$H$2:'Sheet2'!$H$45,MATCH(BB330,Sheet2!$G$2:'Sheet2'!$G$45,0),0)),IF($BH$1=TRUE,INDEX(Sheet2!$I$2:'Sheet2'!$I$45,MATCH(BB330,Sheet2!$G$2:'Sheet2'!$G$45,0)),IF($BI$1=TRUE,INDEX(Sheet2!$H$2:'Sheet2'!$H$45,MATCH(BB330,Sheet2!$G$2:'Sheet2'!$G$45,0)),0)))+IF($BE$1=TRUE,2,0)</f>
        <v>38.5</v>
      </c>
      <c r="AG330" s="49">
        <f t="shared" si="193"/>
        <v>42</v>
      </c>
      <c r="AH330" s="49">
        <f t="shared" si="194"/>
        <v>45</v>
      </c>
      <c r="AI330" s="51">
        <f t="shared" si="195"/>
        <v>48</v>
      </c>
      <c r="AJ330" s="6"/>
      <c r="AK330" s="5">
        <v>152</v>
      </c>
      <c r="AL330" s="5">
        <v>274</v>
      </c>
      <c r="AM330" s="5">
        <v>13</v>
      </c>
      <c r="AN330" s="262">
        <v>11</v>
      </c>
      <c r="AO330" s="269">
        <v>43</v>
      </c>
      <c r="AP330" s="5">
        <v>110</v>
      </c>
      <c r="AQ330" s="5">
        <v>46</v>
      </c>
      <c r="AR330" s="5">
        <v>80</v>
      </c>
      <c r="AS330" s="5">
        <v>450</v>
      </c>
      <c r="AT330" s="5">
        <v>3</v>
      </c>
      <c r="AU330" s="5">
        <f t="shared" si="196"/>
        <v>640</v>
      </c>
      <c r="AV330" s="5">
        <f t="shared" si="197"/>
        <v>480</v>
      </c>
      <c r="AW330" s="5">
        <f t="shared" si="198"/>
        <v>800</v>
      </c>
      <c r="AX330" s="5">
        <f t="shared" si="199"/>
        <v>10</v>
      </c>
      <c r="AY330" s="5">
        <f t="shared" si="200"/>
        <v>11</v>
      </c>
      <c r="AZ330" s="5">
        <f t="shared" si="201"/>
        <v>15</v>
      </c>
      <c r="BA330" s="5">
        <f t="shared" si="202"/>
        <v>19</v>
      </c>
      <c r="BB330" s="5">
        <f t="shared" si="203"/>
        <v>22</v>
      </c>
    </row>
    <row r="331" spans="1:55">
      <c r="A331" s="334"/>
      <c r="B331" s="89" t="s">
        <v>57</v>
      </c>
      <c r="C331" s="25" t="s">
        <v>55</v>
      </c>
      <c r="D331" s="26" t="s">
        <v>1</v>
      </c>
      <c r="E331" s="38" t="s">
        <v>41</v>
      </c>
      <c r="F331" s="27" t="s">
        <v>18</v>
      </c>
      <c r="G331" s="28" t="s">
        <v>12</v>
      </c>
      <c r="H331" s="91">
        <f>ROUNDDOWN(AK331*1.05,0)+INDEX(Sheet2!$B$2:'Sheet2'!$B$5,MATCH(G331,Sheet2!$A$2:'Sheet2'!$A$5,0),0)+34*AT331-ROUNDUP(IF($BC$1=TRUE,AV331,AW331)/10,0)+A331</f>
        <v>362</v>
      </c>
      <c r="I331" s="231">
        <f>ROUNDDOWN(AL331*1.05,0)+INDEX(Sheet2!$B$2:'Sheet2'!$B$5,MATCH(G331,Sheet2!$A$2:'Sheet2'!$A$5,0),0)+34*AT331-ROUNDUP(IF($BC$1=TRUE,AV331,AW331)/10,0)+A331</f>
        <v>498</v>
      </c>
      <c r="J331" s="30">
        <f t="shared" si="176"/>
        <v>860</v>
      </c>
      <c r="K331" s="384">
        <f>AW331-ROUNDDOWN(AR331/2,0)-ROUNDDOWN(MAX(AQ331*1.2,AP331*0.5),0)+INDEX(Sheet2!$C$2:'Sheet2'!$C$5,MATCH(G331,Sheet2!$A$2:'Sheet2'!$A$5,0),0)</f>
        <v>754</v>
      </c>
      <c r="L331" s="25">
        <f t="shared" si="177"/>
        <v>385</v>
      </c>
      <c r="M331" s="83">
        <f t="shared" si="178"/>
        <v>11</v>
      </c>
      <c r="N331" s="83">
        <f t="shared" si="179"/>
        <v>43</v>
      </c>
      <c r="O331" s="257">
        <f t="shared" si="180"/>
        <v>1584</v>
      </c>
      <c r="P331" s="53">
        <f>AX331+IF($F331="범선",IF($BG$1=TRUE,INDEX(Sheet2!$H$2:'Sheet2'!$H$45,MATCH(AX331,Sheet2!$G$2:'Sheet2'!$G$45,0),0)),IF($BH$1=TRUE,INDEX(Sheet2!$I$2:'Sheet2'!$I$45,MATCH(AX331,Sheet2!$G$2:'Sheet2'!$G$45,0)),IF($BI$1=TRUE,INDEX(Sheet2!$H$2:'Sheet2'!$H$45,MATCH(AX331,Sheet2!$G$2:'Sheet2'!$G$45,0)),0)))+IF($BE$1=TRUE,2,0)</f>
        <v>22.5</v>
      </c>
      <c r="Q331" s="49">
        <f t="shared" si="181"/>
        <v>25.5</v>
      </c>
      <c r="R331" s="49">
        <f t="shared" si="182"/>
        <v>28.5</v>
      </c>
      <c r="S331" s="51">
        <f t="shared" si="183"/>
        <v>31.5</v>
      </c>
      <c r="T331" s="49">
        <f>AY331+IF($F331="범선",IF($BG$1=TRUE,INDEX(Sheet2!$H$2:'Sheet2'!$H$45,MATCH(AY331,Sheet2!$G$2:'Sheet2'!$G$45,0),0)),IF($BH$1=TRUE,INDEX(Sheet2!$I$2:'Sheet2'!$I$45,MATCH(AY331,Sheet2!$G$2:'Sheet2'!$G$45,0)),IF($BI$1=TRUE,INDEX(Sheet2!$H$2:'Sheet2'!$H$45,MATCH(AY331,Sheet2!$G$2:'Sheet2'!$G$45,0)),0)))+IF($BE$1=TRUE,2,0)</f>
        <v>24</v>
      </c>
      <c r="U331" s="49">
        <f t="shared" si="184"/>
        <v>27.5</v>
      </c>
      <c r="V331" s="49">
        <f t="shared" si="185"/>
        <v>30.5</v>
      </c>
      <c r="W331" s="51">
        <f t="shared" si="186"/>
        <v>33.5</v>
      </c>
      <c r="X331" s="49">
        <f>AZ331+IF($F331="범선",IF($BG$1=TRUE,INDEX(Sheet2!$H$2:'Sheet2'!$H$45,MATCH(AZ331,Sheet2!$G$2:'Sheet2'!$G$45,0),0)),IF($BH$1=TRUE,INDEX(Sheet2!$I$2:'Sheet2'!$I$45,MATCH(AZ331,Sheet2!$G$2:'Sheet2'!$G$45,0)),IF($BI$1=TRUE,INDEX(Sheet2!$H$2:'Sheet2'!$H$45,MATCH(AZ331,Sheet2!$G$2:'Sheet2'!$G$45,0)),0)))+IF($BE$1=TRUE,2,0)</f>
        <v>29</v>
      </c>
      <c r="Y331" s="49">
        <f t="shared" si="187"/>
        <v>32.5</v>
      </c>
      <c r="Z331" s="49">
        <f t="shared" si="188"/>
        <v>35.5</v>
      </c>
      <c r="AA331" s="51">
        <f t="shared" si="189"/>
        <v>38.5</v>
      </c>
      <c r="AB331" s="49">
        <f>BA331+IF($F331="범선",IF($BG$1=TRUE,INDEX(Sheet2!$H$2:'Sheet2'!$H$45,MATCH(BA331,Sheet2!$G$2:'Sheet2'!$G$45,0),0)),IF($BH$1=TRUE,INDEX(Sheet2!$I$2:'Sheet2'!$I$45,MATCH(BA331,Sheet2!$G$2:'Sheet2'!$G$45,0)),IF($BI$1=TRUE,INDEX(Sheet2!$H$2:'Sheet2'!$H$45,MATCH(BA331,Sheet2!$G$2:'Sheet2'!$G$45,0)),0)))+IF($BE$1=TRUE,2,0)</f>
        <v>34.5</v>
      </c>
      <c r="AC331" s="49">
        <f t="shared" si="190"/>
        <v>38</v>
      </c>
      <c r="AD331" s="49">
        <f t="shared" si="191"/>
        <v>41</v>
      </c>
      <c r="AE331" s="51">
        <f t="shared" si="192"/>
        <v>44</v>
      </c>
      <c r="AF331" s="49">
        <f>BB331+IF($F331="범선",IF($BG$1=TRUE,INDEX(Sheet2!$H$2:'Sheet2'!$H$45,MATCH(BB331,Sheet2!$G$2:'Sheet2'!$G$45,0),0)),IF($BH$1=TRUE,INDEX(Sheet2!$I$2:'Sheet2'!$I$45,MATCH(BB331,Sheet2!$G$2:'Sheet2'!$G$45,0)),IF($BI$1=TRUE,INDEX(Sheet2!$H$2:'Sheet2'!$H$45,MATCH(BB331,Sheet2!$G$2:'Sheet2'!$G$45,0)),0)))+IF($BE$1=TRUE,2,0)</f>
        <v>38.5</v>
      </c>
      <c r="AG331" s="49">
        <f t="shared" si="193"/>
        <v>42</v>
      </c>
      <c r="AH331" s="49">
        <f t="shared" si="194"/>
        <v>45</v>
      </c>
      <c r="AI331" s="51">
        <f t="shared" si="195"/>
        <v>48</v>
      </c>
      <c r="AK331" s="5">
        <v>160</v>
      </c>
      <c r="AL331" s="5">
        <v>290</v>
      </c>
      <c r="AM331" s="5">
        <v>13</v>
      </c>
      <c r="AN331" s="262">
        <v>11</v>
      </c>
      <c r="AO331" s="269">
        <v>43</v>
      </c>
      <c r="AP331" s="5">
        <v>110</v>
      </c>
      <c r="AQ331" s="5">
        <v>46</v>
      </c>
      <c r="AR331" s="5">
        <v>80</v>
      </c>
      <c r="AS331" s="5">
        <v>450</v>
      </c>
      <c r="AT331" s="5">
        <v>3</v>
      </c>
      <c r="AU331" s="5">
        <f t="shared" si="196"/>
        <v>640</v>
      </c>
      <c r="AV331" s="5">
        <f t="shared" si="197"/>
        <v>480</v>
      </c>
      <c r="AW331" s="5">
        <f t="shared" si="198"/>
        <v>800</v>
      </c>
      <c r="AX331" s="5">
        <f t="shared" si="199"/>
        <v>10</v>
      </c>
      <c r="AY331" s="5">
        <f t="shared" si="200"/>
        <v>11</v>
      </c>
      <c r="AZ331" s="5">
        <f t="shared" si="201"/>
        <v>15</v>
      </c>
      <c r="BA331" s="5">
        <f t="shared" si="202"/>
        <v>19</v>
      </c>
      <c r="BB331" s="5">
        <f t="shared" si="203"/>
        <v>22</v>
      </c>
    </row>
    <row r="332" spans="1:55" s="5" customFormat="1">
      <c r="A332" s="334"/>
      <c r="B332" s="89" t="s">
        <v>82</v>
      </c>
      <c r="C332" s="119" t="s">
        <v>77</v>
      </c>
      <c r="D332" s="26" t="s">
        <v>1</v>
      </c>
      <c r="E332" s="26" t="s">
        <v>0</v>
      </c>
      <c r="F332" s="27" t="s">
        <v>18</v>
      </c>
      <c r="G332" s="28" t="s">
        <v>12</v>
      </c>
      <c r="H332" s="91">
        <f>ROUNDDOWN(AK332*1.05,0)+INDEX(Sheet2!$B$2:'Sheet2'!$B$5,MATCH(G332,Sheet2!$A$2:'Sheet2'!$A$5,0),0)+34*AT332-ROUNDUP(IF($BC$1=TRUE,AV332,AW332)/10,0)+A332</f>
        <v>350</v>
      </c>
      <c r="I332" s="231">
        <f>ROUNDDOWN(AL332*1.05,0)+INDEX(Sheet2!$B$2:'Sheet2'!$B$5,MATCH(G332,Sheet2!$A$2:'Sheet2'!$A$5,0),0)+34*AT332-ROUNDUP(IF($BC$1=TRUE,AV332,AW332)/10,0)+A332</f>
        <v>528</v>
      </c>
      <c r="J332" s="30">
        <f t="shared" si="176"/>
        <v>878</v>
      </c>
      <c r="K332" s="88">
        <f>AW332-ROUNDDOWN(AR332/2,0)-ROUNDDOWN(MAX(AQ332*1.2,AP332*0.5),0)+INDEX(Sheet2!$C$2:'Sheet2'!$C$5,MATCH(G332,Sheet2!$A$2:'Sheet2'!$A$5,0),0)</f>
        <v>627</v>
      </c>
      <c r="L332" s="25">
        <f t="shared" si="177"/>
        <v>318</v>
      </c>
      <c r="M332" s="83">
        <f t="shared" si="178"/>
        <v>5</v>
      </c>
      <c r="N332" s="83">
        <f t="shared" si="179"/>
        <v>25</v>
      </c>
      <c r="O332" s="92">
        <f t="shared" si="180"/>
        <v>1578</v>
      </c>
      <c r="P332" s="31">
        <f>AX332+IF($F332="범선",IF($BG$1=TRUE,INDEX(Sheet2!$H$2:'Sheet2'!$H$45,MATCH(AX332,Sheet2!$G$2:'Sheet2'!$G$45,0),0)),IF($BH$1=TRUE,INDEX(Sheet2!$I$2:'Sheet2'!$I$45,MATCH(AX332,Sheet2!$G$2:'Sheet2'!$G$45,0)),IF($BI$1=TRUE,INDEX(Sheet2!$H$2:'Sheet2'!$H$45,MATCH(AX332,Sheet2!$G$2:'Sheet2'!$G$45,0)),0)))+IF($BE$1=TRUE,2,0)</f>
        <v>20</v>
      </c>
      <c r="Q332" s="26">
        <f t="shared" si="181"/>
        <v>23</v>
      </c>
      <c r="R332" s="26">
        <f t="shared" si="182"/>
        <v>26</v>
      </c>
      <c r="S332" s="28">
        <f t="shared" si="183"/>
        <v>29</v>
      </c>
      <c r="T332" s="26">
        <f>AY332+IF($F332="범선",IF($BG$1=TRUE,INDEX(Sheet2!$H$2:'Sheet2'!$H$45,MATCH(AY332,Sheet2!$G$2:'Sheet2'!$G$45,0),0)),IF($BH$1=TRUE,INDEX(Sheet2!$I$2:'Sheet2'!$I$45,MATCH(AY332,Sheet2!$G$2:'Sheet2'!$G$45,0)),IF($BI$1=TRUE,INDEX(Sheet2!$H$2:'Sheet2'!$H$45,MATCH(AY332,Sheet2!$G$2:'Sheet2'!$G$45,0)),0)))+IF($BE$1=TRUE,2,0)</f>
        <v>21</v>
      </c>
      <c r="U332" s="26">
        <f t="shared" si="184"/>
        <v>24.5</v>
      </c>
      <c r="V332" s="26">
        <f t="shared" si="185"/>
        <v>27.5</v>
      </c>
      <c r="W332" s="28">
        <f t="shared" si="186"/>
        <v>30.5</v>
      </c>
      <c r="X332" s="26">
        <f>AZ332+IF($F332="범선",IF($BG$1=TRUE,INDEX(Sheet2!$H$2:'Sheet2'!$H$45,MATCH(AZ332,Sheet2!$G$2:'Sheet2'!$G$45,0),0)),IF($BH$1=TRUE,INDEX(Sheet2!$I$2:'Sheet2'!$I$45,MATCH(AZ332,Sheet2!$G$2:'Sheet2'!$G$45,0)),IF($BI$1=TRUE,INDEX(Sheet2!$H$2:'Sheet2'!$H$45,MATCH(AZ332,Sheet2!$G$2:'Sheet2'!$G$45,0)),0)))+IF($BE$1=TRUE,2,0)</f>
        <v>25</v>
      </c>
      <c r="Y332" s="26">
        <f t="shared" si="187"/>
        <v>28.5</v>
      </c>
      <c r="Z332" s="26">
        <f t="shared" si="188"/>
        <v>31.5</v>
      </c>
      <c r="AA332" s="28">
        <f t="shared" si="189"/>
        <v>34.5</v>
      </c>
      <c r="AB332" s="26">
        <f>BA332+IF($F332="범선",IF($BG$1=TRUE,INDEX(Sheet2!$H$2:'Sheet2'!$H$45,MATCH(BA332,Sheet2!$G$2:'Sheet2'!$G$45,0),0)),IF($BH$1=TRUE,INDEX(Sheet2!$I$2:'Sheet2'!$I$45,MATCH(BA332,Sheet2!$G$2:'Sheet2'!$G$45,0)),IF($BI$1=TRUE,INDEX(Sheet2!$H$2:'Sheet2'!$H$45,MATCH(BA332,Sheet2!$G$2:'Sheet2'!$G$45,0)),0)))+IF($BE$1=TRUE,2,0)</f>
        <v>30.5</v>
      </c>
      <c r="AC332" s="26">
        <f t="shared" si="190"/>
        <v>34</v>
      </c>
      <c r="AD332" s="26">
        <f t="shared" si="191"/>
        <v>37</v>
      </c>
      <c r="AE332" s="28">
        <f t="shared" si="192"/>
        <v>40</v>
      </c>
      <c r="AF332" s="26">
        <f>BB332+IF($F332="범선",IF($BG$1=TRUE,INDEX(Sheet2!$H$2:'Sheet2'!$H$45,MATCH(BB332,Sheet2!$G$2:'Sheet2'!$G$45,0),0)),IF($BH$1=TRUE,INDEX(Sheet2!$I$2:'Sheet2'!$I$45,MATCH(BB332,Sheet2!$G$2:'Sheet2'!$G$45,0)),IF($BI$1=TRUE,INDEX(Sheet2!$H$2:'Sheet2'!$H$45,MATCH(BB332,Sheet2!$G$2:'Sheet2'!$G$45,0)),0)))+IF($BE$1=TRUE,2,0)</f>
        <v>36</v>
      </c>
      <c r="AG332" s="26">
        <f t="shared" si="193"/>
        <v>39.5</v>
      </c>
      <c r="AH332" s="26">
        <f t="shared" si="194"/>
        <v>42.5</v>
      </c>
      <c r="AI332" s="28">
        <f t="shared" si="195"/>
        <v>45.5</v>
      </c>
      <c r="AJ332" s="95"/>
      <c r="AK332" s="97">
        <v>140</v>
      </c>
      <c r="AL332" s="97">
        <v>310</v>
      </c>
      <c r="AM332" s="97">
        <v>11</v>
      </c>
      <c r="AN332" s="83">
        <v>5</v>
      </c>
      <c r="AO332" s="83">
        <v>25</v>
      </c>
      <c r="AP332">
        <v>70</v>
      </c>
      <c r="AQ332" s="5">
        <v>38</v>
      </c>
      <c r="AR332" s="5">
        <v>54</v>
      </c>
      <c r="AS332" s="5">
        <v>396</v>
      </c>
      <c r="AT332" s="5">
        <v>3</v>
      </c>
      <c r="AU332" s="5">
        <f t="shared" si="196"/>
        <v>520</v>
      </c>
      <c r="AV332" s="5">
        <f t="shared" si="197"/>
        <v>390</v>
      </c>
      <c r="AW332" s="5">
        <f t="shared" si="198"/>
        <v>650</v>
      </c>
      <c r="AX332" s="5">
        <f t="shared" si="199"/>
        <v>8</v>
      </c>
      <c r="AY332" s="5">
        <f t="shared" si="200"/>
        <v>9</v>
      </c>
      <c r="AZ332" s="5">
        <f t="shared" si="201"/>
        <v>12</v>
      </c>
      <c r="BA332" s="5">
        <f t="shared" si="202"/>
        <v>16</v>
      </c>
      <c r="BB332" s="5">
        <f t="shared" si="203"/>
        <v>20</v>
      </c>
    </row>
    <row r="333" spans="1:55" s="5" customFormat="1">
      <c r="A333" s="334"/>
      <c r="B333" s="89" t="s">
        <v>81</v>
      </c>
      <c r="C333" s="119" t="s">
        <v>77</v>
      </c>
      <c r="D333" s="26" t="s">
        <v>1</v>
      </c>
      <c r="E333" s="26" t="s">
        <v>0</v>
      </c>
      <c r="F333" s="27" t="s">
        <v>18</v>
      </c>
      <c r="G333" s="28" t="s">
        <v>12</v>
      </c>
      <c r="H333" s="91">
        <f>ROUNDDOWN(AK333*1.05,0)+INDEX(Sheet2!$B$2:'Sheet2'!$B$5,MATCH(G333,Sheet2!$A$2:'Sheet2'!$A$5,0),0)+34*AT333-ROUNDUP(IF($BC$1=TRUE,AV333,AW333)/10,0)+A333</f>
        <v>350</v>
      </c>
      <c r="I333" s="231">
        <f>ROUNDDOWN(AL333*1.05,0)+INDEX(Sheet2!$B$2:'Sheet2'!$B$5,MATCH(G333,Sheet2!$A$2:'Sheet2'!$A$5,0),0)+34*AT333-ROUNDUP(IF($BC$1=TRUE,AV333,AW333)/10,0)+A333</f>
        <v>528</v>
      </c>
      <c r="J333" s="30">
        <f t="shared" si="176"/>
        <v>878</v>
      </c>
      <c r="K333" s="88">
        <f>AW333-ROUNDDOWN(AR333/2,0)-ROUNDDOWN(MAX(AQ333*1.2,AP333*0.5),0)+INDEX(Sheet2!$C$2:'Sheet2'!$C$5,MATCH(G333,Sheet2!$A$2:'Sheet2'!$A$5,0),0)</f>
        <v>614</v>
      </c>
      <c r="L333" s="25">
        <f t="shared" si="177"/>
        <v>310</v>
      </c>
      <c r="M333" s="83">
        <f t="shared" si="178"/>
        <v>5</v>
      </c>
      <c r="N333" s="83">
        <f t="shared" si="179"/>
        <v>25</v>
      </c>
      <c r="O333" s="92">
        <f t="shared" si="180"/>
        <v>1578</v>
      </c>
      <c r="P333" s="31">
        <f>AX333+IF($F333="범선",IF($BG$1=TRUE,INDEX(Sheet2!$H$2:'Sheet2'!$H$45,MATCH(AX333,Sheet2!$G$2:'Sheet2'!$G$45,0),0)),IF($BH$1=TRUE,INDEX(Sheet2!$I$2:'Sheet2'!$I$45,MATCH(AX333,Sheet2!$G$2:'Sheet2'!$G$45,0)),IF($BI$1=TRUE,INDEX(Sheet2!$H$2:'Sheet2'!$H$45,MATCH(AX333,Sheet2!$G$2:'Sheet2'!$G$45,0)),0)))+IF($BE$1=TRUE,2,0)</f>
        <v>20</v>
      </c>
      <c r="Q333" s="26">
        <f t="shared" si="181"/>
        <v>23</v>
      </c>
      <c r="R333" s="26">
        <f t="shared" si="182"/>
        <v>26</v>
      </c>
      <c r="S333" s="28">
        <f t="shared" si="183"/>
        <v>29</v>
      </c>
      <c r="T333" s="26">
        <f>AY333+IF($F333="범선",IF($BG$1=TRUE,INDEX(Sheet2!$H$2:'Sheet2'!$H$45,MATCH(AY333,Sheet2!$G$2:'Sheet2'!$G$45,0),0)),IF($BH$1=TRUE,INDEX(Sheet2!$I$2:'Sheet2'!$I$45,MATCH(AY333,Sheet2!$G$2:'Sheet2'!$G$45,0)),IF($BI$1=TRUE,INDEX(Sheet2!$H$2:'Sheet2'!$H$45,MATCH(AY333,Sheet2!$G$2:'Sheet2'!$G$45,0)),0)))+IF($BE$1=TRUE,2,0)</f>
        <v>21</v>
      </c>
      <c r="U333" s="26">
        <f t="shared" si="184"/>
        <v>24.5</v>
      </c>
      <c r="V333" s="26">
        <f t="shared" si="185"/>
        <v>27.5</v>
      </c>
      <c r="W333" s="28">
        <f t="shared" si="186"/>
        <v>30.5</v>
      </c>
      <c r="X333" s="26">
        <f>AZ333+IF($F333="범선",IF($BG$1=TRUE,INDEX(Sheet2!$H$2:'Sheet2'!$H$45,MATCH(AZ333,Sheet2!$G$2:'Sheet2'!$G$45,0),0)),IF($BH$1=TRUE,INDEX(Sheet2!$I$2:'Sheet2'!$I$45,MATCH(AZ333,Sheet2!$G$2:'Sheet2'!$G$45,0)),IF($BI$1=TRUE,INDEX(Sheet2!$H$2:'Sheet2'!$H$45,MATCH(AZ333,Sheet2!$G$2:'Sheet2'!$G$45,0)),0)))+IF($BE$1=TRUE,2,0)</f>
        <v>25</v>
      </c>
      <c r="Y333" s="26">
        <f t="shared" si="187"/>
        <v>28.5</v>
      </c>
      <c r="Z333" s="26">
        <f t="shared" si="188"/>
        <v>31.5</v>
      </c>
      <c r="AA333" s="28">
        <f t="shared" si="189"/>
        <v>34.5</v>
      </c>
      <c r="AB333" s="26">
        <f>BA333+IF($F333="범선",IF($BG$1=TRUE,INDEX(Sheet2!$H$2:'Sheet2'!$H$45,MATCH(BA333,Sheet2!$G$2:'Sheet2'!$G$45,0),0)),IF($BH$1=TRUE,INDEX(Sheet2!$I$2:'Sheet2'!$I$45,MATCH(BA333,Sheet2!$G$2:'Sheet2'!$G$45,0)),IF($BI$1=TRUE,INDEX(Sheet2!$H$2:'Sheet2'!$H$45,MATCH(BA333,Sheet2!$G$2:'Sheet2'!$G$45,0)),0)))+IF($BE$1=TRUE,2,0)</f>
        <v>30.5</v>
      </c>
      <c r="AC333" s="26">
        <f t="shared" si="190"/>
        <v>34</v>
      </c>
      <c r="AD333" s="26">
        <f t="shared" si="191"/>
        <v>37</v>
      </c>
      <c r="AE333" s="28">
        <f t="shared" si="192"/>
        <v>40</v>
      </c>
      <c r="AF333" s="26">
        <f>BB333+IF($F333="범선",IF($BG$1=TRUE,INDEX(Sheet2!$H$2:'Sheet2'!$H$45,MATCH(BB333,Sheet2!$G$2:'Sheet2'!$G$45,0),0)),IF($BH$1=TRUE,INDEX(Sheet2!$I$2:'Sheet2'!$I$45,MATCH(BB333,Sheet2!$G$2:'Sheet2'!$G$45,0)),IF($BI$1=TRUE,INDEX(Sheet2!$H$2:'Sheet2'!$H$45,MATCH(BB333,Sheet2!$G$2:'Sheet2'!$G$45,0)),0)))+IF($BE$1=TRUE,2,0)</f>
        <v>36</v>
      </c>
      <c r="AG333" s="26">
        <f t="shared" si="193"/>
        <v>39.5</v>
      </c>
      <c r="AH333" s="26">
        <f t="shared" si="194"/>
        <v>42.5</v>
      </c>
      <c r="AI333" s="28">
        <f t="shared" si="195"/>
        <v>45.5</v>
      </c>
      <c r="AJ333" s="95"/>
      <c r="AK333" s="97">
        <v>140</v>
      </c>
      <c r="AL333" s="97">
        <v>310</v>
      </c>
      <c r="AM333" s="97">
        <v>11</v>
      </c>
      <c r="AN333" s="83">
        <v>5</v>
      </c>
      <c r="AO333" s="83">
        <v>25</v>
      </c>
      <c r="AP333" s="5">
        <v>70</v>
      </c>
      <c r="AQ333" s="5">
        <v>38</v>
      </c>
      <c r="AR333" s="5">
        <v>54</v>
      </c>
      <c r="AS333" s="5">
        <v>386</v>
      </c>
      <c r="AT333" s="5">
        <v>3</v>
      </c>
      <c r="AU333" s="5">
        <f t="shared" si="196"/>
        <v>510</v>
      </c>
      <c r="AV333" s="5">
        <f t="shared" si="197"/>
        <v>382</v>
      </c>
      <c r="AW333" s="5">
        <f t="shared" si="198"/>
        <v>637</v>
      </c>
      <c r="AX333" s="5">
        <f t="shared" si="199"/>
        <v>8</v>
      </c>
      <c r="AY333" s="5">
        <f t="shared" si="200"/>
        <v>9</v>
      </c>
      <c r="AZ333" s="5">
        <f t="shared" si="201"/>
        <v>12</v>
      </c>
      <c r="BA333" s="5">
        <f t="shared" si="202"/>
        <v>16</v>
      </c>
      <c r="BB333" s="5">
        <f t="shared" si="203"/>
        <v>20</v>
      </c>
    </row>
    <row r="334" spans="1:55" s="5" customFormat="1">
      <c r="A334" s="334"/>
      <c r="B334" s="89"/>
      <c r="C334" s="119" t="s">
        <v>189</v>
      </c>
      <c r="D334" s="26" t="s">
        <v>25</v>
      </c>
      <c r="E334" s="26" t="s">
        <v>41</v>
      </c>
      <c r="F334" s="26" t="s">
        <v>18</v>
      </c>
      <c r="G334" s="28" t="s">
        <v>12</v>
      </c>
      <c r="H334" s="91">
        <f>ROUNDDOWN(AK334*1.05,0)+INDEX(Sheet2!$B$2:'Sheet2'!$B$5,MATCH(G334,Sheet2!$A$2:'Sheet2'!$A$5,0),0)+34*AT334-ROUNDUP(IF($BC$1=TRUE,AV334,AW334)/10,0)+A334</f>
        <v>362</v>
      </c>
      <c r="I334" s="231">
        <f>ROUNDDOWN(AL334*1.05,0)+INDEX(Sheet2!$B$2:'Sheet2'!$B$5,MATCH(G334,Sheet2!$A$2:'Sheet2'!$A$5,0),0)+34*AT334-ROUNDUP(IF($BC$1=TRUE,AV334,AW334)/10,0)+A334</f>
        <v>484</v>
      </c>
      <c r="J334" s="30">
        <f t="shared" si="176"/>
        <v>846</v>
      </c>
      <c r="K334" s="133">
        <f>AW334-ROUNDDOWN(AR334/2,0)-ROUNDDOWN(MAX(AQ334*1.2,AP334*0.5),0)+INDEX(Sheet2!$C$2:'Sheet2'!$C$5,MATCH(G334,Sheet2!$A$2:'Sheet2'!$A$5,0),0)</f>
        <v>884</v>
      </c>
      <c r="L334" s="25">
        <f t="shared" si="177"/>
        <v>470</v>
      </c>
      <c r="M334" s="83">
        <f t="shared" si="178"/>
        <v>9</v>
      </c>
      <c r="N334" s="83">
        <f t="shared" si="179"/>
        <v>45</v>
      </c>
      <c r="O334" s="92">
        <f t="shared" si="180"/>
        <v>1570</v>
      </c>
      <c r="P334" s="31">
        <f>AX334+IF($F334="범선",IF($BG$1=TRUE,INDEX(Sheet2!$H$2:'Sheet2'!$H$45,MATCH(AX334,Sheet2!$G$2:'Sheet2'!$G$45,0),0)),IF($BH$1=TRUE,INDEX(Sheet2!$I$2:'Sheet2'!$I$45,MATCH(AX334,Sheet2!$G$2:'Sheet2'!$G$45,0)),IF($BI$1=TRUE,INDEX(Sheet2!$H$2:'Sheet2'!$H$45,MATCH(AX334,Sheet2!$G$2:'Sheet2'!$G$45,0)),0)))+IF($BE$1=TRUE,2,0)</f>
        <v>22.5</v>
      </c>
      <c r="Q334" s="26">
        <f t="shared" si="181"/>
        <v>25.5</v>
      </c>
      <c r="R334" s="26">
        <f t="shared" si="182"/>
        <v>28.5</v>
      </c>
      <c r="S334" s="28">
        <f t="shared" si="183"/>
        <v>31.5</v>
      </c>
      <c r="T334" s="26">
        <f>AY334+IF($F334="범선",IF($BG$1=TRUE,INDEX(Sheet2!$H$2:'Sheet2'!$H$45,MATCH(AY334,Sheet2!$G$2:'Sheet2'!$G$45,0),0)),IF($BH$1=TRUE,INDEX(Sheet2!$I$2:'Sheet2'!$I$45,MATCH(AY334,Sheet2!$G$2:'Sheet2'!$G$45,0)),IF($BI$1=TRUE,INDEX(Sheet2!$H$2:'Sheet2'!$H$45,MATCH(AY334,Sheet2!$G$2:'Sheet2'!$G$45,0)),0)))+IF($BE$1=TRUE,2,0)</f>
        <v>24</v>
      </c>
      <c r="U334" s="26">
        <f t="shared" si="184"/>
        <v>27.5</v>
      </c>
      <c r="V334" s="26">
        <f t="shared" si="185"/>
        <v>30.5</v>
      </c>
      <c r="W334" s="28">
        <f t="shared" si="186"/>
        <v>33.5</v>
      </c>
      <c r="X334" s="26">
        <f>AZ334+IF($F334="범선",IF($BG$1=TRUE,INDEX(Sheet2!$H$2:'Sheet2'!$H$45,MATCH(AZ334,Sheet2!$G$2:'Sheet2'!$G$45,0),0)),IF($BH$1=TRUE,INDEX(Sheet2!$I$2:'Sheet2'!$I$45,MATCH(AZ334,Sheet2!$G$2:'Sheet2'!$G$45,0)),IF($BI$1=TRUE,INDEX(Sheet2!$H$2:'Sheet2'!$H$45,MATCH(AZ334,Sheet2!$G$2:'Sheet2'!$G$45,0)),0)))+IF($BE$1=TRUE,2,0)</f>
        <v>28</v>
      </c>
      <c r="Y334" s="26">
        <f t="shared" si="187"/>
        <v>31.5</v>
      </c>
      <c r="Z334" s="26">
        <f t="shared" si="188"/>
        <v>34.5</v>
      </c>
      <c r="AA334" s="28">
        <f t="shared" si="189"/>
        <v>37.5</v>
      </c>
      <c r="AB334" s="26">
        <f>BA334+IF($F334="범선",IF($BG$1=TRUE,INDEX(Sheet2!$H$2:'Sheet2'!$H$45,MATCH(BA334,Sheet2!$G$2:'Sheet2'!$G$45,0),0)),IF($BH$1=TRUE,INDEX(Sheet2!$I$2:'Sheet2'!$I$45,MATCH(BA334,Sheet2!$G$2:'Sheet2'!$G$45,0)),IF($BI$1=TRUE,INDEX(Sheet2!$H$2:'Sheet2'!$H$45,MATCH(BA334,Sheet2!$G$2:'Sheet2'!$G$45,0)),0)))+IF($BE$1=TRUE,2,0)</f>
        <v>33</v>
      </c>
      <c r="AC334" s="26">
        <f t="shared" si="190"/>
        <v>36.5</v>
      </c>
      <c r="AD334" s="26">
        <f t="shared" si="191"/>
        <v>39.5</v>
      </c>
      <c r="AE334" s="28">
        <f t="shared" si="192"/>
        <v>42.5</v>
      </c>
      <c r="AF334" s="26">
        <f>BB334+IF($F334="범선",IF($BG$1=TRUE,INDEX(Sheet2!$H$2:'Sheet2'!$H$45,MATCH(BB334,Sheet2!$G$2:'Sheet2'!$G$45,0),0)),IF($BH$1=TRUE,INDEX(Sheet2!$I$2:'Sheet2'!$I$45,MATCH(BB334,Sheet2!$G$2:'Sheet2'!$G$45,0)),IF($BI$1=TRUE,INDEX(Sheet2!$H$2:'Sheet2'!$H$45,MATCH(BB334,Sheet2!$G$2:'Sheet2'!$G$45,0)),0)))+IF($BE$1=TRUE,2,0)</f>
        <v>38.5</v>
      </c>
      <c r="AG334" s="26">
        <f t="shared" si="193"/>
        <v>42</v>
      </c>
      <c r="AH334" s="26">
        <f t="shared" si="194"/>
        <v>45</v>
      </c>
      <c r="AI334" s="28">
        <f t="shared" si="195"/>
        <v>48</v>
      </c>
      <c r="AJ334" s="95"/>
      <c r="AK334" s="96">
        <v>167</v>
      </c>
      <c r="AL334" s="96">
        <v>283</v>
      </c>
      <c r="AM334" s="96">
        <v>10</v>
      </c>
      <c r="AN334" s="83">
        <v>9</v>
      </c>
      <c r="AO334" s="83">
        <v>45</v>
      </c>
      <c r="AP334" s="13">
        <v>102</v>
      </c>
      <c r="AQ334" s="13">
        <v>40</v>
      </c>
      <c r="AR334" s="13">
        <v>52</v>
      </c>
      <c r="AS334" s="13">
        <v>576</v>
      </c>
      <c r="AT334" s="13">
        <v>3</v>
      </c>
      <c r="AU334" s="5">
        <f t="shared" si="196"/>
        <v>730</v>
      </c>
      <c r="AV334" s="5">
        <f t="shared" si="197"/>
        <v>547</v>
      </c>
      <c r="AW334" s="5">
        <f t="shared" si="198"/>
        <v>912</v>
      </c>
      <c r="AX334" s="5">
        <f t="shared" si="199"/>
        <v>10</v>
      </c>
      <c r="AY334" s="5">
        <f t="shared" si="200"/>
        <v>11</v>
      </c>
      <c r="AZ334" s="5">
        <f t="shared" si="201"/>
        <v>14</v>
      </c>
      <c r="BA334" s="5">
        <f t="shared" si="202"/>
        <v>18</v>
      </c>
      <c r="BB334" s="5">
        <f t="shared" si="203"/>
        <v>22</v>
      </c>
    </row>
    <row r="335" spans="1:55" s="5" customFormat="1">
      <c r="A335" s="334"/>
      <c r="B335" s="89" t="s">
        <v>100</v>
      </c>
      <c r="C335" s="119" t="s">
        <v>189</v>
      </c>
      <c r="D335" s="26" t="s">
        <v>1</v>
      </c>
      <c r="E335" s="26" t="s">
        <v>41</v>
      </c>
      <c r="F335" s="26" t="s">
        <v>18</v>
      </c>
      <c r="G335" s="28" t="s">
        <v>12</v>
      </c>
      <c r="H335" s="91">
        <f>ROUNDDOWN(AK335*1.05,0)+INDEX(Sheet2!$B$2:'Sheet2'!$B$5,MATCH(G335,Sheet2!$A$2:'Sheet2'!$A$5,0),0)+34*AT335-ROUNDUP(IF($BC$1=TRUE,AV335,AW335)/10,0)+A335</f>
        <v>362</v>
      </c>
      <c r="I335" s="231">
        <f>ROUNDDOWN(AL335*1.05,0)+INDEX(Sheet2!$B$2:'Sheet2'!$B$5,MATCH(G335,Sheet2!$A$2:'Sheet2'!$A$5,0),0)+34*AT335-ROUNDUP(IF($BC$1=TRUE,AV335,AW335)/10,0)+A335</f>
        <v>484</v>
      </c>
      <c r="J335" s="30">
        <f t="shared" si="176"/>
        <v>846</v>
      </c>
      <c r="K335" s="133">
        <f>AW335-ROUNDDOWN(AR335/2,0)-ROUNDDOWN(MAX(AQ335*1.2,AP335*0.5),0)+INDEX(Sheet2!$C$2:'Sheet2'!$C$5,MATCH(G335,Sheet2!$A$2:'Sheet2'!$A$5,0),0)</f>
        <v>884</v>
      </c>
      <c r="L335" s="25">
        <f t="shared" si="177"/>
        <v>470</v>
      </c>
      <c r="M335" s="83">
        <f t="shared" si="178"/>
        <v>9</v>
      </c>
      <c r="N335" s="83">
        <f t="shared" si="179"/>
        <v>45</v>
      </c>
      <c r="O335" s="92">
        <f t="shared" si="180"/>
        <v>1570</v>
      </c>
      <c r="P335" s="31">
        <f>AX335+IF($F335="범선",IF($BG$1=TRUE,INDEX(Sheet2!$H$2:'Sheet2'!$H$45,MATCH(AX335,Sheet2!$G$2:'Sheet2'!$G$45,0),0)),IF($BH$1=TRUE,INDEX(Sheet2!$I$2:'Sheet2'!$I$45,MATCH(AX335,Sheet2!$G$2:'Sheet2'!$G$45,0)),IF($BI$1=TRUE,INDEX(Sheet2!$H$2:'Sheet2'!$H$45,MATCH(AX335,Sheet2!$G$2:'Sheet2'!$G$45,0)),0)))+IF($BE$1=TRUE,2,0)</f>
        <v>22.5</v>
      </c>
      <c r="Q335" s="26">
        <f t="shared" si="181"/>
        <v>25.5</v>
      </c>
      <c r="R335" s="26">
        <f t="shared" si="182"/>
        <v>28.5</v>
      </c>
      <c r="S335" s="28">
        <f t="shared" si="183"/>
        <v>31.5</v>
      </c>
      <c r="T335" s="26">
        <f>AY335+IF($F335="범선",IF($BG$1=TRUE,INDEX(Sheet2!$H$2:'Sheet2'!$H$45,MATCH(AY335,Sheet2!$G$2:'Sheet2'!$G$45,0),0)),IF($BH$1=TRUE,INDEX(Sheet2!$I$2:'Sheet2'!$I$45,MATCH(AY335,Sheet2!$G$2:'Sheet2'!$G$45,0)),IF($BI$1=TRUE,INDEX(Sheet2!$H$2:'Sheet2'!$H$45,MATCH(AY335,Sheet2!$G$2:'Sheet2'!$G$45,0)),0)))+IF($BE$1=TRUE,2,0)</f>
        <v>24</v>
      </c>
      <c r="U335" s="26">
        <f t="shared" si="184"/>
        <v>27.5</v>
      </c>
      <c r="V335" s="26">
        <f t="shared" si="185"/>
        <v>30.5</v>
      </c>
      <c r="W335" s="28">
        <f t="shared" si="186"/>
        <v>33.5</v>
      </c>
      <c r="X335" s="26">
        <f>AZ335+IF($F335="범선",IF($BG$1=TRUE,INDEX(Sheet2!$H$2:'Sheet2'!$H$45,MATCH(AZ335,Sheet2!$G$2:'Sheet2'!$G$45,0),0)),IF($BH$1=TRUE,INDEX(Sheet2!$I$2:'Sheet2'!$I$45,MATCH(AZ335,Sheet2!$G$2:'Sheet2'!$G$45,0)),IF($BI$1=TRUE,INDEX(Sheet2!$H$2:'Sheet2'!$H$45,MATCH(AZ335,Sheet2!$G$2:'Sheet2'!$G$45,0)),0)))+IF($BE$1=TRUE,2,0)</f>
        <v>28</v>
      </c>
      <c r="Y335" s="26">
        <f t="shared" si="187"/>
        <v>31.5</v>
      </c>
      <c r="Z335" s="26">
        <f t="shared" si="188"/>
        <v>34.5</v>
      </c>
      <c r="AA335" s="28">
        <f t="shared" si="189"/>
        <v>37.5</v>
      </c>
      <c r="AB335" s="26">
        <f>BA335+IF($F335="범선",IF($BG$1=TRUE,INDEX(Sheet2!$H$2:'Sheet2'!$H$45,MATCH(BA335,Sheet2!$G$2:'Sheet2'!$G$45,0),0)),IF($BH$1=TRUE,INDEX(Sheet2!$I$2:'Sheet2'!$I$45,MATCH(BA335,Sheet2!$G$2:'Sheet2'!$G$45,0)),IF($BI$1=TRUE,INDEX(Sheet2!$H$2:'Sheet2'!$H$45,MATCH(BA335,Sheet2!$G$2:'Sheet2'!$G$45,0)),0)))+IF($BE$1=TRUE,2,0)</f>
        <v>33</v>
      </c>
      <c r="AC335" s="26">
        <f t="shared" si="190"/>
        <v>36.5</v>
      </c>
      <c r="AD335" s="26">
        <f t="shared" si="191"/>
        <v>39.5</v>
      </c>
      <c r="AE335" s="28">
        <f t="shared" si="192"/>
        <v>42.5</v>
      </c>
      <c r="AF335" s="26">
        <f>BB335+IF($F335="범선",IF($BG$1=TRUE,INDEX(Sheet2!$H$2:'Sheet2'!$H$45,MATCH(BB335,Sheet2!$G$2:'Sheet2'!$G$45,0),0)),IF($BH$1=TRUE,INDEX(Sheet2!$I$2:'Sheet2'!$I$45,MATCH(BB335,Sheet2!$G$2:'Sheet2'!$G$45,0)),IF($BI$1=TRUE,INDEX(Sheet2!$H$2:'Sheet2'!$H$45,MATCH(BB335,Sheet2!$G$2:'Sheet2'!$G$45,0)),0)))+IF($BE$1=TRUE,2,0)</f>
        <v>38.5</v>
      </c>
      <c r="AG335" s="26">
        <f t="shared" si="193"/>
        <v>42</v>
      </c>
      <c r="AH335" s="26">
        <f t="shared" si="194"/>
        <v>45</v>
      </c>
      <c r="AI335" s="28">
        <f t="shared" si="195"/>
        <v>48</v>
      </c>
      <c r="AJ335" s="95"/>
      <c r="AK335" s="96">
        <v>167</v>
      </c>
      <c r="AL335" s="96">
        <v>283</v>
      </c>
      <c r="AM335" s="96">
        <v>10</v>
      </c>
      <c r="AN335" s="83">
        <v>9</v>
      </c>
      <c r="AO335" s="83">
        <v>45</v>
      </c>
      <c r="AP335" s="13">
        <v>102</v>
      </c>
      <c r="AQ335" s="13">
        <v>40</v>
      </c>
      <c r="AR335" s="13">
        <v>52</v>
      </c>
      <c r="AS335" s="13">
        <v>576</v>
      </c>
      <c r="AT335" s="13">
        <v>3</v>
      </c>
      <c r="AU335" s="13">
        <f t="shared" si="196"/>
        <v>730</v>
      </c>
      <c r="AV335" s="13">
        <f t="shared" si="197"/>
        <v>547</v>
      </c>
      <c r="AW335" s="13">
        <f t="shared" si="198"/>
        <v>912</v>
      </c>
      <c r="AX335" s="5">
        <f t="shared" si="199"/>
        <v>10</v>
      </c>
      <c r="AY335" s="5">
        <f t="shared" si="200"/>
        <v>11</v>
      </c>
      <c r="AZ335" s="5">
        <f t="shared" si="201"/>
        <v>14</v>
      </c>
      <c r="BA335" s="5">
        <f t="shared" si="202"/>
        <v>18</v>
      </c>
      <c r="BB335" s="5">
        <f t="shared" si="203"/>
        <v>22</v>
      </c>
    </row>
    <row r="336" spans="1:55" s="5" customFormat="1">
      <c r="A336" s="882"/>
      <c r="B336" s="89" t="s">
        <v>60</v>
      </c>
      <c r="C336" s="119" t="s">
        <v>59</v>
      </c>
      <c r="D336" s="26" t="s">
        <v>1</v>
      </c>
      <c r="E336" s="26" t="s">
        <v>41</v>
      </c>
      <c r="F336" s="27" t="s">
        <v>18</v>
      </c>
      <c r="G336" s="28" t="s">
        <v>12</v>
      </c>
      <c r="H336" s="91">
        <f>ROUNDDOWN(AK336*1.05,0)+INDEX(Sheet2!$B$2:'Sheet2'!$B$5,MATCH(G336,Sheet2!$A$2:'Sheet2'!$A$5,0),0)+34*AT336-ROUNDUP(IF($BC$1=TRUE,AV336,AW336)/10,0)+A336</f>
        <v>354</v>
      </c>
      <c r="I336" s="231">
        <f>ROUNDDOWN(AL336*1.05,0)+INDEX(Sheet2!$B$2:'Sheet2'!$B$5,MATCH(G336,Sheet2!$A$2:'Sheet2'!$A$5,0),0)+34*AT336-ROUNDUP(IF($BC$1=TRUE,AV336,AW336)/10,0)+A336</f>
        <v>491</v>
      </c>
      <c r="J336" s="30">
        <f t="shared" si="176"/>
        <v>845</v>
      </c>
      <c r="K336" s="138">
        <f>AW336-ROUNDDOWN(AR336/2,0)-ROUNDDOWN(MAX(AQ336*1.2,AP336*0.5),0)+INDEX(Sheet2!$C$2:'Sheet2'!$C$5,MATCH(G336,Sheet2!$A$2:'Sheet2'!$A$5,0),0)</f>
        <v>985</v>
      </c>
      <c r="L336" s="25">
        <f t="shared" si="177"/>
        <v>501</v>
      </c>
      <c r="M336" s="83">
        <f t="shared" si="178"/>
        <v>13</v>
      </c>
      <c r="N336" s="83">
        <f t="shared" si="179"/>
        <v>40</v>
      </c>
      <c r="O336" s="92">
        <f t="shared" si="180"/>
        <v>1553</v>
      </c>
      <c r="P336" s="31">
        <f>AX336+IF($F336="범선",IF($BG$1=TRUE,INDEX(Sheet2!$H$2:'Sheet2'!$H$45,MATCH(AX336,Sheet2!$G$2:'Sheet2'!$G$45,0),0)),IF($BH$1=TRUE,INDEX(Sheet2!$I$2:'Sheet2'!$I$45,MATCH(AX336,Sheet2!$G$2:'Sheet2'!$G$45,0)),IF($BI$1=TRUE,INDEX(Sheet2!$H$2:'Sheet2'!$H$45,MATCH(AX336,Sheet2!$G$2:'Sheet2'!$G$45,0)),0)))+IF($BE$1=TRUE,2,0)</f>
        <v>20</v>
      </c>
      <c r="Q336" s="26">
        <f t="shared" si="181"/>
        <v>23</v>
      </c>
      <c r="R336" s="26">
        <f t="shared" si="182"/>
        <v>26</v>
      </c>
      <c r="S336" s="28">
        <f t="shared" si="183"/>
        <v>29</v>
      </c>
      <c r="T336" s="26">
        <f>AY336+IF($F336="범선",IF($BG$1=TRUE,INDEX(Sheet2!$H$2:'Sheet2'!$H$45,MATCH(AY336,Sheet2!$G$2:'Sheet2'!$G$45,0),0)),IF($BH$1=TRUE,INDEX(Sheet2!$I$2:'Sheet2'!$I$45,MATCH(AY336,Sheet2!$G$2:'Sheet2'!$G$45,0)),IF($BI$1=TRUE,INDEX(Sheet2!$H$2:'Sheet2'!$H$45,MATCH(AY336,Sheet2!$G$2:'Sheet2'!$G$45,0)),0)))+IF($BE$1=TRUE,2,0)</f>
        <v>21</v>
      </c>
      <c r="U336" s="26">
        <f t="shared" si="184"/>
        <v>24.5</v>
      </c>
      <c r="V336" s="26">
        <f t="shared" si="185"/>
        <v>27.5</v>
      </c>
      <c r="W336" s="28">
        <f t="shared" si="186"/>
        <v>30.5</v>
      </c>
      <c r="X336" s="26">
        <f>AZ336+IF($F336="범선",IF($BG$1=TRUE,INDEX(Sheet2!$H$2:'Sheet2'!$H$45,MATCH(AZ336,Sheet2!$G$2:'Sheet2'!$G$45,0),0)),IF($BH$1=TRUE,INDEX(Sheet2!$I$2:'Sheet2'!$I$45,MATCH(AZ336,Sheet2!$G$2:'Sheet2'!$G$45,0)),IF($BI$1=TRUE,INDEX(Sheet2!$H$2:'Sheet2'!$H$45,MATCH(AZ336,Sheet2!$G$2:'Sheet2'!$G$45,0)),0)))+IF($BE$1=TRUE,2,0)</f>
        <v>25</v>
      </c>
      <c r="Y336" s="26">
        <f t="shared" si="187"/>
        <v>28.5</v>
      </c>
      <c r="Z336" s="26">
        <f t="shared" si="188"/>
        <v>31.5</v>
      </c>
      <c r="AA336" s="28">
        <f t="shared" si="189"/>
        <v>34.5</v>
      </c>
      <c r="AB336" s="26">
        <f>BA336+IF($F336="범선",IF($BG$1=TRUE,INDEX(Sheet2!$H$2:'Sheet2'!$H$45,MATCH(BA336,Sheet2!$G$2:'Sheet2'!$G$45,0),0)),IF($BH$1=TRUE,INDEX(Sheet2!$I$2:'Sheet2'!$I$45,MATCH(BA336,Sheet2!$G$2:'Sheet2'!$G$45,0)),IF($BI$1=TRUE,INDEX(Sheet2!$H$2:'Sheet2'!$H$45,MATCH(BA336,Sheet2!$G$2:'Sheet2'!$G$45,0)),0)))+IF($BE$1=TRUE,2,0)</f>
        <v>30.5</v>
      </c>
      <c r="AC336" s="26">
        <f t="shared" si="190"/>
        <v>34</v>
      </c>
      <c r="AD336" s="26">
        <f t="shared" si="191"/>
        <v>37</v>
      </c>
      <c r="AE336" s="28">
        <f t="shared" si="192"/>
        <v>40</v>
      </c>
      <c r="AF336" s="26">
        <f>BB336+IF($F336="범선",IF($BG$1=TRUE,INDEX(Sheet2!$H$2:'Sheet2'!$H$45,MATCH(BB336,Sheet2!$G$2:'Sheet2'!$G$45,0),0)),IF($BH$1=TRUE,INDEX(Sheet2!$I$2:'Sheet2'!$I$45,MATCH(BB336,Sheet2!$G$2:'Sheet2'!$G$45,0)),IF($BI$1=TRUE,INDEX(Sheet2!$H$2:'Sheet2'!$H$45,MATCH(BB336,Sheet2!$G$2:'Sheet2'!$G$45,0)),0)))+IF($BE$1=TRUE,2,0)</f>
        <v>36</v>
      </c>
      <c r="AG336" s="26">
        <f t="shared" si="193"/>
        <v>39.5</v>
      </c>
      <c r="AH336" s="26">
        <f t="shared" si="194"/>
        <v>42.5</v>
      </c>
      <c r="AI336" s="28">
        <f t="shared" si="195"/>
        <v>45.5</v>
      </c>
      <c r="AJ336" s="95"/>
      <c r="AK336" s="97">
        <v>170</v>
      </c>
      <c r="AL336" s="97">
        <v>300</v>
      </c>
      <c r="AM336" s="97">
        <v>13</v>
      </c>
      <c r="AN336" s="83">
        <v>13</v>
      </c>
      <c r="AO336" s="83">
        <v>40</v>
      </c>
      <c r="AP336" s="5">
        <v>160</v>
      </c>
      <c r="AQ336" s="5">
        <v>80</v>
      </c>
      <c r="AR336" s="5">
        <v>110</v>
      </c>
      <c r="AS336" s="5">
        <v>600</v>
      </c>
      <c r="AT336" s="5">
        <v>3</v>
      </c>
      <c r="AU336" s="5">
        <f t="shared" si="196"/>
        <v>870</v>
      </c>
      <c r="AV336" s="5">
        <f t="shared" si="197"/>
        <v>652</v>
      </c>
      <c r="AW336" s="5">
        <f t="shared" si="198"/>
        <v>1087</v>
      </c>
      <c r="AX336" s="5">
        <f t="shared" si="199"/>
        <v>8</v>
      </c>
      <c r="AY336" s="5">
        <f t="shared" si="200"/>
        <v>9</v>
      </c>
      <c r="AZ336" s="5">
        <f t="shared" si="201"/>
        <v>12</v>
      </c>
      <c r="BA336" s="5">
        <f t="shared" si="202"/>
        <v>16</v>
      </c>
      <c r="BB336" s="5">
        <f t="shared" si="203"/>
        <v>20</v>
      </c>
    </row>
    <row r="337" spans="1:54" s="5" customFormat="1">
      <c r="A337" s="334"/>
      <c r="B337" s="89" t="s">
        <v>64</v>
      </c>
      <c r="C337" s="119" t="s">
        <v>59</v>
      </c>
      <c r="D337" s="26" t="s">
        <v>25</v>
      </c>
      <c r="E337" s="26" t="s">
        <v>41</v>
      </c>
      <c r="F337" s="27" t="s">
        <v>18</v>
      </c>
      <c r="G337" s="28" t="s">
        <v>12</v>
      </c>
      <c r="H337" s="91">
        <f>ROUNDDOWN(AK337*1.05,0)+INDEX(Sheet2!$B$2:'Sheet2'!$B$5,MATCH(G337,Sheet2!$A$2:'Sheet2'!$A$5,0),0)+34*AT337-ROUNDUP(IF($BC$1=TRUE,AV337,AW337)/10,0)+A337</f>
        <v>354</v>
      </c>
      <c r="I337" s="231">
        <f>ROUNDDOWN(AL337*1.05,0)+INDEX(Sheet2!$B$2:'Sheet2'!$B$5,MATCH(G337,Sheet2!$A$2:'Sheet2'!$A$5,0),0)+34*AT337-ROUNDUP(IF($BC$1=TRUE,AV337,AW337)/10,0)+A337</f>
        <v>475</v>
      </c>
      <c r="J337" s="30">
        <f t="shared" ref="J337:J355" si="204">H337+I337</f>
        <v>829</v>
      </c>
      <c r="K337" s="88">
        <f>AW337-ROUNDDOWN(AR337/2,0)-ROUNDDOWN(MAX(AQ337*1.2,AP337*0.5),0)+INDEX(Sheet2!$C$2:'Sheet2'!$C$5,MATCH(G337,Sheet2!$A$2:'Sheet2'!$A$5,0),0)</f>
        <v>729</v>
      </c>
      <c r="L337" s="25">
        <f t="shared" ref="L337:L355" si="205">AV337-ROUNDDOWN(AR337/2,0)-ROUNDDOWN(MAX(AQ337*1.2,AP337*0.5),0)</f>
        <v>380</v>
      </c>
      <c r="M337" s="83">
        <f t="shared" ref="M337:M355" si="206">AN337</f>
        <v>9</v>
      </c>
      <c r="N337" s="83">
        <f t="shared" ref="N337:N355" si="207">AO337</f>
        <v>26</v>
      </c>
      <c r="O337" s="92">
        <f t="shared" ref="O337:O355" si="208">H337*3+I337</f>
        <v>1537</v>
      </c>
      <c r="P337" s="31">
        <f>AX337+IF($F337="범선",IF($BG$1=TRUE,INDEX(Sheet2!$H$2:'Sheet2'!$H$45,MATCH(AX337,Sheet2!$G$2:'Sheet2'!$G$45,0),0)),IF($BH$1=TRUE,INDEX(Sheet2!$I$2:'Sheet2'!$I$45,MATCH(AX337,Sheet2!$G$2:'Sheet2'!$G$45,0)),IF($BI$1=TRUE,INDEX(Sheet2!$H$2:'Sheet2'!$H$45,MATCH(AX337,Sheet2!$G$2:'Sheet2'!$G$45,0)),0)))+IF($BE$1=TRUE,2,0)</f>
        <v>18.5</v>
      </c>
      <c r="Q337" s="26">
        <f t="shared" ref="Q337:Q355" si="209">P337+3</f>
        <v>21.5</v>
      </c>
      <c r="R337" s="26">
        <f t="shared" ref="R337:R355" si="210">P337+6</f>
        <v>24.5</v>
      </c>
      <c r="S337" s="28">
        <f t="shared" ref="S337:S355" si="211">P337+9</f>
        <v>27.5</v>
      </c>
      <c r="T337" s="26">
        <f>AY337+IF($F337="범선",IF($BG$1=TRUE,INDEX(Sheet2!$H$2:'Sheet2'!$H$45,MATCH(AY337,Sheet2!$G$2:'Sheet2'!$G$45,0),0)),IF($BH$1=TRUE,INDEX(Sheet2!$I$2:'Sheet2'!$I$45,MATCH(AY337,Sheet2!$G$2:'Sheet2'!$G$45,0)),IF($BI$1=TRUE,INDEX(Sheet2!$H$2:'Sheet2'!$H$45,MATCH(AY337,Sheet2!$G$2:'Sheet2'!$G$45,0)),0)))+IF($BE$1=TRUE,2,0)</f>
        <v>20</v>
      </c>
      <c r="U337" s="26">
        <f t="shared" ref="U337:U355" si="212">T337+3.5</f>
        <v>23.5</v>
      </c>
      <c r="V337" s="26">
        <f t="shared" ref="V337:V355" si="213">T337+6.5</f>
        <v>26.5</v>
      </c>
      <c r="W337" s="28">
        <f t="shared" ref="W337:W355" si="214">T337+9.5</f>
        <v>29.5</v>
      </c>
      <c r="X337" s="26">
        <f>AZ337+IF($F337="범선",IF($BG$1=TRUE,INDEX(Sheet2!$H$2:'Sheet2'!$H$45,MATCH(AZ337,Sheet2!$G$2:'Sheet2'!$G$45,0),0)),IF($BH$1=TRUE,INDEX(Sheet2!$I$2:'Sheet2'!$I$45,MATCH(AZ337,Sheet2!$G$2:'Sheet2'!$G$45,0)),IF($BI$1=TRUE,INDEX(Sheet2!$H$2:'Sheet2'!$H$45,MATCH(AZ337,Sheet2!$G$2:'Sheet2'!$G$45,0)),0)))+IF($BE$1=TRUE,2,0)</f>
        <v>25</v>
      </c>
      <c r="Y337" s="26">
        <f t="shared" ref="Y337:Y355" si="215">X337+3.5</f>
        <v>28.5</v>
      </c>
      <c r="Z337" s="26">
        <f t="shared" ref="Z337:Z355" si="216">X337+6.5</f>
        <v>31.5</v>
      </c>
      <c r="AA337" s="28">
        <f t="shared" ref="AA337:AA355" si="217">X337+9.5</f>
        <v>34.5</v>
      </c>
      <c r="AB337" s="26">
        <f>BA337+IF($F337="범선",IF($BG$1=TRUE,INDEX(Sheet2!$H$2:'Sheet2'!$H$45,MATCH(BA337,Sheet2!$G$2:'Sheet2'!$G$45,0),0)),IF($BH$1=TRUE,INDEX(Sheet2!$I$2:'Sheet2'!$I$45,MATCH(BA337,Sheet2!$G$2:'Sheet2'!$G$45,0)),IF($BI$1=TRUE,INDEX(Sheet2!$H$2:'Sheet2'!$H$45,MATCH(BA337,Sheet2!$G$2:'Sheet2'!$G$45,0)),0)))+IF($BE$1=TRUE,2,0)</f>
        <v>29</v>
      </c>
      <c r="AC337" s="26">
        <f t="shared" ref="AC337:AC355" si="218">AB337+3.5</f>
        <v>32.5</v>
      </c>
      <c r="AD337" s="26">
        <f t="shared" ref="AD337:AD355" si="219">AB337+6.5</f>
        <v>35.5</v>
      </c>
      <c r="AE337" s="28">
        <f t="shared" ref="AE337:AE355" si="220">AB337+9.5</f>
        <v>38.5</v>
      </c>
      <c r="AF337" s="26">
        <f>BB337+IF($F337="범선",IF($BG$1=TRUE,INDEX(Sheet2!$H$2:'Sheet2'!$H$45,MATCH(BB337,Sheet2!$G$2:'Sheet2'!$G$45,0),0)),IF($BH$1=TRUE,INDEX(Sheet2!$I$2:'Sheet2'!$I$45,MATCH(BB337,Sheet2!$G$2:'Sheet2'!$G$45,0)),IF($BI$1=TRUE,INDEX(Sheet2!$H$2:'Sheet2'!$H$45,MATCH(BB337,Sheet2!$G$2:'Sheet2'!$G$45,0)),0)))+IF($BE$1=TRUE,2,0)</f>
        <v>34.5</v>
      </c>
      <c r="AG337" s="26">
        <f t="shared" ref="AG337:AG355" si="221">AF337+3.5</f>
        <v>38</v>
      </c>
      <c r="AH337" s="26">
        <f t="shared" ref="AH337:AH355" si="222">AF337+6.5</f>
        <v>41</v>
      </c>
      <c r="AI337" s="28">
        <f t="shared" ref="AI337:AI355" si="223">AF337+9.5</f>
        <v>44</v>
      </c>
      <c r="AJ337" s="95"/>
      <c r="AK337" s="97">
        <v>150</v>
      </c>
      <c r="AL337" s="97">
        <v>265</v>
      </c>
      <c r="AM337" s="97">
        <v>11</v>
      </c>
      <c r="AN337" s="83">
        <v>9</v>
      </c>
      <c r="AO337" s="83">
        <v>26</v>
      </c>
      <c r="AP337" s="5">
        <v>75</v>
      </c>
      <c r="AQ337" s="5">
        <v>40</v>
      </c>
      <c r="AR337" s="5">
        <v>44</v>
      </c>
      <c r="AS337" s="5">
        <v>481</v>
      </c>
      <c r="AT337" s="5">
        <v>3</v>
      </c>
      <c r="AU337" s="5">
        <f t="shared" ref="AU337:AU355" si="224">AP337+AR337+AS337</f>
        <v>600</v>
      </c>
      <c r="AV337" s="5">
        <f t="shared" ref="AV337:AV355" si="225">ROUNDDOWN(AU337*0.75,0)</f>
        <v>450</v>
      </c>
      <c r="AW337" s="5">
        <f t="shared" ref="AW337:AW355" si="226">ROUNDDOWN(AU337*1.25,0)</f>
        <v>750</v>
      </c>
      <c r="AX337" s="5">
        <f t="shared" ref="AX337:AX355" si="227">ROUNDDOWN(($AO337-5)/5,0)-ROUNDDOWN(IF($BC$1=TRUE,$AV337,$AW337)/100,0)+IF($BD$1=TRUE,1,0)+IF($BF$1=TRUE,6,0)</f>
        <v>7</v>
      </c>
      <c r="AY337" s="5">
        <f t="shared" ref="AY337:AY355" si="228">ROUNDDOWN(($AO337-5+3*$BC$7)/5,0)-ROUNDDOWN(IF($BC$1=TRUE,$AV337,$AW337)/100,0)+IF($BD$1=TRUE,1,0)+IF($BF$1=TRUE,6,0)</f>
        <v>8</v>
      </c>
      <c r="AZ337" s="5">
        <f t="shared" ref="AZ337:AZ355" si="229">ROUNDDOWN(($AO337-5+20*1+2*$BC$7)/5,0)-ROUNDDOWN(IF($BC$1=TRUE,$AV337,$AW337)/100,0)+IF($BD$1=TRUE,1,0)+IF($BF$1=TRUE,6,0)</f>
        <v>12</v>
      </c>
      <c r="BA337" s="5">
        <f t="shared" ref="BA337:BA355" si="230">ROUNDDOWN(($AO337-5+20*2+1*$BC$7)/5,0)-ROUNDDOWN(IF($BC$1=TRUE,$AV337,$AW337)/100,0)+IF($BD$1=TRUE,1,0)+IF($BF$1=TRUE,6,0)</f>
        <v>15</v>
      </c>
      <c r="BB337" s="5">
        <f t="shared" ref="BB337:BB355" si="231">ROUNDDOWN(($AO337-5+60)/5,0)-ROUNDDOWN(IF($BC$1=TRUE,$AV337,$AW337)/100,0)+IF($BD$1=TRUE,1,0)+IF($BF$1=TRUE,6,0)</f>
        <v>19</v>
      </c>
    </row>
    <row r="338" spans="1:54" s="5" customFormat="1">
      <c r="A338" s="334"/>
      <c r="B338" s="89" t="s">
        <v>104</v>
      </c>
      <c r="C338" s="119" t="s">
        <v>189</v>
      </c>
      <c r="D338" s="26" t="s">
        <v>1</v>
      </c>
      <c r="E338" s="26" t="s">
        <v>41</v>
      </c>
      <c r="F338" s="26" t="s">
        <v>18</v>
      </c>
      <c r="G338" s="28" t="s">
        <v>12</v>
      </c>
      <c r="H338" s="91">
        <f>ROUNDDOWN(AK338*1.05,0)+INDEX(Sheet2!$B$2:'Sheet2'!$B$5,MATCH(G338,Sheet2!$A$2:'Sheet2'!$A$5,0),0)+34*AT338-ROUNDUP(IF($BC$1=TRUE,AV338,AW338)/10,0)+A338</f>
        <v>351</v>
      </c>
      <c r="I338" s="231">
        <f>ROUNDDOWN(AL338*1.05,0)+INDEX(Sheet2!$B$2:'Sheet2'!$B$5,MATCH(G338,Sheet2!$A$2:'Sheet2'!$A$5,0),0)+34*AT338-ROUNDUP(IF($BC$1=TRUE,AV338,AW338)/10,0)+A338</f>
        <v>466</v>
      </c>
      <c r="J338" s="30">
        <f t="shared" si="204"/>
        <v>817</v>
      </c>
      <c r="K338" s="133">
        <f>AW338-ROUNDDOWN(AR338/2,0)-ROUNDDOWN(MAX(AQ338*1.2,AP338*0.5),0)+INDEX(Sheet2!$C$2:'Sheet2'!$C$5,MATCH(G338,Sheet2!$A$2:'Sheet2'!$A$5,0),0)</f>
        <v>878</v>
      </c>
      <c r="L338" s="25">
        <f t="shared" si="205"/>
        <v>464</v>
      </c>
      <c r="M338" s="83">
        <f t="shared" si="206"/>
        <v>9</v>
      </c>
      <c r="N338" s="83">
        <f t="shared" si="207"/>
        <v>43</v>
      </c>
      <c r="O338" s="92">
        <f t="shared" si="208"/>
        <v>1519</v>
      </c>
      <c r="P338" s="31">
        <f>AX338+IF($F338="범선",IF($BG$1=TRUE,INDEX(Sheet2!$H$2:'Sheet2'!$H$45,MATCH(AX338,Sheet2!$G$2:'Sheet2'!$G$45,0),0)),IF($BH$1=TRUE,INDEX(Sheet2!$I$2:'Sheet2'!$I$45,MATCH(AX338,Sheet2!$G$2:'Sheet2'!$G$45,0)),IF($BI$1=TRUE,INDEX(Sheet2!$H$2:'Sheet2'!$H$45,MATCH(AX338,Sheet2!$G$2:'Sheet2'!$G$45,0)),0)))+IF($BE$1=TRUE,2,0)</f>
        <v>21</v>
      </c>
      <c r="Q338" s="26">
        <f t="shared" si="209"/>
        <v>24</v>
      </c>
      <c r="R338" s="26">
        <f t="shared" si="210"/>
        <v>27</v>
      </c>
      <c r="S338" s="28">
        <f t="shared" si="211"/>
        <v>30</v>
      </c>
      <c r="T338" s="26">
        <f>AY338+IF($F338="범선",IF($BG$1=TRUE,INDEX(Sheet2!$H$2:'Sheet2'!$H$45,MATCH(AY338,Sheet2!$G$2:'Sheet2'!$G$45,0),0)),IF($BH$1=TRUE,INDEX(Sheet2!$I$2:'Sheet2'!$I$45,MATCH(AY338,Sheet2!$G$2:'Sheet2'!$G$45,0)),IF($BI$1=TRUE,INDEX(Sheet2!$H$2:'Sheet2'!$H$45,MATCH(AY338,Sheet2!$G$2:'Sheet2'!$G$45,0)),0)))+IF($BE$1=TRUE,2,0)</f>
        <v>22.5</v>
      </c>
      <c r="U338" s="26">
        <f t="shared" si="212"/>
        <v>26</v>
      </c>
      <c r="V338" s="26">
        <f t="shared" si="213"/>
        <v>29</v>
      </c>
      <c r="W338" s="28">
        <f t="shared" si="214"/>
        <v>32</v>
      </c>
      <c r="X338" s="26">
        <f>AZ338+IF($F338="범선",IF($BG$1=TRUE,INDEX(Sheet2!$H$2:'Sheet2'!$H$45,MATCH(AZ338,Sheet2!$G$2:'Sheet2'!$G$45,0),0)),IF($BH$1=TRUE,INDEX(Sheet2!$I$2:'Sheet2'!$I$45,MATCH(AZ338,Sheet2!$G$2:'Sheet2'!$G$45,0)),IF($BI$1=TRUE,INDEX(Sheet2!$H$2:'Sheet2'!$H$45,MATCH(AZ338,Sheet2!$G$2:'Sheet2'!$G$45,0)),0)))+IF($BE$1=TRUE,2,0)</f>
        <v>28</v>
      </c>
      <c r="Y338" s="26">
        <f t="shared" si="215"/>
        <v>31.5</v>
      </c>
      <c r="Z338" s="26">
        <f t="shared" si="216"/>
        <v>34.5</v>
      </c>
      <c r="AA338" s="28">
        <f t="shared" si="217"/>
        <v>37.5</v>
      </c>
      <c r="AB338" s="26">
        <f>BA338+IF($F338="범선",IF($BG$1=TRUE,INDEX(Sheet2!$H$2:'Sheet2'!$H$45,MATCH(BA338,Sheet2!$G$2:'Sheet2'!$G$45,0),0)),IF($BH$1=TRUE,INDEX(Sheet2!$I$2:'Sheet2'!$I$45,MATCH(BA338,Sheet2!$G$2:'Sheet2'!$G$45,0)),IF($BI$1=TRUE,INDEX(Sheet2!$H$2:'Sheet2'!$H$45,MATCH(BA338,Sheet2!$G$2:'Sheet2'!$G$45,0)),0)))+IF($BE$1=TRUE,2,0)</f>
        <v>33</v>
      </c>
      <c r="AC338" s="26">
        <f t="shared" si="218"/>
        <v>36.5</v>
      </c>
      <c r="AD338" s="26">
        <f t="shared" si="219"/>
        <v>39.5</v>
      </c>
      <c r="AE338" s="28">
        <f t="shared" si="220"/>
        <v>42.5</v>
      </c>
      <c r="AF338" s="26">
        <f>BB338+IF($F338="범선",IF($BG$1=TRUE,INDEX(Sheet2!$H$2:'Sheet2'!$H$45,MATCH(BB338,Sheet2!$G$2:'Sheet2'!$G$45,0),0)),IF($BH$1=TRUE,INDEX(Sheet2!$I$2:'Sheet2'!$I$45,MATCH(BB338,Sheet2!$G$2:'Sheet2'!$G$45,0)),IF($BI$1=TRUE,INDEX(Sheet2!$H$2:'Sheet2'!$H$45,MATCH(BB338,Sheet2!$G$2:'Sheet2'!$G$45,0)),0)))+IF($BE$1=TRUE,2,0)</f>
        <v>37</v>
      </c>
      <c r="AG338" s="26">
        <f t="shared" si="221"/>
        <v>40.5</v>
      </c>
      <c r="AH338" s="26">
        <f t="shared" si="222"/>
        <v>43.5</v>
      </c>
      <c r="AI338" s="28">
        <f t="shared" si="223"/>
        <v>46.5</v>
      </c>
      <c r="AJ338" s="95"/>
      <c r="AK338" s="96">
        <v>157</v>
      </c>
      <c r="AL338" s="96">
        <v>266</v>
      </c>
      <c r="AM338" s="96">
        <v>10</v>
      </c>
      <c r="AN338" s="83">
        <v>9</v>
      </c>
      <c r="AO338" s="83">
        <v>43</v>
      </c>
      <c r="AP338" s="13">
        <v>102</v>
      </c>
      <c r="AQ338" s="13">
        <v>48</v>
      </c>
      <c r="AR338" s="13">
        <v>52</v>
      </c>
      <c r="AS338" s="13">
        <v>576</v>
      </c>
      <c r="AT338" s="13">
        <v>3</v>
      </c>
      <c r="AU338" s="5">
        <f t="shared" si="224"/>
        <v>730</v>
      </c>
      <c r="AV338" s="5">
        <f t="shared" si="225"/>
        <v>547</v>
      </c>
      <c r="AW338" s="5">
        <f t="shared" si="226"/>
        <v>912</v>
      </c>
      <c r="AX338" s="5">
        <f t="shared" si="227"/>
        <v>9</v>
      </c>
      <c r="AY338" s="5">
        <f t="shared" si="228"/>
        <v>10</v>
      </c>
      <c r="AZ338" s="5">
        <f t="shared" si="229"/>
        <v>14</v>
      </c>
      <c r="BA338" s="5">
        <f t="shared" si="230"/>
        <v>18</v>
      </c>
      <c r="BB338" s="5">
        <f t="shared" si="231"/>
        <v>21</v>
      </c>
    </row>
    <row r="339" spans="1:54" s="5" customFormat="1">
      <c r="A339" s="334"/>
      <c r="B339" s="89" t="s">
        <v>99</v>
      </c>
      <c r="C339" s="119" t="s">
        <v>189</v>
      </c>
      <c r="D339" s="26" t="s">
        <v>1</v>
      </c>
      <c r="E339" s="20" t="s">
        <v>41</v>
      </c>
      <c r="F339" s="26" t="s">
        <v>18</v>
      </c>
      <c r="G339" s="28" t="s">
        <v>12</v>
      </c>
      <c r="H339" s="91">
        <f>ROUNDDOWN(AK339*1.05,0)+INDEX(Sheet2!$B$2:'Sheet2'!$B$5,MATCH(G339,Sheet2!$A$2:'Sheet2'!$A$5,0),0)+34*AT339-ROUNDUP(IF($BC$1=TRUE,AV339,AW339)/10,0)+A339</f>
        <v>351</v>
      </c>
      <c r="I339" s="231">
        <f>ROUNDDOWN(AL339*1.05,0)+INDEX(Sheet2!$B$2:'Sheet2'!$B$5,MATCH(G339,Sheet2!$A$2:'Sheet2'!$A$5,0),0)+34*AT339-ROUNDUP(IF($BC$1=TRUE,AV339,AW339)/10,0)+A339</f>
        <v>466</v>
      </c>
      <c r="J339" s="30">
        <f t="shared" si="204"/>
        <v>817</v>
      </c>
      <c r="K339" s="133">
        <f>AW339-ROUNDDOWN(AR339/2,0)-ROUNDDOWN(MAX(AQ339*1.2,AP339*0.5),0)+INDEX(Sheet2!$C$2:'Sheet2'!$C$5,MATCH(G339,Sheet2!$A$2:'Sheet2'!$A$5,0),0)</f>
        <v>878</v>
      </c>
      <c r="L339" s="25">
        <f t="shared" si="205"/>
        <v>464</v>
      </c>
      <c r="M339" s="83">
        <f t="shared" si="206"/>
        <v>9</v>
      </c>
      <c r="N339" s="83">
        <f t="shared" si="207"/>
        <v>43</v>
      </c>
      <c r="O339" s="92">
        <f t="shared" si="208"/>
        <v>1519</v>
      </c>
      <c r="P339" s="31">
        <f>AX339+IF($F339="범선",IF($BG$1=TRUE,INDEX(Sheet2!$H$2:'Sheet2'!$H$45,MATCH(AX339,Sheet2!$G$2:'Sheet2'!$G$45,0),0)),IF($BH$1=TRUE,INDEX(Sheet2!$I$2:'Sheet2'!$I$45,MATCH(AX339,Sheet2!$G$2:'Sheet2'!$G$45,0)),IF($BI$1=TRUE,INDEX(Sheet2!$H$2:'Sheet2'!$H$45,MATCH(AX339,Sheet2!$G$2:'Sheet2'!$G$45,0)),0)))+IF($BE$1=TRUE,2,0)</f>
        <v>21</v>
      </c>
      <c r="Q339" s="26">
        <f t="shared" si="209"/>
        <v>24</v>
      </c>
      <c r="R339" s="26">
        <f t="shared" si="210"/>
        <v>27</v>
      </c>
      <c r="S339" s="28">
        <f t="shared" si="211"/>
        <v>30</v>
      </c>
      <c r="T339" s="26">
        <f>AY339+IF($F339="범선",IF($BG$1=TRUE,INDEX(Sheet2!$H$2:'Sheet2'!$H$45,MATCH(AY339,Sheet2!$G$2:'Sheet2'!$G$45,0),0)),IF($BH$1=TRUE,INDEX(Sheet2!$I$2:'Sheet2'!$I$45,MATCH(AY339,Sheet2!$G$2:'Sheet2'!$G$45,0)),IF($BI$1=TRUE,INDEX(Sheet2!$H$2:'Sheet2'!$H$45,MATCH(AY339,Sheet2!$G$2:'Sheet2'!$G$45,0)),0)))+IF($BE$1=TRUE,2,0)</f>
        <v>22.5</v>
      </c>
      <c r="U339" s="26">
        <f t="shared" si="212"/>
        <v>26</v>
      </c>
      <c r="V339" s="26">
        <f t="shared" si="213"/>
        <v>29</v>
      </c>
      <c r="W339" s="28">
        <f t="shared" si="214"/>
        <v>32</v>
      </c>
      <c r="X339" s="26">
        <f>AZ339+IF($F339="범선",IF($BG$1=TRUE,INDEX(Sheet2!$H$2:'Sheet2'!$H$45,MATCH(AZ339,Sheet2!$G$2:'Sheet2'!$G$45,0),0)),IF($BH$1=TRUE,INDEX(Sheet2!$I$2:'Sheet2'!$I$45,MATCH(AZ339,Sheet2!$G$2:'Sheet2'!$G$45,0)),IF($BI$1=TRUE,INDEX(Sheet2!$H$2:'Sheet2'!$H$45,MATCH(AZ339,Sheet2!$G$2:'Sheet2'!$G$45,0)),0)))+IF($BE$1=TRUE,2,0)</f>
        <v>28</v>
      </c>
      <c r="Y339" s="26">
        <f t="shared" si="215"/>
        <v>31.5</v>
      </c>
      <c r="Z339" s="26">
        <f t="shared" si="216"/>
        <v>34.5</v>
      </c>
      <c r="AA339" s="28">
        <f t="shared" si="217"/>
        <v>37.5</v>
      </c>
      <c r="AB339" s="26">
        <f>BA339+IF($F339="범선",IF($BG$1=TRUE,INDEX(Sheet2!$H$2:'Sheet2'!$H$45,MATCH(BA339,Sheet2!$G$2:'Sheet2'!$G$45,0),0)),IF($BH$1=TRUE,INDEX(Sheet2!$I$2:'Sheet2'!$I$45,MATCH(BA339,Sheet2!$G$2:'Sheet2'!$G$45,0)),IF($BI$1=TRUE,INDEX(Sheet2!$H$2:'Sheet2'!$H$45,MATCH(BA339,Sheet2!$G$2:'Sheet2'!$G$45,0)),0)))+IF($BE$1=TRUE,2,0)</f>
        <v>33</v>
      </c>
      <c r="AC339" s="26">
        <f t="shared" si="218"/>
        <v>36.5</v>
      </c>
      <c r="AD339" s="26">
        <f t="shared" si="219"/>
        <v>39.5</v>
      </c>
      <c r="AE339" s="28">
        <f t="shared" si="220"/>
        <v>42.5</v>
      </c>
      <c r="AF339" s="26">
        <f>BB339+IF($F339="범선",IF($BG$1=TRUE,INDEX(Sheet2!$H$2:'Sheet2'!$H$45,MATCH(BB339,Sheet2!$G$2:'Sheet2'!$G$45,0),0)),IF($BH$1=TRUE,INDEX(Sheet2!$I$2:'Sheet2'!$I$45,MATCH(BB339,Sheet2!$G$2:'Sheet2'!$G$45,0)),IF($BI$1=TRUE,INDEX(Sheet2!$H$2:'Sheet2'!$H$45,MATCH(BB339,Sheet2!$G$2:'Sheet2'!$G$45,0)),0)))+IF($BE$1=TRUE,2,0)</f>
        <v>37</v>
      </c>
      <c r="AG339" s="26">
        <f t="shared" si="221"/>
        <v>40.5</v>
      </c>
      <c r="AH339" s="26">
        <f t="shared" si="222"/>
        <v>43.5</v>
      </c>
      <c r="AI339" s="28">
        <f t="shared" si="223"/>
        <v>46.5</v>
      </c>
      <c r="AJ339" s="95"/>
      <c r="AK339" s="96">
        <v>157</v>
      </c>
      <c r="AL339" s="96">
        <v>266</v>
      </c>
      <c r="AM339" s="96">
        <v>10</v>
      </c>
      <c r="AN339" s="83">
        <v>9</v>
      </c>
      <c r="AO339" s="83">
        <v>43</v>
      </c>
      <c r="AP339" s="13">
        <v>102</v>
      </c>
      <c r="AQ339" s="13">
        <v>48</v>
      </c>
      <c r="AR339" s="13">
        <v>52</v>
      </c>
      <c r="AS339" s="13">
        <v>576</v>
      </c>
      <c r="AT339" s="13">
        <v>3</v>
      </c>
      <c r="AU339" s="5">
        <f t="shared" si="224"/>
        <v>730</v>
      </c>
      <c r="AV339" s="5">
        <f t="shared" si="225"/>
        <v>547</v>
      </c>
      <c r="AW339" s="5">
        <f t="shared" si="226"/>
        <v>912</v>
      </c>
      <c r="AX339" s="5">
        <f t="shared" si="227"/>
        <v>9</v>
      </c>
      <c r="AY339" s="5">
        <f t="shared" si="228"/>
        <v>10</v>
      </c>
      <c r="AZ339" s="5">
        <f t="shared" si="229"/>
        <v>14</v>
      </c>
      <c r="BA339" s="5">
        <f t="shared" si="230"/>
        <v>18</v>
      </c>
      <c r="BB339" s="5">
        <f t="shared" si="231"/>
        <v>21</v>
      </c>
    </row>
    <row r="340" spans="1:54" s="5" customFormat="1">
      <c r="A340" s="334"/>
      <c r="B340" s="89"/>
      <c r="C340" s="119" t="s">
        <v>107</v>
      </c>
      <c r="D340" s="26" t="s">
        <v>1</v>
      </c>
      <c r="E340" s="26" t="s">
        <v>0</v>
      </c>
      <c r="F340" s="27" t="s">
        <v>18</v>
      </c>
      <c r="G340" s="28" t="s">
        <v>8</v>
      </c>
      <c r="H340" s="91">
        <f>ROUNDDOWN(AK340*1.05,0)+INDEX(Sheet2!$B$2:'Sheet2'!$B$5,MATCH(G340,Sheet2!$A$2:'Sheet2'!$A$5,0),0)+34*AT340-ROUNDUP(IF($BC$1=TRUE,AV340,AW340)/10,0)+A340</f>
        <v>331</v>
      </c>
      <c r="I340" s="231">
        <f>ROUNDDOWN(AL340*1.05,0)+INDEX(Sheet2!$B$2:'Sheet2'!$B$5,MATCH(G340,Sheet2!$A$2:'Sheet2'!$A$5,0),0)+34*AT340-ROUNDUP(IF($BC$1=TRUE,AV340,AW340)/10,0)+A340</f>
        <v>519</v>
      </c>
      <c r="J340" s="30">
        <f t="shared" si="204"/>
        <v>850</v>
      </c>
      <c r="K340" s="143">
        <f>AW340-ROUNDDOWN(AR340/2,0)-ROUNDDOWN(MAX(AQ340*1.2,AP340*0.5),0)+INDEX(Sheet2!$C$2:'Sheet2'!$C$5,MATCH(G340,Sheet2!$A$2:'Sheet2'!$A$5,0),0)</f>
        <v>674</v>
      </c>
      <c r="L340" s="25">
        <f t="shared" si="205"/>
        <v>355</v>
      </c>
      <c r="M340" s="83">
        <f t="shared" si="206"/>
        <v>8</v>
      </c>
      <c r="N340" s="83">
        <f t="shared" si="207"/>
        <v>18</v>
      </c>
      <c r="O340" s="92">
        <f t="shared" si="208"/>
        <v>1512</v>
      </c>
      <c r="P340" s="31">
        <f>AX340+IF($F340="범선",IF($BG$1=TRUE,INDEX(Sheet2!$H$2:'Sheet2'!$H$45,MATCH(AX340,Sheet2!$G$2:'Sheet2'!$G$45,0),0)),IF($BH$1=TRUE,INDEX(Sheet2!$I$2:'Sheet2'!$I$45,MATCH(AX340,Sheet2!$G$2:'Sheet2'!$G$45,0)),IF($BI$1=TRUE,INDEX(Sheet2!$H$2:'Sheet2'!$H$45,MATCH(AX340,Sheet2!$G$2:'Sheet2'!$G$45,0)),0)))+IF($BE$1=TRUE,2,0)</f>
        <v>16</v>
      </c>
      <c r="Q340" s="26">
        <f t="shared" si="209"/>
        <v>19</v>
      </c>
      <c r="R340" s="26">
        <f t="shared" si="210"/>
        <v>22</v>
      </c>
      <c r="S340" s="28">
        <f t="shared" si="211"/>
        <v>25</v>
      </c>
      <c r="T340" s="26">
        <f>AY340+IF($F340="범선",IF($BG$1=TRUE,INDEX(Sheet2!$H$2:'Sheet2'!$H$45,MATCH(AY340,Sheet2!$G$2:'Sheet2'!$G$45,0),0)),IF($BH$1=TRUE,INDEX(Sheet2!$I$2:'Sheet2'!$I$45,MATCH(AY340,Sheet2!$G$2:'Sheet2'!$G$45,0)),IF($BI$1=TRUE,INDEX(Sheet2!$H$2:'Sheet2'!$H$45,MATCH(AY340,Sheet2!$G$2:'Sheet2'!$G$45,0)),0)))+IF($BE$1=TRUE,2,0)</f>
        <v>17</v>
      </c>
      <c r="U340" s="26">
        <f t="shared" si="212"/>
        <v>20.5</v>
      </c>
      <c r="V340" s="26">
        <f t="shared" si="213"/>
        <v>23.5</v>
      </c>
      <c r="W340" s="28">
        <f t="shared" si="214"/>
        <v>26.5</v>
      </c>
      <c r="X340" s="26">
        <f>AZ340+IF($F340="범선",IF($BG$1=TRUE,INDEX(Sheet2!$H$2:'Sheet2'!$H$45,MATCH(AZ340,Sheet2!$G$2:'Sheet2'!$G$45,0),0)),IF($BH$1=TRUE,INDEX(Sheet2!$I$2:'Sheet2'!$I$45,MATCH(AZ340,Sheet2!$G$2:'Sheet2'!$G$45,0)),IF($BI$1=TRUE,INDEX(Sheet2!$H$2:'Sheet2'!$H$45,MATCH(AZ340,Sheet2!$G$2:'Sheet2'!$G$45,0)),0)))+IF($BE$1=TRUE,2,0)</f>
        <v>22.5</v>
      </c>
      <c r="Y340" s="26">
        <f t="shared" si="215"/>
        <v>26</v>
      </c>
      <c r="Z340" s="26">
        <f t="shared" si="216"/>
        <v>29</v>
      </c>
      <c r="AA340" s="28">
        <f t="shared" si="217"/>
        <v>32</v>
      </c>
      <c r="AB340" s="26">
        <f>BA340+IF($F340="범선",IF($BG$1=TRUE,INDEX(Sheet2!$H$2:'Sheet2'!$H$45,MATCH(BA340,Sheet2!$G$2:'Sheet2'!$G$45,0),0)),IF($BH$1=TRUE,INDEX(Sheet2!$I$2:'Sheet2'!$I$45,MATCH(BA340,Sheet2!$G$2:'Sheet2'!$G$45,0)),IF($BI$1=TRUE,INDEX(Sheet2!$H$2:'Sheet2'!$H$45,MATCH(BA340,Sheet2!$G$2:'Sheet2'!$G$45,0)),0)))+IF($BE$1=TRUE,2,0)</f>
        <v>28</v>
      </c>
      <c r="AC340" s="26">
        <f t="shared" si="218"/>
        <v>31.5</v>
      </c>
      <c r="AD340" s="26">
        <f t="shared" si="219"/>
        <v>34.5</v>
      </c>
      <c r="AE340" s="28">
        <f t="shared" si="220"/>
        <v>37.5</v>
      </c>
      <c r="AF340" s="26">
        <f>BB340+IF($F340="범선",IF($BG$1=TRUE,INDEX(Sheet2!$H$2:'Sheet2'!$H$45,MATCH(BB340,Sheet2!$G$2:'Sheet2'!$G$45,0),0)),IF($BH$1=TRUE,INDEX(Sheet2!$I$2:'Sheet2'!$I$45,MATCH(BB340,Sheet2!$G$2:'Sheet2'!$G$45,0)),IF($BI$1=TRUE,INDEX(Sheet2!$H$2:'Sheet2'!$H$45,MATCH(BB340,Sheet2!$G$2:'Sheet2'!$G$45,0)),0)))+IF($BE$1=TRUE,2,0)</f>
        <v>32</v>
      </c>
      <c r="AG340" s="26">
        <f t="shared" si="221"/>
        <v>35.5</v>
      </c>
      <c r="AH340" s="26">
        <f t="shared" si="222"/>
        <v>38.5</v>
      </c>
      <c r="AI340" s="28">
        <f t="shared" si="223"/>
        <v>41.5</v>
      </c>
      <c r="AJ340" s="95"/>
      <c r="AK340" s="97">
        <v>105</v>
      </c>
      <c r="AL340" s="97">
        <v>284</v>
      </c>
      <c r="AM340" s="97">
        <v>11</v>
      </c>
      <c r="AN340" s="83">
        <v>8</v>
      </c>
      <c r="AO340" s="83">
        <v>18</v>
      </c>
      <c r="AP340" s="5">
        <v>74</v>
      </c>
      <c r="AQ340" s="5">
        <v>30</v>
      </c>
      <c r="AR340" s="5">
        <v>26</v>
      </c>
      <c r="AS340" s="5">
        <v>440</v>
      </c>
      <c r="AT340" s="5">
        <v>3</v>
      </c>
      <c r="AU340" s="5">
        <f t="shared" si="224"/>
        <v>540</v>
      </c>
      <c r="AV340" s="5">
        <f t="shared" si="225"/>
        <v>405</v>
      </c>
      <c r="AW340" s="5">
        <f t="shared" si="226"/>
        <v>675</v>
      </c>
      <c r="AX340" s="5">
        <f t="shared" si="227"/>
        <v>5</v>
      </c>
      <c r="AY340" s="5">
        <f t="shared" si="228"/>
        <v>6</v>
      </c>
      <c r="AZ340" s="5">
        <f t="shared" si="229"/>
        <v>10</v>
      </c>
      <c r="BA340" s="5">
        <f t="shared" si="230"/>
        <v>14</v>
      </c>
      <c r="BB340" s="5">
        <f t="shared" si="231"/>
        <v>17</v>
      </c>
    </row>
    <row r="341" spans="1:54" s="5" customFormat="1">
      <c r="A341" s="333"/>
      <c r="B341" s="344" t="s">
        <v>63</v>
      </c>
      <c r="C341" s="190" t="s">
        <v>59</v>
      </c>
      <c r="D341" s="43" t="s">
        <v>1</v>
      </c>
      <c r="E341" s="43" t="s">
        <v>41</v>
      </c>
      <c r="F341" s="44" t="s">
        <v>18</v>
      </c>
      <c r="G341" s="45" t="s">
        <v>12</v>
      </c>
      <c r="H341" s="318">
        <f>ROUNDDOWN(AK341*1.05,0)+INDEX(Sheet2!$B$2:'Sheet2'!$B$5,MATCH(G341,Sheet2!$A$2:'Sheet2'!$A$5,0),0)+34*AT341-ROUNDUP(IF($BC$1=TRUE,AV341,AW341)/10,0)+A341</f>
        <v>344</v>
      </c>
      <c r="I341" s="319">
        <f>ROUNDDOWN(AL341*1.05,0)+INDEX(Sheet2!$B$2:'Sheet2'!$B$5,MATCH(G341,Sheet2!$A$2:'Sheet2'!$A$5,0),0)+34*AT341-ROUNDUP(IF($BC$1=TRUE,AV341,AW341)/10,0)+A341</f>
        <v>465</v>
      </c>
      <c r="J341" s="23">
        <f t="shared" si="204"/>
        <v>809</v>
      </c>
      <c r="K341" s="174">
        <f>AW341-ROUNDDOWN(AR341/2,0)-ROUNDDOWN(MAX(AQ341*1.2,AP341*0.5),0)+INDEX(Sheet2!$C$2:'Sheet2'!$C$5,MATCH(G341,Sheet2!$A$2:'Sheet2'!$A$5,0),0)</f>
        <v>854</v>
      </c>
      <c r="L341" s="42">
        <f t="shared" si="205"/>
        <v>439</v>
      </c>
      <c r="M341" s="191">
        <f t="shared" si="206"/>
        <v>11</v>
      </c>
      <c r="N341" s="191">
        <f t="shared" si="207"/>
        <v>26</v>
      </c>
      <c r="O341" s="140">
        <f t="shared" si="208"/>
        <v>1497</v>
      </c>
      <c r="P341" s="47">
        <f>AX341+IF($F341="범선",IF($BG$1=TRUE,INDEX(Sheet2!$H$2:'Sheet2'!$H$45,MATCH(AX341,Sheet2!$G$2:'Sheet2'!$G$45,0),0)),IF($BH$1=TRUE,INDEX(Sheet2!$I$2:'Sheet2'!$I$45,MATCH(AX341,Sheet2!$G$2:'Sheet2'!$G$45,0)),IF($BI$1=TRUE,INDEX(Sheet2!$H$2:'Sheet2'!$H$45,MATCH(AX341,Sheet2!$G$2:'Sheet2'!$G$45,0)),0)))+IF($BE$1=TRUE,2,0)</f>
        <v>17</v>
      </c>
      <c r="Q341" s="43">
        <f t="shared" si="209"/>
        <v>20</v>
      </c>
      <c r="R341" s="43">
        <f t="shared" si="210"/>
        <v>23</v>
      </c>
      <c r="S341" s="45">
        <f t="shared" si="211"/>
        <v>26</v>
      </c>
      <c r="T341" s="43">
        <f>AY341+IF($F341="범선",IF($BG$1=TRUE,INDEX(Sheet2!$H$2:'Sheet2'!$H$45,MATCH(AY341,Sheet2!$G$2:'Sheet2'!$G$45,0),0)),IF($BH$1=TRUE,INDEX(Sheet2!$I$2:'Sheet2'!$I$45,MATCH(AY341,Sheet2!$G$2:'Sheet2'!$G$45,0)),IF($BI$1=TRUE,INDEX(Sheet2!$H$2:'Sheet2'!$H$45,MATCH(AY341,Sheet2!$G$2:'Sheet2'!$G$45,0)),0)))+IF($BE$1=TRUE,2,0)</f>
        <v>18.5</v>
      </c>
      <c r="U341" s="43">
        <f t="shared" si="212"/>
        <v>22</v>
      </c>
      <c r="V341" s="43">
        <f t="shared" si="213"/>
        <v>25</v>
      </c>
      <c r="W341" s="45">
        <f t="shared" si="214"/>
        <v>28</v>
      </c>
      <c r="X341" s="43">
        <f>AZ341+IF($F341="범선",IF($BG$1=TRUE,INDEX(Sheet2!$H$2:'Sheet2'!$H$45,MATCH(AZ341,Sheet2!$G$2:'Sheet2'!$G$45,0),0)),IF($BH$1=TRUE,INDEX(Sheet2!$I$2:'Sheet2'!$I$45,MATCH(AZ341,Sheet2!$G$2:'Sheet2'!$G$45,0)),IF($BI$1=TRUE,INDEX(Sheet2!$H$2:'Sheet2'!$H$45,MATCH(AZ341,Sheet2!$G$2:'Sheet2'!$G$45,0)),0)))+IF($BE$1=TRUE,2,0)</f>
        <v>24</v>
      </c>
      <c r="Y341" s="43">
        <f t="shared" si="215"/>
        <v>27.5</v>
      </c>
      <c r="Z341" s="43">
        <f t="shared" si="216"/>
        <v>30.5</v>
      </c>
      <c r="AA341" s="45">
        <f t="shared" si="217"/>
        <v>33.5</v>
      </c>
      <c r="AB341" s="43">
        <f>BA341+IF($F341="범선",IF($BG$1=TRUE,INDEX(Sheet2!$H$2:'Sheet2'!$H$45,MATCH(BA341,Sheet2!$G$2:'Sheet2'!$G$45,0),0)),IF($BH$1=TRUE,INDEX(Sheet2!$I$2:'Sheet2'!$I$45,MATCH(BA341,Sheet2!$G$2:'Sheet2'!$G$45,0)),IF($BI$1=TRUE,INDEX(Sheet2!$H$2:'Sheet2'!$H$45,MATCH(BA341,Sheet2!$G$2:'Sheet2'!$G$45,0)),0)))+IF($BE$1=TRUE,2,0)</f>
        <v>28</v>
      </c>
      <c r="AC341" s="43">
        <f t="shared" si="218"/>
        <v>31.5</v>
      </c>
      <c r="AD341" s="43">
        <f t="shared" si="219"/>
        <v>34.5</v>
      </c>
      <c r="AE341" s="45">
        <f t="shared" si="220"/>
        <v>37.5</v>
      </c>
      <c r="AF341" s="43">
        <f>BB341+IF($F341="범선",IF($BG$1=TRUE,INDEX(Sheet2!$H$2:'Sheet2'!$H$45,MATCH(BB341,Sheet2!$G$2:'Sheet2'!$G$45,0),0)),IF($BH$1=TRUE,INDEX(Sheet2!$I$2:'Sheet2'!$I$45,MATCH(BB341,Sheet2!$G$2:'Sheet2'!$G$45,0)),IF($BI$1=TRUE,INDEX(Sheet2!$H$2:'Sheet2'!$H$45,MATCH(BB341,Sheet2!$G$2:'Sheet2'!$G$45,0)),0)))+IF($BE$1=TRUE,2,0)</f>
        <v>33</v>
      </c>
      <c r="AG341" s="43">
        <f t="shared" si="221"/>
        <v>36.5</v>
      </c>
      <c r="AH341" s="43">
        <f t="shared" si="222"/>
        <v>39.5</v>
      </c>
      <c r="AI341" s="45">
        <f t="shared" si="223"/>
        <v>42.5</v>
      </c>
      <c r="AJ341" s="95"/>
      <c r="AK341" s="97">
        <v>150</v>
      </c>
      <c r="AL341" s="97">
        <v>265</v>
      </c>
      <c r="AM341" s="97">
        <v>11</v>
      </c>
      <c r="AN341" s="83">
        <v>11</v>
      </c>
      <c r="AO341" s="83">
        <v>26</v>
      </c>
      <c r="AP341" s="5">
        <v>75</v>
      </c>
      <c r="AQ341" s="5">
        <v>75</v>
      </c>
      <c r="AR341" s="5">
        <v>40</v>
      </c>
      <c r="AS341" s="5">
        <v>617</v>
      </c>
      <c r="AT341" s="5">
        <v>3</v>
      </c>
      <c r="AU341" s="5">
        <f t="shared" si="224"/>
        <v>732</v>
      </c>
      <c r="AV341" s="5">
        <f t="shared" si="225"/>
        <v>549</v>
      </c>
      <c r="AW341" s="5">
        <f t="shared" si="226"/>
        <v>915</v>
      </c>
      <c r="AX341" s="5">
        <f t="shared" si="227"/>
        <v>6</v>
      </c>
      <c r="AY341" s="5">
        <f t="shared" si="228"/>
        <v>7</v>
      </c>
      <c r="AZ341" s="5">
        <f t="shared" si="229"/>
        <v>11</v>
      </c>
      <c r="BA341" s="5">
        <f t="shared" si="230"/>
        <v>14</v>
      </c>
      <c r="BB341" s="5">
        <f t="shared" si="231"/>
        <v>18</v>
      </c>
    </row>
    <row r="342" spans="1:54">
      <c r="A342" s="880"/>
      <c r="B342" s="406"/>
      <c r="C342" s="415" t="s">
        <v>111</v>
      </c>
      <c r="D342" s="38" t="s">
        <v>25</v>
      </c>
      <c r="E342" s="38" t="s">
        <v>41</v>
      </c>
      <c r="F342" s="407" t="s">
        <v>18</v>
      </c>
      <c r="G342" s="39" t="s">
        <v>12</v>
      </c>
      <c r="H342" s="286">
        <f>ROUNDDOWN(AK342*1.05,0)+INDEX(Sheet2!$B$2:'Sheet2'!$B$5,MATCH(G342,Sheet2!$A$2:'Sheet2'!$A$5,0),0)+34*AT342-ROUNDUP(IF($BC$1=TRUE,AV342,AW342)/10,0)+A342</f>
        <v>363</v>
      </c>
      <c r="I342" s="296">
        <f>ROUNDDOWN(AL342*1.05,0)+INDEX(Sheet2!$B$2:'Sheet2'!$B$5,MATCH(G342,Sheet2!$A$2:'Sheet2'!$A$5,0),0)+34*AT342-ROUNDUP(IF($BC$1=TRUE,AV342,AW342)/10,0)+A342</f>
        <v>405</v>
      </c>
      <c r="J342" s="40">
        <f t="shared" si="204"/>
        <v>768</v>
      </c>
      <c r="K342" s="664">
        <f>AW342-ROUNDDOWN(AR342/2,0)-ROUNDDOWN(MAX(AQ342*1.2,AP342*0.5),0)+INDEX(Sheet2!$C$2:'Sheet2'!$C$5,MATCH(G342,Sheet2!$A$2:'Sheet2'!$A$5,0),0)</f>
        <v>862</v>
      </c>
      <c r="L342" s="37">
        <f t="shared" si="205"/>
        <v>438</v>
      </c>
      <c r="M342" s="427">
        <f t="shared" si="206"/>
        <v>10</v>
      </c>
      <c r="N342" s="427">
        <f t="shared" si="207"/>
        <v>36</v>
      </c>
      <c r="O342" s="93">
        <f t="shared" si="208"/>
        <v>1494</v>
      </c>
      <c r="P342" s="41">
        <f>AX342+IF($F342="범선",IF($BG$1=TRUE,INDEX(Sheet2!$H$2:'Sheet2'!$H$45,MATCH(AX342,Sheet2!$G$2:'Sheet2'!$G$45,0),0)),IF($BH$1=TRUE,INDEX(Sheet2!$I$2:'Sheet2'!$I$45,MATCH(AX342,Sheet2!$G$2:'Sheet2'!$G$45,0)),IF($BI$1=TRUE,INDEX(Sheet2!$H$2:'Sheet2'!$H$45,MATCH(AX342,Sheet2!$G$2:'Sheet2'!$G$45,0)),0)))+IF($BE$1=TRUE,2,0)</f>
        <v>20</v>
      </c>
      <c r="Q342" s="38">
        <f t="shared" si="209"/>
        <v>23</v>
      </c>
      <c r="R342" s="38">
        <f t="shared" si="210"/>
        <v>26</v>
      </c>
      <c r="S342" s="39">
        <f t="shared" si="211"/>
        <v>29</v>
      </c>
      <c r="T342" s="38">
        <f>AY342+IF($F342="범선",IF($BG$1=TRUE,INDEX(Sheet2!$H$2:'Sheet2'!$H$45,MATCH(AY342,Sheet2!$G$2:'Sheet2'!$G$45,0),0)),IF($BH$1=TRUE,INDEX(Sheet2!$I$2:'Sheet2'!$I$45,MATCH(AY342,Sheet2!$G$2:'Sheet2'!$G$45,0)),IF($BI$1=TRUE,INDEX(Sheet2!$H$2:'Sheet2'!$H$45,MATCH(AY342,Sheet2!$G$2:'Sheet2'!$G$45,0)),0)))+IF($BE$1=TRUE,2,0)</f>
        <v>21</v>
      </c>
      <c r="U342" s="38">
        <f t="shared" si="212"/>
        <v>24.5</v>
      </c>
      <c r="V342" s="38">
        <f t="shared" si="213"/>
        <v>27.5</v>
      </c>
      <c r="W342" s="39">
        <f t="shared" si="214"/>
        <v>30.5</v>
      </c>
      <c r="X342" s="38">
        <f>AZ342+IF($F342="범선",IF($BG$1=TRUE,INDEX(Sheet2!$H$2:'Sheet2'!$H$45,MATCH(AZ342,Sheet2!$G$2:'Sheet2'!$G$45,0),0)),IF($BH$1=TRUE,INDEX(Sheet2!$I$2:'Sheet2'!$I$45,MATCH(AZ342,Sheet2!$G$2:'Sheet2'!$G$45,0)),IF($BI$1=TRUE,INDEX(Sheet2!$H$2:'Sheet2'!$H$45,MATCH(AZ342,Sheet2!$G$2:'Sheet2'!$G$45,0)),0)))+IF($BE$1=TRUE,2,0)</f>
        <v>26.5</v>
      </c>
      <c r="Y342" s="38">
        <f t="shared" si="215"/>
        <v>30</v>
      </c>
      <c r="Z342" s="38">
        <f t="shared" si="216"/>
        <v>33</v>
      </c>
      <c r="AA342" s="39">
        <f t="shared" si="217"/>
        <v>36</v>
      </c>
      <c r="AB342" s="38">
        <f>BA342+IF($F342="범선",IF($BG$1=TRUE,INDEX(Sheet2!$H$2:'Sheet2'!$H$45,MATCH(BA342,Sheet2!$G$2:'Sheet2'!$G$45,0),0)),IF($BH$1=TRUE,INDEX(Sheet2!$I$2:'Sheet2'!$I$45,MATCH(BA342,Sheet2!$G$2:'Sheet2'!$G$45,0)),IF($BI$1=TRUE,INDEX(Sheet2!$H$2:'Sheet2'!$H$45,MATCH(BA342,Sheet2!$G$2:'Sheet2'!$G$45,0)),0)))+IF($BE$1=TRUE,2,0)</f>
        <v>30.5</v>
      </c>
      <c r="AC342" s="38">
        <f t="shared" si="218"/>
        <v>34</v>
      </c>
      <c r="AD342" s="38">
        <f t="shared" si="219"/>
        <v>37</v>
      </c>
      <c r="AE342" s="39">
        <f t="shared" si="220"/>
        <v>40</v>
      </c>
      <c r="AF342" s="38">
        <f>BB342+IF($F342="범선",IF($BG$1=TRUE,INDEX(Sheet2!$H$2:'Sheet2'!$H$45,MATCH(BB342,Sheet2!$G$2:'Sheet2'!$G$45,0),0)),IF($BH$1=TRUE,INDEX(Sheet2!$I$2:'Sheet2'!$I$45,MATCH(BB342,Sheet2!$G$2:'Sheet2'!$G$45,0)),IF($BI$1=TRUE,INDEX(Sheet2!$H$2:'Sheet2'!$H$45,MATCH(BB342,Sheet2!$G$2:'Sheet2'!$G$45,0)),0)))+IF($BE$1=TRUE,2,0)</f>
        <v>36</v>
      </c>
      <c r="AG342" s="38">
        <f t="shared" si="221"/>
        <v>39.5</v>
      </c>
      <c r="AH342" s="38">
        <f t="shared" si="222"/>
        <v>42.5</v>
      </c>
      <c r="AI342" s="39">
        <f t="shared" si="223"/>
        <v>45.5</v>
      </c>
      <c r="AJ342" s="95"/>
      <c r="AK342" s="97">
        <v>170</v>
      </c>
      <c r="AL342" s="97">
        <v>210</v>
      </c>
      <c r="AM342" s="97">
        <v>7</v>
      </c>
      <c r="AN342" s="83">
        <v>10</v>
      </c>
      <c r="AO342" s="83">
        <v>36</v>
      </c>
      <c r="AP342" s="5">
        <v>132</v>
      </c>
      <c r="AQ342" s="5">
        <v>70</v>
      </c>
      <c r="AR342" s="5">
        <v>80</v>
      </c>
      <c r="AS342" s="5">
        <v>538</v>
      </c>
      <c r="AT342" s="5">
        <v>3</v>
      </c>
      <c r="AU342" s="5">
        <f t="shared" si="224"/>
        <v>750</v>
      </c>
      <c r="AV342" s="5">
        <f t="shared" si="225"/>
        <v>562</v>
      </c>
      <c r="AW342" s="5">
        <f t="shared" si="226"/>
        <v>937</v>
      </c>
      <c r="AX342" s="5">
        <f t="shared" si="227"/>
        <v>8</v>
      </c>
      <c r="AY342" s="5">
        <f t="shared" si="228"/>
        <v>9</v>
      </c>
      <c r="AZ342" s="5">
        <f t="shared" si="229"/>
        <v>13</v>
      </c>
      <c r="BA342" s="5">
        <f t="shared" si="230"/>
        <v>16</v>
      </c>
      <c r="BB342" s="5">
        <f t="shared" si="231"/>
        <v>20</v>
      </c>
    </row>
    <row r="343" spans="1:54" s="5" customFormat="1">
      <c r="A343" s="334"/>
      <c r="B343" s="89" t="s">
        <v>45</v>
      </c>
      <c r="C343" s="119" t="s">
        <v>111</v>
      </c>
      <c r="D343" s="26" t="s">
        <v>1</v>
      </c>
      <c r="E343" s="26" t="s">
        <v>0</v>
      </c>
      <c r="F343" s="27" t="s">
        <v>18</v>
      </c>
      <c r="G343" s="28" t="s">
        <v>12</v>
      </c>
      <c r="H343" s="91">
        <f>ROUNDDOWN(AK343*1.05,0)+INDEX(Sheet2!$B$2:'Sheet2'!$B$5,MATCH(G343,Sheet2!$A$2:'Sheet2'!$A$5,0),0)+34*AT343-ROUNDUP(IF($BC$1=TRUE,AV343,AW343)/10,0)+A343</f>
        <v>363</v>
      </c>
      <c r="I343" s="231">
        <f>ROUNDDOWN(AL343*1.05,0)+INDEX(Sheet2!$B$2:'Sheet2'!$B$5,MATCH(G343,Sheet2!$A$2:'Sheet2'!$A$5,0),0)+34*AT343-ROUNDUP(IF($BC$1=TRUE,AV343,AW343)/10,0)+A343</f>
        <v>405</v>
      </c>
      <c r="J343" s="30">
        <f t="shared" si="204"/>
        <v>768</v>
      </c>
      <c r="K343" s="133">
        <f>AW343-ROUNDDOWN(AR343/2,0)-ROUNDDOWN(MAX(AQ343*1.2,AP343*0.5),0)+INDEX(Sheet2!$C$2:'Sheet2'!$C$5,MATCH(G343,Sheet2!$A$2:'Sheet2'!$A$5,0),0)</f>
        <v>852</v>
      </c>
      <c r="L343" s="25">
        <f t="shared" si="205"/>
        <v>428</v>
      </c>
      <c r="M343" s="83">
        <f t="shared" si="206"/>
        <v>12</v>
      </c>
      <c r="N343" s="83">
        <f t="shared" si="207"/>
        <v>40</v>
      </c>
      <c r="O343" s="92">
        <f t="shared" si="208"/>
        <v>1494</v>
      </c>
      <c r="P343" s="31">
        <f>AX343+IF($F343="범선",IF($BG$1=TRUE,INDEX(Sheet2!$H$2:'Sheet2'!$H$45,MATCH(AX343,Sheet2!$G$2:'Sheet2'!$G$45,0),0)),IF($BH$1=TRUE,INDEX(Sheet2!$I$2:'Sheet2'!$I$45,MATCH(AX343,Sheet2!$G$2:'Sheet2'!$G$45,0)),IF($BI$1=TRUE,INDEX(Sheet2!$H$2:'Sheet2'!$H$45,MATCH(AX343,Sheet2!$G$2:'Sheet2'!$G$45,0)),0)))+IF($BE$1=TRUE,2,0)</f>
        <v>21</v>
      </c>
      <c r="Q343" s="26">
        <f t="shared" si="209"/>
        <v>24</v>
      </c>
      <c r="R343" s="26">
        <f t="shared" si="210"/>
        <v>27</v>
      </c>
      <c r="S343" s="28">
        <f t="shared" si="211"/>
        <v>30</v>
      </c>
      <c r="T343" s="26">
        <f>AY343+IF($F343="범선",IF($BG$1=TRUE,INDEX(Sheet2!$H$2:'Sheet2'!$H$45,MATCH(AY343,Sheet2!$G$2:'Sheet2'!$G$45,0),0)),IF($BH$1=TRUE,INDEX(Sheet2!$I$2:'Sheet2'!$I$45,MATCH(AY343,Sheet2!$G$2:'Sheet2'!$G$45,0)),IF($BI$1=TRUE,INDEX(Sheet2!$H$2:'Sheet2'!$H$45,MATCH(AY343,Sheet2!$G$2:'Sheet2'!$G$45,0)),0)))+IF($BE$1=TRUE,2,0)</f>
        <v>22.5</v>
      </c>
      <c r="U343" s="26">
        <f t="shared" si="212"/>
        <v>26</v>
      </c>
      <c r="V343" s="26">
        <f t="shared" si="213"/>
        <v>29</v>
      </c>
      <c r="W343" s="28">
        <f t="shared" si="214"/>
        <v>32</v>
      </c>
      <c r="X343" s="26">
        <f>AZ343+IF($F343="범선",IF($BG$1=TRUE,INDEX(Sheet2!$H$2:'Sheet2'!$H$45,MATCH(AZ343,Sheet2!$G$2:'Sheet2'!$G$45,0),0)),IF($BH$1=TRUE,INDEX(Sheet2!$I$2:'Sheet2'!$I$45,MATCH(AZ343,Sheet2!$G$2:'Sheet2'!$G$45,0)),IF($BI$1=TRUE,INDEX(Sheet2!$H$2:'Sheet2'!$H$45,MATCH(AZ343,Sheet2!$G$2:'Sheet2'!$G$45,0)),0)))+IF($BE$1=TRUE,2,0)</f>
        <v>26.5</v>
      </c>
      <c r="Y343" s="26">
        <f t="shared" si="215"/>
        <v>30</v>
      </c>
      <c r="Z343" s="26">
        <f t="shared" si="216"/>
        <v>33</v>
      </c>
      <c r="AA343" s="28">
        <f t="shared" si="217"/>
        <v>36</v>
      </c>
      <c r="AB343" s="26">
        <f>BA343+IF($F343="범선",IF($BG$1=TRUE,INDEX(Sheet2!$H$2:'Sheet2'!$H$45,MATCH(BA343,Sheet2!$G$2:'Sheet2'!$G$45,0),0)),IF($BH$1=TRUE,INDEX(Sheet2!$I$2:'Sheet2'!$I$45,MATCH(BA343,Sheet2!$G$2:'Sheet2'!$G$45,0)),IF($BI$1=TRUE,INDEX(Sheet2!$H$2:'Sheet2'!$H$45,MATCH(BA343,Sheet2!$G$2:'Sheet2'!$G$45,0)),0)))+IF($BE$1=TRUE,2,0)</f>
        <v>32</v>
      </c>
      <c r="AC343" s="26">
        <f t="shared" si="218"/>
        <v>35.5</v>
      </c>
      <c r="AD343" s="26">
        <f t="shared" si="219"/>
        <v>38.5</v>
      </c>
      <c r="AE343" s="28">
        <f t="shared" si="220"/>
        <v>41.5</v>
      </c>
      <c r="AF343" s="26">
        <f>BB343+IF($F343="범선",IF($BG$1=TRUE,INDEX(Sheet2!$H$2:'Sheet2'!$H$45,MATCH(BB343,Sheet2!$G$2:'Sheet2'!$G$45,0),0)),IF($BH$1=TRUE,INDEX(Sheet2!$I$2:'Sheet2'!$I$45,MATCH(BB343,Sheet2!$G$2:'Sheet2'!$G$45,0)),IF($BI$1=TRUE,INDEX(Sheet2!$H$2:'Sheet2'!$H$45,MATCH(BB343,Sheet2!$G$2:'Sheet2'!$G$45,0)),0)))+IF($BE$1=TRUE,2,0)</f>
        <v>37</v>
      </c>
      <c r="AG343" s="26">
        <f t="shared" si="221"/>
        <v>40.5</v>
      </c>
      <c r="AH343" s="26">
        <f t="shared" si="222"/>
        <v>43.5</v>
      </c>
      <c r="AI343" s="28">
        <f t="shared" si="223"/>
        <v>46.5</v>
      </c>
      <c r="AJ343" s="95"/>
      <c r="AK343" s="97">
        <v>170</v>
      </c>
      <c r="AL343" s="97">
        <v>210</v>
      </c>
      <c r="AM343" s="97">
        <v>9</v>
      </c>
      <c r="AN343" s="83">
        <v>12</v>
      </c>
      <c r="AO343" s="83">
        <v>40</v>
      </c>
      <c r="AP343" s="5">
        <v>135</v>
      </c>
      <c r="AQ343" s="5">
        <v>70</v>
      </c>
      <c r="AR343" s="5">
        <v>100</v>
      </c>
      <c r="AS343" s="5">
        <v>515</v>
      </c>
      <c r="AT343" s="5">
        <v>3</v>
      </c>
      <c r="AU343" s="5">
        <f t="shared" si="224"/>
        <v>750</v>
      </c>
      <c r="AV343" s="5">
        <f t="shared" si="225"/>
        <v>562</v>
      </c>
      <c r="AW343" s="5">
        <f t="shared" si="226"/>
        <v>937</v>
      </c>
      <c r="AX343" s="5">
        <f t="shared" si="227"/>
        <v>9</v>
      </c>
      <c r="AY343" s="5">
        <f t="shared" si="228"/>
        <v>10</v>
      </c>
      <c r="AZ343" s="5">
        <f t="shared" si="229"/>
        <v>13</v>
      </c>
      <c r="BA343" s="5">
        <f t="shared" si="230"/>
        <v>17</v>
      </c>
      <c r="BB343" s="5">
        <f t="shared" si="231"/>
        <v>21</v>
      </c>
    </row>
    <row r="344" spans="1:54" s="5" customFormat="1">
      <c r="A344" s="334"/>
      <c r="B344" s="89" t="s">
        <v>113</v>
      </c>
      <c r="C344" s="119" t="s">
        <v>111</v>
      </c>
      <c r="D344" s="26" t="s">
        <v>25</v>
      </c>
      <c r="E344" s="26" t="s">
        <v>41</v>
      </c>
      <c r="F344" s="27" t="s">
        <v>18</v>
      </c>
      <c r="G344" s="28" t="s">
        <v>12</v>
      </c>
      <c r="H344" s="91">
        <f>ROUNDDOWN(AK344*1.05,0)+INDEX(Sheet2!$B$2:'Sheet2'!$B$5,MATCH(G344,Sheet2!$A$2:'Sheet2'!$A$5,0),0)+34*AT344-ROUNDUP(IF($BC$1=TRUE,AV344,AW344)/10,0)+A344</f>
        <v>363</v>
      </c>
      <c r="I344" s="231">
        <f>ROUNDDOWN(AL344*1.05,0)+INDEX(Sheet2!$B$2:'Sheet2'!$B$5,MATCH(G344,Sheet2!$A$2:'Sheet2'!$A$5,0),0)+34*AT344-ROUNDUP(IF($BC$1=TRUE,AV344,AW344)/10,0)+A344</f>
        <v>405</v>
      </c>
      <c r="J344" s="30">
        <f t="shared" si="204"/>
        <v>768</v>
      </c>
      <c r="K344" s="133">
        <f>AW344-ROUNDDOWN(AR344/2,0)-ROUNDDOWN(MAX(AQ344*1.2,AP344*0.5),0)+INDEX(Sheet2!$C$2:'Sheet2'!$C$5,MATCH(G344,Sheet2!$A$2:'Sheet2'!$A$5,0),0)</f>
        <v>840</v>
      </c>
      <c r="L344" s="25">
        <f t="shared" si="205"/>
        <v>416</v>
      </c>
      <c r="M344" s="83">
        <f t="shared" si="206"/>
        <v>10</v>
      </c>
      <c r="N344" s="83">
        <f t="shared" si="207"/>
        <v>40</v>
      </c>
      <c r="O344" s="92">
        <f t="shared" si="208"/>
        <v>1494</v>
      </c>
      <c r="P344" s="31">
        <f>AX344+IF($F344="범선",IF($BG$1=TRUE,INDEX(Sheet2!$H$2:'Sheet2'!$H$45,MATCH(AX344,Sheet2!$G$2:'Sheet2'!$G$45,0),0)),IF($BH$1=TRUE,INDEX(Sheet2!$I$2:'Sheet2'!$I$45,MATCH(AX344,Sheet2!$G$2:'Sheet2'!$G$45,0)),IF($BI$1=TRUE,INDEX(Sheet2!$H$2:'Sheet2'!$H$45,MATCH(AX344,Sheet2!$G$2:'Sheet2'!$G$45,0)),0)))+IF($BE$1=TRUE,2,0)</f>
        <v>21</v>
      </c>
      <c r="Q344" s="26">
        <f t="shared" si="209"/>
        <v>24</v>
      </c>
      <c r="R344" s="26">
        <f t="shared" si="210"/>
        <v>27</v>
      </c>
      <c r="S344" s="28">
        <f t="shared" si="211"/>
        <v>30</v>
      </c>
      <c r="T344" s="26">
        <f>AY344+IF($F344="범선",IF($BG$1=TRUE,INDEX(Sheet2!$H$2:'Sheet2'!$H$45,MATCH(AY344,Sheet2!$G$2:'Sheet2'!$G$45,0),0)),IF($BH$1=TRUE,INDEX(Sheet2!$I$2:'Sheet2'!$I$45,MATCH(AY344,Sheet2!$G$2:'Sheet2'!$G$45,0)),IF($BI$1=TRUE,INDEX(Sheet2!$H$2:'Sheet2'!$H$45,MATCH(AY344,Sheet2!$G$2:'Sheet2'!$G$45,0)),0)))+IF($BE$1=TRUE,2,0)</f>
        <v>22.5</v>
      </c>
      <c r="U344" s="26">
        <f t="shared" si="212"/>
        <v>26</v>
      </c>
      <c r="V344" s="26">
        <f t="shared" si="213"/>
        <v>29</v>
      </c>
      <c r="W344" s="28">
        <f t="shared" si="214"/>
        <v>32</v>
      </c>
      <c r="X344" s="26">
        <f>AZ344+IF($F344="범선",IF($BG$1=TRUE,INDEX(Sheet2!$H$2:'Sheet2'!$H$45,MATCH(AZ344,Sheet2!$G$2:'Sheet2'!$G$45,0),0)),IF($BH$1=TRUE,INDEX(Sheet2!$I$2:'Sheet2'!$I$45,MATCH(AZ344,Sheet2!$G$2:'Sheet2'!$G$45,0)),IF($BI$1=TRUE,INDEX(Sheet2!$H$2:'Sheet2'!$H$45,MATCH(AZ344,Sheet2!$G$2:'Sheet2'!$G$45,0)),0)))+IF($BE$1=TRUE,2,0)</f>
        <v>26.5</v>
      </c>
      <c r="Y344" s="26">
        <f t="shared" si="215"/>
        <v>30</v>
      </c>
      <c r="Z344" s="26">
        <f t="shared" si="216"/>
        <v>33</v>
      </c>
      <c r="AA344" s="28">
        <f t="shared" si="217"/>
        <v>36</v>
      </c>
      <c r="AB344" s="26">
        <f>BA344+IF($F344="범선",IF($BG$1=TRUE,INDEX(Sheet2!$H$2:'Sheet2'!$H$45,MATCH(BA344,Sheet2!$G$2:'Sheet2'!$G$45,0),0)),IF($BH$1=TRUE,INDEX(Sheet2!$I$2:'Sheet2'!$I$45,MATCH(BA344,Sheet2!$G$2:'Sheet2'!$G$45,0)),IF($BI$1=TRUE,INDEX(Sheet2!$H$2:'Sheet2'!$H$45,MATCH(BA344,Sheet2!$G$2:'Sheet2'!$G$45,0)),0)))+IF($BE$1=TRUE,2,0)</f>
        <v>32</v>
      </c>
      <c r="AC344" s="26">
        <f t="shared" si="218"/>
        <v>35.5</v>
      </c>
      <c r="AD344" s="26">
        <f t="shared" si="219"/>
        <v>38.5</v>
      </c>
      <c r="AE344" s="28">
        <f t="shared" si="220"/>
        <v>41.5</v>
      </c>
      <c r="AF344" s="26">
        <f>BB344+IF($F344="범선",IF($BG$1=TRUE,INDEX(Sheet2!$H$2:'Sheet2'!$H$45,MATCH(BB344,Sheet2!$G$2:'Sheet2'!$G$45,0),0)),IF($BH$1=TRUE,INDEX(Sheet2!$I$2:'Sheet2'!$I$45,MATCH(BB344,Sheet2!$G$2:'Sheet2'!$G$45,0)),IF($BI$1=TRUE,INDEX(Sheet2!$H$2:'Sheet2'!$H$45,MATCH(BB344,Sheet2!$G$2:'Sheet2'!$G$45,0)),0)))+IF($BE$1=TRUE,2,0)</f>
        <v>37</v>
      </c>
      <c r="AG344" s="26">
        <f t="shared" si="221"/>
        <v>40.5</v>
      </c>
      <c r="AH344" s="26">
        <f t="shared" si="222"/>
        <v>43.5</v>
      </c>
      <c r="AI344" s="28">
        <f t="shared" si="223"/>
        <v>46.5</v>
      </c>
      <c r="AJ344" s="95"/>
      <c r="AK344" s="97">
        <v>170</v>
      </c>
      <c r="AL344" s="97">
        <v>210</v>
      </c>
      <c r="AM344" s="97">
        <v>10</v>
      </c>
      <c r="AN344" s="83">
        <v>10</v>
      </c>
      <c r="AO344" s="83">
        <v>40</v>
      </c>
      <c r="AP344" s="5">
        <v>132</v>
      </c>
      <c r="AQ344" s="5">
        <v>80</v>
      </c>
      <c r="AR344" s="5">
        <v>100</v>
      </c>
      <c r="AS344" s="5">
        <v>518</v>
      </c>
      <c r="AT344" s="5">
        <v>3</v>
      </c>
      <c r="AU344" s="5">
        <f t="shared" si="224"/>
        <v>750</v>
      </c>
      <c r="AV344" s="5">
        <f t="shared" si="225"/>
        <v>562</v>
      </c>
      <c r="AW344" s="5">
        <f t="shared" si="226"/>
        <v>937</v>
      </c>
      <c r="AX344" s="5">
        <f t="shared" si="227"/>
        <v>9</v>
      </c>
      <c r="AY344" s="5">
        <f t="shared" si="228"/>
        <v>10</v>
      </c>
      <c r="AZ344" s="5">
        <f t="shared" si="229"/>
        <v>13</v>
      </c>
      <c r="BA344" s="5">
        <f t="shared" si="230"/>
        <v>17</v>
      </c>
      <c r="BB344" s="5">
        <f t="shared" si="231"/>
        <v>21</v>
      </c>
    </row>
    <row r="345" spans="1:54" s="5" customFormat="1">
      <c r="A345" s="334"/>
      <c r="B345" s="89" t="s">
        <v>100</v>
      </c>
      <c r="C345" s="119" t="s">
        <v>194</v>
      </c>
      <c r="D345" s="26" t="s">
        <v>1</v>
      </c>
      <c r="E345" s="26" t="s">
        <v>41</v>
      </c>
      <c r="F345" s="26" t="s">
        <v>18</v>
      </c>
      <c r="G345" s="28" t="s">
        <v>12</v>
      </c>
      <c r="H345" s="91">
        <f>ROUNDDOWN(AK345*1.05,0)+INDEX(Sheet2!$B$2:'Sheet2'!$B$5,MATCH(G345,Sheet2!$A$2:'Sheet2'!$A$5,0),0)+34*AT345-ROUNDUP(IF($BC$1=TRUE,AV345,AW345)/10,0)+A345</f>
        <v>320</v>
      </c>
      <c r="I345" s="231">
        <f>ROUNDDOWN(AL345*1.05,0)+INDEX(Sheet2!$B$2:'Sheet2'!$B$5,MATCH(G345,Sheet2!$A$2:'Sheet2'!$A$5,0),0)+34*AT345-ROUNDUP(IF($BC$1=TRUE,AV345,AW345)/10,0)+A345</f>
        <v>454</v>
      </c>
      <c r="J345" s="30">
        <f t="shared" si="204"/>
        <v>774</v>
      </c>
      <c r="K345" s="133">
        <f>AW345-ROUNDDOWN(AR345/2,0)-ROUNDDOWN(MAX(AQ345*1.2,AP345*0.5),0)+INDEX(Sheet2!$C$2:'Sheet2'!$C$5,MATCH(G345,Sheet2!$A$2:'Sheet2'!$A$5,0),0)</f>
        <v>850</v>
      </c>
      <c r="L345" s="25">
        <f t="shared" si="205"/>
        <v>431</v>
      </c>
      <c r="M345" s="83">
        <f t="shared" si="206"/>
        <v>9</v>
      </c>
      <c r="N345" s="83">
        <f t="shared" si="207"/>
        <v>44</v>
      </c>
      <c r="O345" s="92">
        <f t="shared" si="208"/>
        <v>1414</v>
      </c>
      <c r="P345" s="31">
        <f>AX345+IF($F345="범선",IF($BG$1=TRUE,INDEX(Sheet2!$H$2:'Sheet2'!$H$45,MATCH(AX345,Sheet2!$G$2:'Sheet2'!$G$45,0),0)),IF($BH$1=TRUE,INDEX(Sheet2!$I$2:'Sheet2'!$I$45,MATCH(AX345,Sheet2!$G$2:'Sheet2'!$G$45,0)),IF($BI$1=TRUE,INDEX(Sheet2!$H$2:'Sheet2'!$H$45,MATCH(AX345,Sheet2!$G$2:'Sheet2'!$G$45,0)),0)))+IF($BE$1=TRUE,2,0)</f>
        <v>21</v>
      </c>
      <c r="Q345" s="26">
        <f t="shared" si="209"/>
        <v>24</v>
      </c>
      <c r="R345" s="26">
        <f t="shared" si="210"/>
        <v>27</v>
      </c>
      <c r="S345" s="28">
        <f t="shared" si="211"/>
        <v>30</v>
      </c>
      <c r="T345" s="26">
        <f>AY345+IF($F345="범선",IF($BG$1=TRUE,INDEX(Sheet2!$H$2:'Sheet2'!$H$45,MATCH(AY345,Sheet2!$G$2:'Sheet2'!$G$45,0),0)),IF($BH$1=TRUE,INDEX(Sheet2!$I$2:'Sheet2'!$I$45,MATCH(AY345,Sheet2!$G$2:'Sheet2'!$G$45,0)),IF($BI$1=TRUE,INDEX(Sheet2!$H$2:'Sheet2'!$H$45,MATCH(AY345,Sheet2!$G$2:'Sheet2'!$G$45,0)),0)))+IF($BE$1=TRUE,2,0)</f>
        <v>24</v>
      </c>
      <c r="U345" s="26">
        <f t="shared" si="212"/>
        <v>27.5</v>
      </c>
      <c r="V345" s="26">
        <f t="shared" si="213"/>
        <v>30.5</v>
      </c>
      <c r="W345" s="28">
        <f t="shared" si="214"/>
        <v>33.5</v>
      </c>
      <c r="X345" s="26">
        <f>AZ345+IF($F345="범선",IF($BG$1=TRUE,INDEX(Sheet2!$H$2:'Sheet2'!$H$45,MATCH(AZ345,Sheet2!$G$2:'Sheet2'!$G$45,0),0)),IF($BH$1=TRUE,INDEX(Sheet2!$I$2:'Sheet2'!$I$45,MATCH(AZ345,Sheet2!$G$2:'Sheet2'!$G$45,0)),IF($BI$1=TRUE,INDEX(Sheet2!$H$2:'Sheet2'!$H$45,MATCH(AZ345,Sheet2!$G$2:'Sheet2'!$G$45,0)),0)))+IF($BE$1=TRUE,2,0)</f>
        <v>28</v>
      </c>
      <c r="Y345" s="26">
        <f t="shared" si="215"/>
        <v>31.5</v>
      </c>
      <c r="Z345" s="26">
        <f t="shared" si="216"/>
        <v>34.5</v>
      </c>
      <c r="AA345" s="28">
        <f t="shared" si="217"/>
        <v>37.5</v>
      </c>
      <c r="AB345" s="26">
        <f>BA345+IF($F345="범선",IF($BG$1=TRUE,INDEX(Sheet2!$H$2:'Sheet2'!$H$45,MATCH(BA345,Sheet2!$G$2:'Sheet2'!$G$45,0),0)),IF($BH$1=TRUE,INDEX(Sheet2!$I$2:'Sheet2'!$I$45,MATCH(BA345,Sheet2!$G$2:'Sheet2'!$G$45,0)),IF($BI$1=TRUE,INDEX(Sheet2!$H$2:'Sheet2'!$H$45,MATCH(BA345,Sheet2!$G$2:'Sheet2'!$G$45,0)),0)))+IF($BE$1=TRUE,2,0)</f>
        <v>33</v>
      </c>
      <c r="AC345" s="26">
        <f t="shared" si="218"/>
        <v>36.5</v>
      </c>
      <c r="AD345" s="26">
        <f t="shared" si="219"/>
        <v>39.5</v>
      </c>
      <c r="AE345" s="28">
        <f t="shared" si="220"/>
        <v>42.5</v>
      </c>
      <c r="AF345" s="26">
        <f>BB345+IF($F345="범선",IF($BG$1=TRUE,INDEX(Sheet2!$H$2:'Sheet2'!$H$45,MATCH(BB345,Sheet2!$G$2:'Sheet2'!$G$45,0),0)),IF($BH$1=TRUE,INDEX(Sheet2!$I$2:'Sheet2'!$I$45,MATCH(BB345,Sheet2!$G$2:'Sheet2'!$G$45,0)),IF($BI$1=TRUE,INDEX(Sheet2!$H$2:'Sheet2'!$H$45,MATCH(BB345,Sheet2!$G$2:'Sheet2'!$G$45,0)),0)))+IF($BE$1=TRUE,2,0)</f>
        <v>37</v>
      </c>
      <c r="AG345" s="26">
        <f t="shared" si="221"/>
        <v>40.5</v>
      </c>
      <c r="AH345" s="26">
        <f t="shared" si="222"/>
        <v>43.5</v>
      </c>
      <c r="AI345" s="28">
        <f t="shared" si="223"/>
        <v>46.5</v>
      </c>
      <c r="AJ345" s="95"/>
      <c r="AK345" s="96">
        <v>128</v>
      </c>
      <c r="AL345" s="96">
        <v>256</v>
      </c>
      <c r="AM345" s="96">
        <v>9</v>
      </c>
      <c r="AN345" s="83">
        <v>9</v>
      </c>
      <c r="AO345" s="83">
        <v>44</v>
      </c>
      <c r="AP345" s="13">
        <v>136</v>
      </c>
      <c r="AQ345" s="13">
        <v>62</v>
      </c>
      <c r="AR345" s="13">
        <v>100</v>
      </c>
      <c r="AS345" s="13">
        <v>504</v>
      </c>
      <c r="AT345" s="13">
        <v>3</v>
      </c>
      <c r="AU345" s="13">
        <f t="shared" si="224"/>
        <v>740</v>
      </c>
      <c r="AV345" s="13">
        <f t="shared" si="225"/>
        <v>555</v>
      </c>
      <c r="AW345" s="13">
        <f t="shared" si="226"/>
        <v>925</v>
      </c>
      <c r="AX345" s="5">
        <f t="shared" si="227"/>
        <v>9</v>
      </c>
      <c r="AY345" s="5">
        <f t="shared" si="228"/>
        <v>11</v>
      </c>
      <c r="AZ345" s="5">
        <f t="shared" si="229"/>
        <v>14</v>
      </c>
      <c r="BA345" s="5">
        <f t="shared" si="230"/>
        <v>18</v>
      </c>
      <c r="BB345" s="5">
        <f t="shared" si="231"/>
        <v>21</v>
      </c>
    </row>
    <row r="346" spans="1:54" s="5" customFormat="1" ht="16.5" customHeight="1">
      <c r="A346" s="333"/>
      <c r="B346" s="344" t="s">
        <v>99</v>
      </c>
      <c r="C346" s="42" t="s">
        <v>194</v>
      </c>
      <c r="D346" s="43" t="s">
        <v>1</v>
      </c>
      <c r="E346" s="43" t="s">
        <v>41</v>
      </c>
      <c r="F346" s="43" t="s">
        <v>18</v>
      </c>
      <c r="G346" s="45" t="s">
        <v>12</v>
      </c>
      <c r="H346" s="280">
        <f>ROUNDDOWN(AK346*1.05,0)+INDEX(Sheet2!$B$2:'Sheet2'!$B$5,MATCH(G346,Sheet2!$A$2:'Sheet2'!$A$5,0),0)+34*AT346-ROUNDUP(IF($BC$1=TRUE,AV346,AW346)/10,0)+A346</f>
        <v>310</v>
      </c>
      <c r="I346" s="290">
        <f>ROUNDDOWN(AL346*1.05,0)+INDEX(Sheet2!$B$2:'Sheet2'!$B$5,MATCH(G346,Sheet2!$A$2:'Sheet2'!$A$5,0),0)+34*AT346-ROUNDUP(IF($BC$1=TRUE,AV346,AW346)/10,0)+A346</f>
        <v>450</v>
      </c>
      <c r="J346" s="46">
        <f t="shared" si="204"/>
        <v>760</v>
      </c>
      <c r="K346" s="1134">
        <f>AW346-ROUNDDOWN(AR346/2,0)-ROUNDDOWN(MAX(AQ346*1.2,AP346*0.5),0)+INDEX(Sheet2!$C$2:'Sheet2'!$C$5,MATCH(G346,Sheet2!$A$2:'Sheet2'!$A$5,0),0)</f>
        <v>842</v>
      </c>
      <c r="L346" s="42">
        <f t="shared" si="205"/>
        <v>426</v>
      </c>
      <c r="M346" s="530">
        <f t="shared" si="206"/>
        <v>8</v>
      </c>
      <c r="N346" s="191">
        <f t="shared" si="207"/>
        <v>43</v>
      </c>
      <c r="O346" s="632">
        <f t="shared" si="208"/>
        <v>1380</v>
      </c>
      <c r="P346" s="41">
        <f>AX346+IF($F346="범선",IF($BG$1=TRUE,INDEX(Sheet2!$H$2:'Sheet2'!$H$45,MATCH(AX346,Sheet2!$G$2:'Sheet2'!$G$45,0),0)),IF($BH$1=TRUE,INDEX(Sheet2!$I$2:'Sheet2'!$I$45,MATCH(AX346,Sheet2!$G$2:'Sheet2'!$G$45,0)),IF($BI$1=TRUE,INDEX(Sheet2!$H$2:'Sheet2'!$H$45,MATCH(AX346,Sheet2!$G$2:'Sheet2'!$G$45,0)),0)))+IF($BE$1=TRUE,2,0)</f>
        <v>21</v>
      </c>
      <c r="Q346" s="38">
        <f t="shared" si="209"/>
        <v>24</v>
      </c>
      <c r="R346" s="38">
        <f t="shared" si="210"/>
        <v>27</v>
      </c>
      <c r="S346" s="39">
        <f t="shared" si="211"/>
        <v>30</v>
      </c>
      <c r="T346" s="38">
        <f>AY346+IF($F346="범선",IF($BG$1=TRUE,INDEX(Sheet2!$H$2:'Sheet2'!$H$45,MATCH(AY346,Sheet2!$G$2:'Sheet2'!$G$45,0),0)),IF($BH$1=TRUE,INDEX(Sheet2!$I$2:'Sheet2'!$I$45,MATCH(AY346,Sheet2!$G$2:'Sheet2'!$G$45,0)),IF($BI$1=TRUE,INDEX(Sheet2!$H$2:'Sheet2'!$H$45,MATCH(AY346,Sheet2!$G$2:'Sheet2'!$G$45,0)),0)))+IF($BE$1=TRUE,2,0)</f>
        <v>22.5</v>
      </c>
      <c r="U346" s="38">
        <f t="shared" si="212"/>
        <v>26</v>
      </c>
      <c r="V346" s="38">
        <f t="shared" si="213"/>
        <v>29</v>
      </c>
      <c r="W346" s="39">
        <f t="shared" si="214"/>
        <v>32</v>
      </c>
      <c r="X346" s="38">
        <f>AZ346+IF($F346="범선",IF($BG$1=TRUE,INDEX(Sheet2!$H$2:'Sheet2'!$H$45,MATCH(AZ346,Sheet2!$G$2:'Sheet2'!$G$45,0),0)),IF($BH$1=TRUE,INDEX(Sheet2!$I$2:'Sheet2'!$I$45,MATCH(AZ346,Sheet2!$G$2:'Sheet2'!$G$45,0)),IF($BI$1=TRUE,INDEX(Sheet2!$H$2:'Sheet2'!$H$45,MATCH(AZ346,Sheet2!$G$2:'Sheet2'!$G$45,0)),0)))+IF($BE$1=TRUE,2,0)</f>
        <v>28</v>
      </c>
      <c r="Y346" s="38">
        <f t="shared" si="215"/>
        <v>31.5</v>
      </c>
      <c r="Z346" s="38">
        <f t="shared" si="216"/>
        <v>34.5</v>
      </c>
      <c r="AA346" s="39">
        <f t="shared" si="217"/>
        <v>37.5</v>
      </c>
      <c r="AB346" s="38">
        <f>BA346+IF($F346="범선",IF($BG$1=TRUE,INDEX(Sheet2!$H$2:'Sheet2'!$H$45,MATCH(BA346,Sheet2!$G$2:'Sheet2'!$G$45,0),0)),IF($BH$1=TRUE,INDEX(Sheet2!$I$2:'Sheet2'!$I$45,MATCH(BA346,Sheet2!$G$2:'Sheet2'!$G$45,0)),IF($BI$1=TRUE,INDEX(Sheet2!$H$2:'Sheet2'!$H$45,MATCH(BA346,Sheet2!$G$2:'Sheet2'!$G$45,0)),0)))+IF($BE$1=TRUE,2,0)</f>
        <v>33</v>
      </c>
      <c r="AC346" s="38">
        <f t="shared" si="218"/>
        <v>36.5</v>
      </c>
      <c r="AD346" s="38">
        <f t="shared" si="219"/>
        <v>39.5</v>
      </c>
      <c r="AE346" s="39">
        <f t="shared" si="220"/>
        <v>42.5</v>
      </c>
      <c r="AF346" s="38">
        <f>BB346+IF($F346="범선",IF($BG$1=TRUE,INDEX(Sheet2!$H$2:'Sheet2'!$H$45,MATCH(BB346,Sheet2!$G$2:'Sheet2'!$G$45,0),0)),IF($BH$1=TRUE,INDEX(Sheet2!$I$2:'Sheet2'!$I$45,MATCH(BB346,Sheet2!$G$2:'Sheet2'!$G$45,0)),IF($BI$1=TRUE,INDEX(Sheet2!$H$2:'Sheet2'!$H$45,MATCH(BB346,Sheet2!$G$2:'Sheet2'!$G$45,0)),0)))+IF($BE$1=TRUE,2,0)</f>
        <v>37</v>
      </c>
      <c r="AG346" s="38">
        <f t="shared" si="221"/>
        <v>40.5</v>
      </c>
      <c r="AH346" s="38">
        <f t="shared" si="222"/>
        <v>43.5</v>
      </c>
      <c r="AI346" s="39">
        <f t="shared" si="223"/>
        <v>46.5</v>
      </c>
      <c r="AJ346" s="6"/>
      <c r="AK346" s="13">
        <v>118</v>
      </c>
      <c r="AL346" s="13">
        <v>251</v>
      </c>
      <c r="AM346" s="13">
        <v>10</v>
      </c>
      <c r="AN346" s="262">
        <v>8</v>
      </c>
      <c r="AO346" s="269">
        <v>43</v>
      </c>
      <c r="AP346" s="13">
        <v>130</v>
      </c>
      <c r="AQ346" s="13">
        <v>62</v>
      </c>
      <c r="AR346" s="13">
        <v>100</v>
      </c>
      <c r="AS346" s="13">
        <v>504</v>
      </c>
      <c r="AT346" s="13">
        <v>3</v>
      </c>
      <c r="AU346" s="5">
        <f t="shared" si="224"/>
        <v>734</v>
      </c>
      <c r="AV346" s="5">
        <f t="shared" si="225"/>
        <v>550</v>
      </c>
      <c r="AW346" s="5">
        <f t="shared" si="226"/>
        <v>917</v>
      </c>
      <c r="AX346" s="5">
        <f t="shared" si="227"/>
        <v>9</v>
      </c>
      <c r="AY346" s="5">
        <f t="shared" si="228"/>
        <v>10</v>
      </c>
      <c r="AZ346" s="5">
        <f t="shared" si="229"/>
        <v>14</v>
      </c>
      <c r="BA346" s="5">
        <f t="shared" si="230"/>
        <v>18</v>
      </c>
      <c r="BB346" s="5">
        <f t="shared" si="231"/>
        <v>21</v>
      </c>
    </row>
    <row r="347" spans="1:54" s="5" customFormat="1">
      <c r="A347" s="368"/>
      <c r="B347" s="90" t="s">
        <v>74</v>
      </c>
      <c r="C347" s="122" t="s">
        <v>249</v>
      </c>
      <c r="D347" s="20" t="s">
        <v>1</v>
      </c>
      <c r="E347" s="20" t="s">
        <v>41</v>
      </c>
      <c r="F347" s="1302" t="s">
        <v>18</v>
      </c>
      <c r="G347" s="22" t="s">
        <v>12</v>
      </c>
      <c r="H347" s="318">
        <f>ROUNDDOWN(AK347*1.05,0)+INDEX(Sheet2!$B$2:'Sheet2'!$B$5,MATCH(G347,Sheet2!$A$2:'Sheet2'!$A$5,0),0)+34*AT347-ROUNDUP(IF($BC$1=TRUE,AV347,AW347)/10,0)+A347</f>
        <v>305</v>
      </c>
      <c r="I347" s="319">
        <f>ROUNDDOWN(AL347*1.05,0)+INDEX(Sheet2!$B$2:'Sheet2'!$B$5,MATCH(G347,Sheet2!$A$2:'Sheet2'!$A$5,0),0)+34*AT347-ROUNDUP(IF($BC$1=TRUE,AV347,AW347)/10,0)+A347</f>
        <v>458</v>
      </c>
      <c r="J347" s="23">
        <f t="shared" si="204"/>
        <v>763</v>
      </c>
      <c r="K347" s="492">
        <f>AW347-ROUNDDOWN(AR347/2,0)-ROUNDDOWN(MAX(AQ347*1.2,AP347*0.5),0)+INDEX(Sheet2!$C$2:'Sheet2'!$C$5,MATCH(G347,Sheet2!$A$2:'Sheet2'!$A$5,0),0)</f>
        <v>874</v>
      </c>
      <c r="L347" s="19">
        <f t="shared" si="205"/>
        <v>445</v>
      </c>
      <c r="M347" s="99">
        <f t="shared" si="206"/>
        <v>7</v>
      </c>
      <c r="N347" s="99">
        <f t="shared" si="207"/>
        <v>46</v>
      </c>
      <c r="O347" s="187">
        <f t="shared" si="208"/>
        <v>1373</v>
      </c>
      <c r="P347" s="47">
        <f>AX347+IF($F347="범선",IF($BG$1=TRUE,INDEX(Sheet2!$H$2:'Sheet2'!$H$45,MATCH(AX347,Sheet2!$G$2:'Sheet2'!$G$45,0),0)),IF($BH$1=TRUE,INDEX(Sheet2!$I$2:'Sheet2'!$I$45,MATCH(AX347,Sheet2!$G$2:'Sheet2'!$G$45,0)),IF($BI$1=TRUE,INDEX(Sheet2!$H$2:'Sheet2'!$H$45,MATCH(AX347,Sheet2!$G$2:'Sheet2'!$G$45,0)),0)))+IF($BE$1=TRUE,2,0)</f>
        <v>22.5</v>
      </c>
      <c r="Q347" s="43">
        <f t="shared" si="209"/>
        <v>25.5</v>
      </c>
      <c r="R347" s="43">
        <f t="shared" si="210"/>
        <v>28.5</v>
      </c>
      <c r="S347" s="45">
        <f t="shared" si="211"/>
        <v>31.5</v>
      </c>
      <c r="T347" s="43">
        <f>AY347+IF($F347="범선",IF($BG$1=TRUE,INDEX(Sheet2!$H$2:'Sheet2'!$H$45,MATCH(AY347,Sheet2!$G$2:'Sheet2'!$G$45,0),0)),IF($BH$1=TRUE,INDEX(Sheet2!$I$2:'Sheet2'!$I$45,MATCH(AY347,Sheet2!$G$2:'Sheet2'!$G$45,0)),IF($BI$1=TRUE,INDEX(Sheet2!$H$2:'Sheet2'!$H$45,MATCH(AY347,Sheet2!$G$2:'Sheet2'!$G$45,0)),0)))+IF($BE$1=TRUE,2,0)</f>
        <v>24</v>
      </c>
      <c r="U347" s="43">
        <f t="shared" si="212"/>
        <v>27.5</v>
      </c>
      <c r="V347" s="43">
        <f t="shared" si="213"/>
        <v>30.5</v>
      </c>
      <c r="W347" s="45">
        <f t="shared" si="214"/>
        <v>33.5</v>
      </c>
      <c r="X347" s="43">
        <f>AZ347+IF($F347="범선",IF($BG$1=TRUE,INDEX(Sheet2!$H$2:'Sheet2'!$H$45,MATCH(AZ347,Sheet2!$G$2:'Sheet2'!$G$45,0),0)),IF($BH$1=TRUE,INDEX(Sheet2!$I$2:'Sheet2'!$I$45,MATCH(AZ347,Sheet2!$G$2:'Sheet2'!$G$45,0)),IF($BI$1=TRUE,INDEX(Sheet2!$H$2:'Sheet2'!$H$45,MATCH(AZ347,Sheet2!$G$2:'Sheet2'!$G$45,0)),0)))+IF($BE$1=TRUE,2,0)</f>
        <v>29</v>
      </c>
      <c r="Y347" s="43">
        <f t="shared" si="215"/>
        <v>32.5</v>
      </c>
      <c r="Z347" s="43">
        <f t="shared" si="216"/>
        <v>35.5</v>
      </c>
      <c r="AA347" s="45">
        <f t="shared" si="217"/>
        <v>38.5</v>
      </c>
      <c r="AB347" s="43">
        <f>BA347+IF($F347="범선",IF($BG$1=TRUE,INDEX(Sheet2!$H$2:'Sheet2'!$H$45,MATCH(BA347,Sheet2!$G$2:'Sheet2'!$G$45,0),0)),IF($BH$1=TRUE,INDEX(Sheet2!$I$2:'Sheet2'!$I$45,MATCH(BA347,Sheet2!$G$2:'Sheet2'!$G$45,0)),IF($BI$1=TRUE,INDEX(Sheet2!$H$2:'Sheet2'!$H$45,MATCH(BA347,Sheet2!$G$2:'Sheet2'!$G$45,0)),0)))+IF($BE$1=TRUE,2,0)</f>
        <v>33</v>
      </c>
      <c r="AC347" s="43">
        <f t="shared" si="218"/>
        <v>36.5</v>
      </c>
      <c r="AD347" s="43">
        <f t="shared" si="219"/>
        <v>39.5</v>
      </c>
      <c r="AE347" s="45">
        <f t="shared" si="220"/>
        <v>42.5</v>
      </c>
      <c r="AF347" s="43">
        <f>BB347+IF($F347="범선",IF($BG$1=TRUE,INDEX(Sheet2!$H$2:'Sheet2'!$H$45,MATCH(BB347,Sheet2!$G$2:'Sheet2'!$G$45,0),0)),IF($BH$1=TRUE,INDEX(Sheet2!$I$2:'Sheet2'!$I$45,MATCH(BB347,Sheet2!$G$2:'Sheet2'!$G$45,0)),IF($BI$1=TRUE,INDEX(Sheet2!$H$2:'Sheet2'!$H$45,MATCH(BB347,Sheet2!$G$2:'Sheet2'!$G$45,0)),0)))+IF($BE$1=TRUE,2,0)</f>
        <v>38.5</v>
      </c>
      <c r="AG347" s="43">
        <f t="shared" si="221"/>
        <v>42</v>
      </c>
      <c r="AH347" s="43">
        <f t="shared" si="222"/>
        <v>45</v>
      </c>
      <c r="AI347" s="45">
        <f t="shared" si="223"/>
        <v>48</v>
      </c>
      <c r="AJ347" s="95"/>
      <c r="AK347" s="97">
        <v>115</v>
      </c>
      <c r="AL347" s="97">
        <v>260</v>
      </c>
      <c r="AM347" s="97">
        <v>8</v>
      </c>
      <c r="AN347" s="83">
        <v>7</v>
      </c>
      <c r="AO347" s="83">
        <v>46</v>
      </c>
      <c r="AP347" s="5">
        <v>138</v>
      </c>
      <c r="AQ347" s="5">
        <v>65</v>
      </c>
      <c r="AR347" s="5">
        <v>94</v>
      </c>
      <c r="AS347" s="5">
        <v>528</v>
      </c>
      <c r="AT347" s="5">
        <v>3</v>
      </c>
      <c r="AU347" s="5">
        <f t="shared" si="224"/>
        <v>760</v>
      </c>
      <c r="AV347" s="5">
        <f t="shared" si="225"/>
        <v>570</v>
      </c>
      <c r="AW347" s="5">
        <f t="shared" si="226"/>
        <v>950</v>
      </c>
      <c r="AX347" s="5">
        <f t="shared" si="227"/>
        <v>10</v>
      </c>
      <c r="AY347" s="5">
        <f t="shared" si="228"/>
        <v>11</v>
      </c>
      <c r="AZ347" s="5">
        <f t="shared" si="229"/>
        <v>15</v>
      </c>
      <c r="BA347" s="5">
        <f t="shared" si="230"/>
        <v>18</v>
      </c>
      <c r="BB347" s="5">
        <f t="shared" si="231"/>
        <v>22</v>
      </c>
    </row>
    <row r="348" spans="1:54" s="5" customFormat="1">
      <c r="A348" s="368"/>
      <c r="B348" s="90"/>
      <c r="C348" s="122" t="s">
        <v>249</v>
      </c>
      <c r="D348" s="20" t="s">
        <v>25</v>
      </c>
      <c r="E348" s="20" t="s">
        <v>41</v>
      </c>
      <c r="F348" s="1302" t="s">
        <v>18</v>
      </c>
      <c r="G348" s="22" t="s">
        <v>12</v>
      </c>
      <c r="H348" s="318">
        <f>ROUNDDOWN(AK348*1.05,0)+INDEX(Sheet2!$B$2:'Sheet2'!$B$5,MATCH(G348,Sheet2!$A$2:'Sheet2'!$A$5,0),0)+34*AT348-ROUNDUP(IF($BC$1=TRUE,AV348,AW348)/10,0)+A348</f>
        <v>305</v>
      </c>
      <c r="I348" s="319">
        <f>ROUNDDOWN(AL348*1.05,0)+INDEX(Sheet2!$B$2:'Sheet2'!$B$5,MATCH(G348,Sheet2!$A$2:'Sheet2'!$A$5,0),0)+34*AT348-ROUNDUP(IF($BC$1=TRUE,AV348,AW348)/10,0)+A348</f>
        <v>458</v>
      </c>
      <c r="J348" s="23">
        <f t="shared" si="204"/>
        <v>763</v>
      </c>
      <c r="K348" s="492">
        <f>AW348-ROUNDDOWN(AR348/2,0)-ROUNDDOWN(MAX(AQ348*1.2,AP348*0.5),0)+INDEX(Sheet2!$C$2:'Sheet2'!$C$5,MATCH(G348,Sheet2!$A$2:'Sheet2'!$A$5,0),0)</f>
        <v>872</v>
      </c>
      <c r="L348" s="19">
        <f t="shared" si="205"/>
        <v>443</v>
      </c>
      <c r="M348" s="99">
        <f t="shared" si="206"/>
        <v>6</v>
      </c>
      <c r="N348" s="99">
        <f t="shared" si="207"/>
        <v>43</v>
      </c>
      <c r="O348" s="187">
        <f t="shared" si="208"/>
        <v>1373</v>
      </c>
      <c r="P348" s="47">
        <f>AX348+IF($F348="범선",IF($BG$1=TRUE,INDEX(Sheet2!$H$2:'Sheet2'!$H$45,MATCH(AX348,Sheet2!$G$2:'Sheet2'!$G$45,0),0)),IF($BH$1=TRUE,INDEX(Sheet2!$I$2:'Sheet2'!$I$45,MATCH(AX348,Sheet2!$G$2:'Sheet2'!$G$45,0)),IF($BI$1=TRUE,INDEX(Sheet2!$H$2:'Sheet2'!$H$45,MATCH(AX348,Sheet2!$G$2:'Sheet2'!$G$45,0)),0)))+IF($BE$1=TRUE,2,0)</f>
        <v>21</v>
      </c>
      <c r="Q348" s="43">
        <f t="shared" si="209"/>
        <v>24</v>
      </c>
      <c r="R348" s="43">
        <f t="shared" si="210"/>
        <v>27</v>
      </c>
      <c r="S348" s="45">
        <f t="shared" si="211"/>
        <v>30</v>
      </c>
      <c r="T348" s="43">
        <f>AY348+IF($F348="범선",IF($BG$1=TRUE,INDEX(Sheet2!$H$2:'Sheet2'!$H$45,MATCH(AY348,Sheet2!$G$2:'Sheet2'!$G$45,0),0)),IF($BH$1=TRUE,INDEX(Sheet2!$I$2:'Sheet2'!$I$45,MATCH(AY348,Sheet2!$G$2:'Sheet2'!$G$45,0)),IF($BI$1=TRUE,INDEX(Sheet2!$H$2:'Sheet2'!$H$45,MATCH(AY348,Sheet2!$G$2:'Sheet2'!$G$45,0)),0)))+IF($BE$1=TRUE,2,0)</f>
        <v>22.5</v>
      </c>
      <c r="U348" s="43">
        <f t="shared" si="212"/>
        <v>26</v>
      </c>
      <c r="V348" s="43">
        <f t="shared" si="213"/>
        <v>29</v>
      </c>
      <c r="W348" s="45">
        <f t="shared" si="214"/>
        <v>32</v>
      </c>
      <c r="X348" s="43">
        <f>AZ348+IF($F348="범선",IF($BG$1=TRUE,INDEX(Sheet2!$H$2:'Sheet2'!$H$45,MATCH(AZ348,Sheet2!$G$2:'Sheet2'!$G$45,0),0)),IF($BH$1=TRUE,INDEX(Sheet2!$I$2:'Sheet2'!$I$45,MATCH(AZ348,Sheet2!$G$2:'Sheet2'!$G$45,0)),IF($BI$1=TRUE,INDEX(Sheet2!$H$2:'Sheet2'!$H$45,MATCH(AZ348,Sheet2!$G$2:'Sheet2'!$G$45,0)),0)))+IF($BE$1=TRUE,2,0)</f>
        <v>28</v>
      </c>
      <c r="Y348" s="43">
        <f t="shared" si="215"/>
        <v>31.5</v>
      </c>
      <c r="Z348" s="43">
        <f t="shared" si="216"/>
        <v>34.5</v>
      </c>
      <c r="AA348" s="45">
        <f t="shared" si="217"/>
        <v>37.5</v>
      </c>
      <c r="AB348" s="43">
        <f>BA348+IF($F348="범선",IF($BG$1=TRUE,INDEX(Sheet2!$H$2:'Sheet2'!$H$45,MATCH(BA348,Sheet2!$G$2:'Sheet2'!$G$45,0),0)),IF($BH$1=TRUE,INDEX(Sheet2!$I$2:'Sheet2'!$I$45,MATCH(BA348,Sheet2!$G$2:'Sheet2'!$G$45,0)),IF($BI$1=TRUE,INDEX(Sheet2!$H$2:'Sheet2'!$H$45,MATCH(BA348,Sheet2!$G$2:'Sheet2'!$G$45,0)),0)))+IF($BE$1=TRUE,2,0)</f>
        <v>33</v>
      </c>
      <c r="AC348" s="43">
        <f t="shared" si="218"/>
        <v>36.5</v>
      </c>
      <c r="AD348" s="43">
        <f t="shared" si="219"/>
        <v>39.5</v>
      </c>
      <c r="AE348" s="45">
        <f t="shared" si="220"/>
        <v>42.5</v>
      </c>
      <c r="AF348" s="43">
        <f>BB348+IF($F348="범선",IF($BG$1=TRUE,INDEX(Sheet2!$H$2:'Sheet2'!$H$45,MATCH(BB348,Sheet2!$G$2:'Sheet2'!$G$45,0),0)),IF($BH$1=TRUE,INDEX(Sheet2!$I$2:'Sheet2'!$I$45,MATCH(BB348,Sheet2!$G$2:'Sheet2'!$G$45,0)),IF($BI$1=TRUE,INDEX(Sheet2!$H$2:'Sheet2'!$H$45,MATCH(BB348,Sheet2!$G$2:'Sheet2'!$G$45,0)),0)))+IF($BE$1=TRUE,2,0)</f>
        <v>37</v>
      </c>
      <c r="AG348" s="43">
        <f t="shared" si="221"/>
        <v>40.5</v>
      </c>
      <c r="AH348" s="43">
        <f t="shared" si="222"/>
        <v>43.5</v>
      </c>
      <c r="AI348" s="45">
        <f t="shared" si="223"/>
        <v>46.5</v>
      </c>
      <c r="AJ348" s="95"/>
      <c r="AK348" s="97">
        <v>115</v>
      </c>
      <c r="AL348" s="97">
        <v>260</v>
      </c>
      <c r="AM348" s="97">
        <v>8</v>
      </c>
      <c r="AN348" s="83">
        <v>6</v>
      </c>
      <c r="AO348" s="83">
        <v>43</v>
      </c>
      <c r="AP348" s="5">
        <v>132</v>
      </c>
      <c r="AQ348" s="5">
        <v>68</v>
      </c>
      <c r="AR348" s="5">
        <v>92</v>
      </c>
      <c r="AS348" s="5">
        <v>536</v>
      </c>
      <c r="AT348" s="5">
        <v>3</v>
      </c>
      <c r="AU348" s="5">
        <f t="shared" si="224"/>
        <v>760</v>
      </c>
      <c r="AV348" s="5">
        <f t="shared" si="225"/>
        <v>570</v>
      </c>
      <c r="AW348" s="5">
        <f t="shared" si="226"/>
        <v>950</v>
      </c>
      <c r="AX348" s="5">
        <f t="shared" si="227"/>
        <v>9</v>
      </c>
      <c r="AY348" s="5">
        <f t="shared" si="228"/>
        <v>10</v>
      </c>
      <c r="AZ348" s="5">
        <f t="shared" si="229"/>
        <v>14</v>
      </c>
      <c r="BA348" s="5">
        <f t="shared" si="230"/>
        <v>18</v>
      </c>
      <c r="BB348" s="5">
        <f t="shared" si="231"/>
        <v>21</v>
      </c>
    </row>
    <row r="349" spans="1:54" s="5" customFormat="1">
      <c r="A349" s="334"/>
      <c r="B349" s="89" t="s">
        <v>94</v>
      </c>
      <c r="C349" s="119" t="s">
        <v>93</v>
      </c>
      <c r="D349" s="26" t="s">
        <v>1</v>
      </c>
      <c r="E349" s="26" t="s">
        <v>0</v>
      </c>
      <c r="F349" s="27" t="s">
        <v>18</v>
      </c>
      <c r="G349" s="28" t="s">
        <v>12</v>
      </c>
      <c r="H349" s="91">
        <f>ROUNDDOWN(AK349*1.05,0)+INDEX(Sheet2!$B$2:'Sheet2'!$B$5,MATCH(G349,Sheet2!$A$2:'Sheet2'!$A$5,0),0)+34*AT349-ROUNDUP(IF($BC$1=TRUE,AV349,AW349)/10,0)+A349</f>
        <v>305</v>
      </c>
      <c r="I349" s="231">
        <f>ROUNDDOWN(AL349*1.05,0)+INDEX(Sheet2!$B$2:'Sheet2'!$B$5,MATCH(G349,Sheet2!$A$2:'Sheet2'!$A$5,0),0)+34*AT349-ROUNDUP(IF($BC$1=TRUE,AV349,AW349)/10,0)+A349</f>
        <v>458</v>
      </c>
      <c r="J349" s="30">
        <f t="shared" si="204"/>
        <v>763</v>
      </c>
      <c r="K349" s="133">
        <f>AW349-ROUNDDOWN(AR349/2,0)-ROUNDDOWN(MAX(AQ349*1.2,AP349*0.5),0)+INDEX(Sheet2!$C$2:'Sheet2'!$C$5,MATCH(G349,Sheet2!$A$2:'Sheet2'!$A$5,0),0)</f>
        <v>869</v>
      </c>
      <c r="L349" s="25">
        <f t="shared" si="205"/>
        <v>440</v>
      </c>
      <c r="M349" s="83">
        <f t="shared" si="206"/>
        <v>7</v>
      </c>
      <c r="N349" s="83">
        <f t="shared" si="207"/>
        <v>44</v>
      </c>
      <c r="O349" s="92">
        <f t="shared" si="208"/>
        <v>1373</v>
      </c>
      <c r="P349" s="31">
        <f>AX349+IF($F349="범선",IF($BG$1=TRUE,INDEX(Sheet2!$H$2:'Sheet2'!$H$45,MATCH(AX349,Sheet2!$G$2:'Sheet2'!$G$45,0),0)),IF($BH$1=TRUE,INDEX(Sheet2!$I$2:'Sheet2'!$I$45,MATCH(AX349,Sheet2!$G$2:'Sheet2'!$G$45,0)),IF($BI$1=TRUE,INDEX(Sheet2!$H$2:'Sheet2'!$H$45,MATCH(AX349,Sheet2!$G$2:'Sheet2'!$G$45,0)),0)))+IF($BE$1=TRUE,2,0)</f>
        <v>21</v>
      </c>
      <c r="Q349" s="26">
        <f t="shared" si="209"/>
        <v>24</v>
      </c>
      <c r="R349" s="26">
        <f t="shared" si="210"/>
        <v>27</v>
      </c>
      <c r="S349" s="28">
        <f t="shared" si="211"/>
        <v>30</v>
      </c>
      <c r="T349" s="26">
        <f>AY349+IF($F349="범선",IF($BG$1=TRUE,INDEX(Sheet2!$H$2:'Sheet2'!$H$45,MATCH(AY349,Sheet2!$G$2:'Sheet2'!$G$45,0),0)),IF($BH$1=TRUE,INDEX(Sheet2!$I$2:'Sheet2'!$I$45,MATCH(AY349,Sheet2!$G$2:'Sheet2'!$G$45,0)),IF($BI$1=TRUE,INDEX(Sheet2!$H$2:'Sheet2'!$H$45,MATCH(AY349,Sheet2!$G$2:'Sheet2'!$G$45,0)),0)))+IF($BE$1=TRUE,2,0)</f>
        <v>24</v>
      </c>
      <c r="U349" s="26">
        <f t="shared" si="212"/>
        <v>27.5</v>
      </c>
      <c r="V349" s="26">
        <f t="shared" si="213"/>
        <v>30.5</v>
      </c>
      <c r="W349" s="28">
        <f t="shared" si="214"/>
        <v>33.5</v>
      </c>
      <c r="X349" s="26">
        <f>AZ349+IF($F349="범선",IF($BG$1=TRUE,INDEX(Sheet2!$H$2:'Sheet2'!$H$45,MATCH(AZ349,Sheet2!$G$2:'Sheet2'!$G$45,0),0)),IF($BH$1=TRUE,INDEX(Sheet2!$I$2:'Sheet2'!$I$45,MATCH(AZ349,Sheet2!$G$2:'Sheet2'!$G$45,0)),IF($BI$1=TRUE,INDEX(Sheet2!$H$2:'Sheet2'!$H$45,MATCH(AZ349,Sheet2!$G$2:'Sheet2'!$G$45,0)),0)))+IF($BE$1=TRUE,2,0)</f>
        <v>28</v>
      </c>
      <c r="Y349" s="26">
        <f t="shared" si="215"/>
        <v>31.5</v>
      </c>
      <c r="Z349" s="26">
        <f t="shared" si="216"/>
        <v>34.5</v>
      </c>
      <c r="AA349" s="28">
        <f t="shared" si="217"/>
        <v>37.5</v>
      </c>
      <c r="AB349" s="26">
        <f>BA349+IF($F349="범선",IF($BG$1=TRUE,INDEX(Sheet2!$H$2:'Sheet2'!$H$45,MATCH(BA349,Sheet2!$G$2:'Sheet2'!$G$45,0),0)),IF($BH$1=TRUE,INDEX(Sheet2!$I$2:'Sheet2'!$I$45,MATCH(BA349,Sheet2!$G$2:'Sheet2'!$G$45,0)),IF($BI$1=TRUE,INDEX(Sheet2!$H$2:'Sheet2'!$H$45,MATCH(BA349,Sheet2!$G$2:'Sheet2'!$G$45,0)),0)))+IF($BE$1=TRUE,2,0)</f>
        <v>33</v>
      </c>
      <c r="AC349" s="26">
        <f t="shared" si="218"/>
        <v>36.5</v>
      </c>
      <c r="AD349" s="26">
        <f t="shared" si="219"/>
        <v>39.5</v>
      </c>
      <c r="AE349" s="28">
        <f t="shared" si="220"/>
        <v>42.5</v>
      </c>
      <c r="AF349" s="26">
        <f>BB349+IF($F349="범선",IF($BG$1=TRUE,INDEX(Sheet2!$H$2:'Sheet2'!$H$45,MATCH(BB349,Sheet2!$G$2:'Sheet2'!$G$45,0),0)),IF($BH$1=TRUE,INDEX(Sheet2!$I$2:'Sheet2'!$I$45,MATCH(BB349,Sheet2!$G$2:'Sheet2'!$G$45,0)),IF($BI$1=TRUE,INDEX(Sheet2!$H$2:'Sheet2'!$H$45,MATCH(BB349,Sheet2!$G$2:'Sheet2'!$G$45,0)),0)))+IF($BE$1=TRUE,2,0)</f>
        <v>37</v>
      </c>
      <c r="AG349" s="26">
        <f t="shared" si="221"/>
        <v>40.5</v>
      </c>
      <c r="AH349" s="26">
        <f t="shared" si="222"/>
        <v>43.5</v>
      </c>
      <c r="AI349" s="28">
        <f t="shared" si="223"/>
        <v>46.5</v>
      </c>
      <c r="AJ349" s="95"/>
      <c r="AK349" s="97">
        <v>115</v>
      </c>
      <c r="AL349" s="97">
        <v>260</v>
      </c>
      <c r="AM349" s="97">
        <v>8</v>
      </c>
      <c r="AN349" s="83">
        <v>7</v>
      </c>
      <c r="AO349" s="83">
        <v>44</v>
      </c>
      <c r="AP349" s="5">
        <v>136</v>
      </c>
      <c r="AQ349" s="5">
        <v>70</v>
      </c>
      <c r="AR349" s="5">
        <v>92</v>
      </c>
      <c r="AS349" s="5">
        <v>532</v>
      </c>
      <c r="AT349" s="5">
        <v>3</v>
      </c>
      <c r="AU349" s="5">
        <f t="shared" si="224"/>
        <v>760</v>
      </c>
      <c r="AV349" s="5">
        <f t="shared" si="225"/>
        <v>570</v>
      </c>
      <c r="AW349" s="5">
        <f t="shared" si="226"/>
        <v>950</v>
      </c>
      <c r="AX349" s="5">
        <f t="shared" si="227"/>
        <v>9</v>
      </c>
      <c r="AY349" s="5">
        <f t="shared" si="228"/>
        <v>11</v>
      </c>
      <c r="AZ349" s="5">
        <f t="shared" si="229"/>
        <v>14</v>
      </c>
      <c r="BA349" s="5">
        <f t="shared" si="230"/>
        <v>18</v>
      </c>
      <c r="BB349" s="5">
        <f t="shared" si="231"/>
        <v>21</v>
      </c>
    </row>
    <row r="350" spans="1:54" s="5" customFormat="1">
      <c r="A350" s="334"/>
      <c r="B350" s="89" t="s">
        <v>104</v>
      </c>
      <c r="C350" s="119" t="s">
        <v>194</v>
      </c>
      <c r="D350" s="26" t="s">
        <v>1</v>
      </c>
      <c r="E350" s="26" t="s">
        <v>41</v>
      </c>
      <c r="F350" s="26" t="s">
        <v>18</v>
      </c>
      <c r="G350" s="28" t="s">
        <v>12</v>
      </c>
      <c r="H350" s="91">
        <f>ROUNDDOWN(AK350*1.05,0)+INDEX(Sheet2!$B$2:'Sheet2'!$B$5,MATCH(G350,Sheet2!$A$2:'Sheet2'!$A$5,0),0)+34*AT350-ROUNDUP(IF($BC$1=TRUE,AV350,AW350)/10,0)+A350</f>
        <v>309</v>
      </c>
      <c r="I350" s="231">
        <f>ROUNDDOWN(AL350*1.05,0)+INDEX(Sheet2!$B$2:'Sheet2'!$B$5,MATCH(G350,Sheet2!$A$2:'Sheet2'!$A$5,0),0)+34*AT350-ROUNDUP(IF($BC$1=TRUE,AV350,AW350)/10,0)+A350</f>
        <v>445</v>
      </c>
      <c r="J350" s="30">
        <f t="shared" si="204"/>
        <v>754</v>
      </c>
      <c r="K350" s="133">
        <f>AW350-ROUNDDOWN(AR350/2,0)-ROUNDDOWN(MAX(AQ350*1.2,AP350*0.5),0)+INDEX(Sheet2!$C$2:'Sheet2'!$C$5,MATCH(G350,Sheet2!$A$2:'Sheet2'!$A$5,0),0)</f>
        <v>850</v>
      </c>
      <c r="L350" s="25">
        <f t="shared" si="205"/>
        <v>431</v>
      </c>
      <c r="M350" s="83">
        <f t="shared" si="206"/>
        <v>8</v>
      </c>
      <c r="N350" s="83">
        <f t="shared" si="207"/>
        <v>45</v>
      </c>
      <c r="O350" s="92">
        <f t="shared" si="208"/>
        <v>1372</v>
      </c>
      <c r="P350" s="31">
        <f>AX350+IF($F350="범선",IF($BG$1=TRUE,INDEX(Sheet2!$H$2:'Sheet2'!$H$45,MATCH(AX350,Sheet2!$G$2:'Sheet2'!$G$45,0),0)),IF($BH$1=TRUE,INDEX(Sheet2!$I$2:'Sheet2'!$I$45,MATCH(AX350,Sheet2!$G$2:'Sheet2'!$G$45,0)),IF($BI$1=TRUE,INDEX(Sheet2!$H$2:'Sheet2'!$H$45,MATCH(AX350,Sheet2!$G$2:'Sheet2'!$G$45,0)),0)))+IF($BE$1=TRUE,2,0)</f>
        <v>22.5</v>
      </c>
      <c r="Q350" s="26">
        <f t="shared" si="209"/>
        <v>25.5</v>
      </c>
      <c r="R350" s="26">
        <f t="shared" si="210"/>
        <v>28.5</v>
      </c>
      <c r="S350" s="28">
        <f t="shared" si="211"/>
        <v>31.5</v>
      </c>
      <c r="T350" s="26">
        <f>AY350+IF($F350="범선",IF($BG$1=TRUE,INDEX(Sheet2!$H$2:'Sheet2'!$H$45,MATCH(AY350,Sheet2!$G$2:'Sheet2'!$G$45,0),0)),IF($BH$1=TRUE,INDEX(Sheet2!$I$2:'Sheet2'!$I$45,MATCH(AY350,Sheet2!$G$2:'Sheet2'!$G$45,0)),IF($BI$1=TRUE,INDEX(Sheet2!$H$2:'Sheet2'!$H$45,MATCH(AY350,Sheet2!$G$2:'Sheet2'!$G$45,0)),0)))+IF($BE$1=TRUE,2,0)</f>
        <v>24</v>
      </c>
      <c r="U350" s="26">
        <f t="shared" si="212"/>
        <v>27.5</v>
      </c>
      <c r="V350" s="26">
        <f t="shared" si="213"/>
        <v>30.5</v>
      </c>
      <c r="W350" s="28">
        <f t="shared" si="214"/>
        <v>33.5</v>
      </c>
      <c r="X350" s="26">
        <f>AZ350+IF($F350="범선",IF($BG$1=TRUE,INDEX(Sheet2!$H$2:'Sheet2'!$H$45,MATCH(AZ350,Sheet2!$G$2:'Sheet2'!$G$45,0),0)),IF($BH$1=TRUE,INDEX(Sheet2!$I$2:'Sheet2'!$I$45,MATCH(AZ350,Sheet2!$G$2:'Sheet2'!$G$45,0)),IF($BI$1=TRUE,INDEX(Sheet2!$H$2:'Sheet2'!$H$45,MATCH(AZ350,Sheet2!$G$2:'Sheet2'!$G$45,0)),0)))+IF($BE$1=TRUE,2,0)</f>
        <v>28</v>
      </c>
      <c r="Y350" s="26">
        <f t="shared" si="215"/>
        <v>31.5</v>
      </c>
      <c r="Z350" s="26">
        <f t="shared" si="216"/>
        <v>34.5</v>
      </c>
      <c r="AA350" s="28">
        <f t="shared" si="217"/>
        <v>37.5</v>
      </c>
      <c r="AB350" s="26">
        <f>BA350+IF($F350="범선",IF($BG$1=TRUE,INDEX(Sheet2!$H$2:'Sheet2'!$H$45,MATCH(BA350,Sheet2!$G$2:'Sheet2'!$G$45,0),0)),IF($BH$1=TRUE,INDEX(Sheet2!$I$2:'Sheet2'!$I$45,MATCH(BA350,Sheet2!$G$2:'Sheet2'!$G$45,0)),IF($BI$1=TRUE,INDEX(Sheet2!$H$2:'Sheet2'!$H$45,MATCH(BA350,Sheet2!$G$2:'Sheet2'!$G$45,0)),0)))+IF($BE$1=TRUE,2,0)</f>
        <v>33</v>
      </c>
      <c r="AC350" s="26">
        <f t="shared" si="218"/>
        <v>36.5</v>
      </c>
      <c r="AD350" s="26">
        <f t="shared" si="219"/>
        <v>39.5</v>
      </c>
      <c r="AE350" s="28">
        <f t="shared" si="220"/>
        <v>42.5</v>
      </c>
      <c r="AF350" s="26">
        <f>BB350+IF($F350="범선",IF($BG$1=TRUE,INDEX(Sheet2!$H$2:'Sheet2'!$H$45,MATCH(BB350,Sheet2!$G$2:'Sheet2'!$G$45,0),0)),IF($BH$1=TRUE,INDEX(Sheet2!$I$2:'Sheet2'!$I$45,MATCH(BB350,Sheet2!$G$2:'Sheet2'!$G$45,0)),IF($BI$1=TRUE,INDEX(Sheet2!$H$2:'Sheet2'!$H$45,MATCH(BB350,Sheet2!$G$2:'Sheet2'!$G$45,0)),0)))+IF($BE$1=TRUE,2,0)</f>
        <v>38.5</v>
      </c>
      <c r="AG350" s="26">
        <f t="shared" si="221"/>
        <v>42</v>
      </c>
      <c r="AH350" s="26">
        <f t="shared" si="222"/>
        <v>45</v>
      </c>
      <c r="AI350" s="28">
        <f t="shared" si="223"/>
        <v>48</v>
      </c>
      <c r="AJ350" s="95"/>
      <c r="AK350" s="96">
        <v>118</v>
      </c>
      <c r="AL350" s="96">
        <v>247</v>
      </c>
      <c r="AM350" s="96">
        <v>9</v>
      </c>
      <c r="AN350" s="83">
        <v>8</v>
      </c>
      <c r="AO350" s="83">
        <v>45</v>
      </c>
      <c r="AP350" s="13">
        <v>136</v>
      </c>
      <c r="AQ350" s="13">
        <v>62</v>
      </c>
      <c r="AR350" s="13">
        <v>100</v>
      </c>
      <c r="AS350" s="13">
        <v>504</v>
      </c>
      <c r="AT350" s="13">
        <v>3</v>
      </c>
      <c r="AU350" s="5">
        <f t="shared" si="224"/>
        <v>740</v>
      </c>
      <c r="AV350" s="5">
        <f t="shared" si="225"/>
        <v>555</v>
      </c>
      <c r="AW350" s="5">
        <f t="shared" si="226"/>
        <v>925</v>
      </c>
      <c r="AX350" s="5">
        <f t="shared" si="227"/>
        <v>10</v>
      </c>
      <c r="AY350" s="5">
        <f t="shared" si="228"/>
        <v>11</v>
      </c>
      <c r="AZ350" s="5">
        <f t="shared" si="229"/>
        <v>14</v>
      </c>
      <c r="BA350" s="5">
        <f t="shared" si="230"/>
        <v>18</v>
      </c>
      <c r="BB350" s="5">
        <f t="shared" si="231"/>
        <v>22</v>
      </c>
    </row>
    <row r="351" spans="1:54" s="5" customFormat="1">
      <c r="A351" s="381"/>
      <c r="B351" s="377"/>
      <c r="C351" s="203" t="s">
        <v>194</v>
      </c>
      <c r="D351" s="49" t="s">
        <v>25</v>
      </c>
      <c r="E351" s="49" t="s">
        <v>41</v>
      </c>
      <c r="F351" s="49" t="s">
        <v>18</v>
      </c>
      <c r="G351" s="51" t="s">
        <v>12</v>
      </c>
      <c r="H351" s="286">
        <f>ROUNDDOWN(AK351*1.05,0)+INDEX(Sheet2!$B$2:'Sheet2'!$B$5,MATCH(G351,Sheet2!$A$2:'Sheet2'!$A$5,0),0)+34*AT351-ROUNDUP(IF($BC$1=TRUE,AV351,AW351)/10,0)+A351</f>
        <v>301</v>
      </c>
      <c r="I351" s="296">
        <f>ROUNDDOWN(AL351*1.05,0)+INDEX(Sheet2!$B$2:'Sheet2'!$B$5,MATCH(G351,Sheet2!$A$2:'Sheet2'!$A$5,0),0)+34*AT351-ROUNDUP(IF($BC$1=TRUE,AV351,AW351)/10,0)+A351</f>
        <v>453</v>
      </c>
      <c r="J351" s="40">
        <f t="shared" si="204"/>
        <v>754</v>
      </c>
      <c r="K351" s="207">
        <f>AW351-ROUNDDOWN(AR351/2,0)-ROUNDDOWN(MAX(AQ351*1.2,AP351*0.5),0)+INDEX(Sheet2!$C$2:'Sheet2'!$C$5,MATCH(G351,Sheet2!$A$2:'Sheet2'!$A$5,0),0)</f>
        <v>850</v>
      </c>
      <c r="L351" s="48">
        <f t="shared" si="205"/>
        <v>431</v>
      </c>
      <c r="M351" s="201">
        <f t="shared" si="206"/>
        <v>7</v>
      </c>
      <c r="N351" s="201">
        <f t="shared" si="207"/>
        <v>42</v>
      </c>
      <c r="O351" s="202">
        <f t="shared" si="208"/>
        <v>1356</v>
      </c>
      <c r="P351" s="53">
        <f>AX351+IF($F351="범선",IF($BG$1=TRUE,INDEX(Sheet2!$H$2:'Sheet2'!$H$45,MATCH(AX351,Sheet2!$G$2:'Sheet2'!$G$45,0),0)),IF($BH$1=TRUE,INDEX(Sheet2!$I$2:'Sheet2'!$I$45,MATCH(AX351,Sheet2!$G$2:'Sheet2'!$G$45,0)),IF($BI$1=TRUE,INDEX(Sheet2!$H$2:'Sheet2'!$H$45,MATCH(AX351,Sheet2!$G$2:'Sheet2'!$G$45,0)),0)))+IF($BE$1=TRUE,2,0)</f>
        <v>21</v>
      </c>
      <c r="Q351" s="49">
        <f t="shared" si="209"/>
        <v>24</v>
      </c>
      <c r="R351" s="49">
        <f t="shared" si="210"/>
        <v>27</v>
      </c>
      <c r="S351" s="51">
        <f t="shared" si="211"/>
        <v>30</v>
      </c>
      <c r="T351" s="49">
        <f>AY351+IF($F351="범선",IF($BG$1=TRUE,INDEX(Sheet2!$H$2:'Sheet2'!$H$45,MATCH(AY351,Sheet2!$G$2:'Sheet2'!$G$45,0),0)),IF($BH$1=TRUE,INDEX(Sheet2!$I$2:'Sheet2'!$I$45,MATCH(AY351,Sheet2!$G$2:'Sheet2'!$G$45,0)),IF($BI$1=TRUE,INDEX(Sheet2!$H$2:'Sheet2'!$H$45,MATCH(AY351,Sheet2!$G$2:'Sheet2'!$G$45,0)),0)))+IF($BE$1=TRUE,2,0)</f>
        <v>22.5</v>
      </c>
      <c r="U351" s="49">
        <f t="shared" si="212"/>
        <v>26</v>
      </c>
      <c r="V351" s="49">
        <f t="shared" si="213"/>
        <v>29</v>
      </c>
      <c r="W351" s="51">
        <f t="shared" si="214"/>
        <v>32</v>
      </c>
      <c r="X351" s="49">
        <f>AZ351+IF($F351="범선",IF($BG$1=TRUE,INDEX(Sheet2!$H$2:'Sheet2'!$H$45,MATCH(AZ351,Sheet2!$G$2:'Sheet2'!$G$45,0),0)),IF($BH$1=TRUE,INDEX(Sheet2!$I$2:'Sheet2'!$I$45,MATCH(AZ351,Sheet2!$G$2:'Sheet2'!$G$45,0)),IF($BI$1=TRUE,INDEX(Sheet2!$H$2:'Sheet2'!$H$45,MATCH(AZ351,Sheet2!$G$2:'Sheet2'!$G$45,0)),0)))+IF($BE$1=TRUE,2,0)</f>
        <v>28</v>
      </c>
      <c r="Y351" s="49">
        <f t="shared" si="215"/>
        <v>31.5</v>
      </c>
      <c r="Z351" s="49">
        <f t="shared" si="216"/>
        <v>34.5</v>
      </c>
      <c r="AA351" s="51">
        <f t="shared" si="217"/>
        <v>37.5</v>
      </c>
      <c r="AB351" s="49">
        <f>BA351+IF($F351="범선",IF($BG$1=TRUE,INDEX(Sheet2!$H$2:'Sheet2'!$H$45,MATCH(BA351,Sheet2!$G$2:'Sheet2'!$G$45,0),0)),IF($BH$1=TRUE,INDEX(Sheet2!$I$2:'Sheet2'!$I$45,MATCH(BA351,Sheet2!$G$2:'Sheet2'!$G$45,0)),IF($BI$1=TRUE,INDEX(Sheet2!$H$2:'Sheet2'!$H$45,MATCH(BA351,Sheet2!$G$2:'Sheet2'!$G$45,0)),0)))+IF($BE$1=TRUE,2,0)</f>
        <v>32</v>
      </c>
      <c r="AC351" s="49">
        <f t="shared" si="218"/>
        <v>35.5</v>
      </c>
      <c r="AD351" s="49">
        <f t="shared" si="219"/>
        <v>38.5</v>
      </c>
      <c r="AE351" s="51">
        <f t="shared" si="220"/>
        <v>41.5</v>
      </c>
      <c r="AF351" s="49">
        <f>BB351+IF($F351="범선",IF($BG$1=TRUE,INDEX(Sheet2!$H$2:'Sheet2'!$H$45,MATCH(BB351,Sheet2!$G$2:'Sheet2'!$G$45,0),0)),IF($BH$1=TRUE,INDEX(Sheet2!$I$2:'Sheet2'!$I$45,MATCH(BB351,Sheet2!$G$2:'Sheet2'!$G$45,0)),IF($BI$1=TRUE,INDEX(Sheet2!$H$2:'Sheet2'!$H$45,MATCH(BB351,Sheet2!$G$2:'Sheet2'!$G$45,0)),0)))+IF($BE$1=TRUE,2,0)</f>
        <v>37</v>
      </c>
      <c r="AG351" s="49">
        <f t="shared" si="221"/>
        <v>40.5</v>
      </c>
      <c r="AH351" s="49">
        <f t="shared" si="222"/>
        <v>43.5</v>
      </c>
      <c r="AI351" s="51">
        <f t="shared" si="223"/>
        <v>46.5</v>
      </c>
      <c r="AJ351" s="95"/>
      <c r="AK351" s="96">
        <v>110</v>
      </c>
      <c r="AL351" s="96">
        <v>255</v>
      </c>
      <c r="AM351" s="96">
        <v>8</v>
      </c>
      <c r="AN351" s="83">
        <v>7</v>
      </c>
      <c r="AO351" s="83">
        <v>42</v>
      </c>
      <c r="AP351" s="178">
        <v>136</v>
      </c>
      <c r="AQ351" s="178">
        <v>62</v>
      </c>
      <c r="AR351" s="178">
        <v>100</v>
      </c>
      <c r="AS351" s="13">
        <v>504</v>
      </c>
      <c r="AT351" s="13">
        <v>3</v>
      </c>
      <c r="AU351" s="13">
        <f t="shared" si="224"/>
        <v>740</v>
      </c>
      <c r="AV351" s="13">
        <f t="shared" si="225"/>
        <v>555</v>
      </c>
      <c r="AW351" s="13">
        <f t="shared" si="226"/>
        <v>925</v>
      </c>
      <c r="AX351" s="5">
        <f t="shared" si="227"/>
        <v>9</v>
      </c>
      <c r="AY351" s="5">
        <f t="shared" si="228"/>
        <v>10</v>
      </c>
      <c r="AZ351" s="5">
        <f t="shared" si="229"/>
        <v>14</v>
      </c>
      <c r="BA351" s="5">
        <f t="shared" si="230"/>
        <v>17</v>
      </c>
      <c r="BB351" s="5">
        <f t="shared" si="231"/>
        <v>21</v>
      </c>
    </row>
    <row r="352" spans="1:54" s="5" customFormat="1">
      <c r="A352" s="381"/>
      <c r="B352" s="377"/>
      <c r="C352" s="203" t="s">
        <v>168</v>
      </c>
      <c r="D352" s="49" t="s">
        <v>25</v>
      </c>
      <c r="E352" s="49" t="s">
        <v>41</v>
      </c>
      <c r="F352" s="49" t="s">
        <v>18</v>
      </c>
      <c r="G352" s="51" t="s">
        <v>12</v>
      </c>
      <c r="H352" s="286">
        <f>ROUNDDOWN(AK352*1.05,0)+INDEX(Sheet2!$B$2:'Sheet2'!$B$5,MATCH(G352,Sheet2!$A$2:'Sheet2'!$A$5,0),0)+34*AT352-ROUNDUP(IF($BC$1=TRUE,AV352,AW352)/10,0)+A352</f>
        <v>304</v>
      </c>
      <c r="I352" s="296">
        <f>ROUNDDOWN(AL352*1.05,0)+INDEX(Sheet2!$B$2:'Sheet2'!$B$5,MATCH(G352,Sheet2!$A$2:'Sheet2'!$A$5,0),0)+34*AT352-ROUNDUP(IF($BC$1=TRUE,AV352,AW352)/10,0)+A352</f>
        <v>441</v>
      </c>
      <c r="J352" s="40">
        <f t="shared" si="204"/>
        <v>745</v>
      </c>
      <c r="K352" s="207">
        <f>AW352-ROUNDDOWN(AR352/2,0)-ROUNDDOWN(MAX(AQ352*1.2,AP352*0.5),0)+INDEX(Sheet2!$C$2:'Sheet2'!$C$5,MATCH(G352,Sheet2!$A$2:'Sheet2'!$A$5,0),0)</f>
        <v>832</v>
      </c>
      <c r="L352" s="48">
        <f t="shared" si="205"/>
        <v>433</v>
      </c>
      <c r="M352" s="201">
        <f t="shared" si="206"/>
        <v>5</v>
      </c>
      <c r="N352" s="201">
        <f t="shared" si="207"/>
        <v>48</v>
      </c>
      <c r="O352" s="202">
        <f t="shared" si="208"/>
        <v>1353</v>
      </c>
      <c r="P352" s="53">
        <f>AX352+IF($F352="범선",IF($BG$1=TRUE,INDEX(Sheet2!$H$2:'Sheet2'!$H$45,MATCH(AX352,Sheet2!$G$2:'Sheet2'!$G$45,0),0)),IF($BH$1=TRUE,INDEX(Sheet2!$I$2:'Sheet2'!$I$45,MATCH(AX352,Sheet2!$G$2:'Sheet2'!$G$45,0)),IF($BI$1=TRUE,INDEX(Sheet2!$H$2:'Sheet2'!$H$45,MATCH(AX352,Sheet2!$G$2:'Sheet2'!$G$45,0)),0)))+IF($BE$1=TRUE,2,0)</f>
        <v>22.5</v>
      </c>
      <c r="Q352" s="49">
        <f t="shared" si="209"/>
        <v>25.5</v>
      </c>
      <c r="R352" s="49">
        <f t="shared" si="210"/>
        <v>28.5</v>
      </c>
      <c r="S352" s="51">
        <f t="shared" si="211"/>
        <v>31.5</v>
      </c>
      <c r="T352" s="49">
        <f>AY352+IF($F352="범선",IF($BG$1=TRUE,INDEX(Sheet2!$H$2:'Sheet2'!$H$45,MATCH(AY352,Sheet2!$G$2:'Sheet2'!$G$45,0),0)),IF($BH$1=TRUE,INDEX(Sheet2!$I$2:'Sheet2'!$I$45,MATCH(AY352,Sheet2!$G$2:'Sheet2'!$G$45,0)),IF($BI$1=TRUE,INDEX(Sheet2!$H$2:'Sheet2'!$H$45,MATCH(AY352,Sheet2!$G$2:'Sheet2'!$G$45,0)),0)))+IF($BE$1=TRUE,2,0)</f>
        <v>24</v>
      </c>
      <c r="U352" s="49">
        <f t="shared" si="212"/>
        <v>27.5</v>
      </c>
      <c r="V352" s="49">
        <f t="shared" si="213"/>
        <v>30.5</v>
      </c>
      <c r="W352" s="51">
        <f t="shared" si="214"/>
        <v>33.5</v>
      </c>
      <c r="X352" s="49">
        <f>AZ352+IF($F352="범선",IF($BG$1=TRUE,INDEX(Sheet2!$H$2:'Sheet2'!$H$45,MATCH(AZ352,Sheet2!$G$2:'Sheet2'!$G$45,0),0)),IF($BH$1=TRUE,INDEX(Sheet2!$I$2:'Sheet2'!$I$45,MATCH(AZ352,Sheet2!$G$2:'Sheet2'!$G$45,0)),IF($BI$1=TRUE,INDEX(Sheet2!$H$2:'Sheet2'!$H$45,MATCH(AZ352,Sheet2!$G$2:'Sheet2'!$G$45,0)),0)))+IF($BE$1=TRUE,2,0)</f>
        <v>29</v>
      </c>
      <c r="Y352" s="49">
        <f t="shared" si="215"/>
        <v>32.5</v>
      </c>
      <c r="Z352" s="49">
        <f t="shared" si="216"/>
        <v>35.5</v>
      </c>
      <c r="AA352" s="51">
        <f t="shared" si="217"/>
        <v>38.5</v>
      </c>
      <c r="AB352" s="49">
        <f>BA352+IF($F352="범선",IF($BG$1=TRUE,INDEX(Sheet2!$H$2:'Sheet2'!$H$45,MATCH(BA352,Sheet2!$G$2:'Sheet2'!$G$45,0),0)),IF($BH$1=TRUE,INDEX(Sheet2!$I$2:'Sheet2'!$I$45,MATCH(BA352,Sheet2!$G$2:'Sheet2'!$G$45,0)),IF($BI$1=TRUE,INDEX(Sheet2!$H$2:'Sheet2'!$H$45,MATCH(BA352,Sheet2!$G$2:'Sheet2'!$G$45,0)),0)))+IF($BE$1=TRUE,2,0)</f>
        <v>34.5</v>
      </c>
      <c r="AC352" s="49">
        <f t="shared" si="218"/>
        <v>38</v>
      </c>
      <c r="AD352" s="49">
        <f t="shared" si="219"/>
        <v>41</v>
      </c>
      <c r="AE352" s="51">
        <f t="shared" si="220"/>
        <v>44</v>
      </c>
      <c r="AF352" s="49">
        <f>BB352+IF($F352="범선",IF($BG$1=TRUE,INDEX(Sheet2!$H$2:'Sheet2'!$H$45,MATCH(BB352,Sheet2!$G$2:'Sheet2'!$G$45,0),0)),IF($BH$1=TRUE,INDEX(Sheet2!$I$2:'Sheet2'!$I$45,MATCH(BB352,Sheet2!$G$2:'Sheet2'!$G$45,0)),IF($BI$1=TRUE,INDEX(Sheet2!$H$2:'Sheet2'!$H$45,MATCH(BB352,Sheet2!$G$2:'Sheet2'!$G$45,0)),0)))+IF($BE$1=TRUE,2,0)</f>
        <v>38.5</v>
      </c>
      <c r="AG352" s="49">
        <f t="shared" si="221"/>
        <v>42</v>
      </c>
      <c r="AH352" s="49">
        <f t="shared" si="222"/>
        <v>45</v>
      </c>
      <c r="AI352" s="51">
        <f t="shared" si="223"/>
        <v>48</v>
      </c>
      <c r="AJ352" s="95"/>
      <c r="AK352" s="96">
        <v>110</v>
      </c>
      <c r="AL352" s="96">
        <v>240</v>
      </c>
      <c r="AM352" s="96">
        <v>8</v>
      </c>
      <c r="AN352" s="83">
        <v>5</v>
      </c>
      <c r="AO352" s="83">
        <v>48</v>
      </c>
      <c r="AP352" s="13">
        <v>116</v>
      </c>
      <c r="AQ352" s="13">
        <v>50</v>
      </c>
      <c r="AR352" s="13">
        <v>64</v>
      </c>
      <c r="AS352" s="13">
        <v>520</v>
      </c>
      <c r="AT352" s="13">
        <v>3</v>
      </c>
      <c r="AU352" s="5">
        <f t="shared" si="224"/>
        <v>700</v>
      </c>
      <c r="AV352" s="5">
        <f t="shared" si="225"/>
        <v>525</v>
      </c>
      <c r="AW352" s="5">
        <f t="shared" si="226"/>
        <v>875</v>
      </c>
      <c r="AX352" s="5">
        <f t="shared" si="227"/>
        <v>10</v>
      </c>
      <c r="AY352" s="5">
        <f t="shared" si="228"/>
        <v>11</v>
      </c>
      <c r="AZ352" s="5">
        <f t="shared" si="229"/>
        <v>15</v>
      </c>
      <c r="BA352" s="5">
        <f t="shared" si="230"/>
        <v>19</v>
      </c>
      <c r="BB352" s="5">
        <f t="shared" si="231"/>
        <v>22</v>
      </c>
    </row>
    <row r="353" spans="1:54">
      <c r="A353" s="334"/>
      <c r="B353" s="89" t="s">
        <v>99</v>
      </c>
      <c r="C353" s="25" t="s">
        <v>168</v>
      </c>
      <c r="D353" s="26" t="s">
        <v>1</v>
      </c>
      <c r="E353" s="38" t="s">
        <v>41</v>
      </c>
      <c r="F353" s="26" t="s">
        <v>18</v>
      </c>
      <c r="G353" s="28" t="s">
        <v>12</v>
      </c>
      <c r="H353" s="91">
        <f>ROUNDDOWN(AK353*1.05,0)+INDEX(Sheet2!$B$2:'Sheet2'!$B$5,MATCH(G353,Sheet2!$A$2:'Sheet2'!$A$5,0),0)+34*AT353-ROUNDUP(IF($BC$1=TRUE,AV353,AW353)/10,0)+A353</f>
        <v>298</v>
      </c>
      <c r="I353" s="231">
        <f>ROUNDDOWN(AL353*1.05,0)+INDEX(Sheet2!$B$2:'Sheet2'!$B$5,MATCH(G353,Sheet2!$A$2:'Sheet2'!$A$5,0),0)+34*AT353-ROUNDUP(IF($BC$1=TRUE,AV353,AW353)/10,0)+A353</f>
        <v>427</v>
      </c>
      <c r="J353" s="30">
        <f t="shared" si="204"/>
        <v>725</v>
      </c>
      <c r="K353" s="764">
        <f>AW353-ROUNDDOWN(AR353/2,0)-ROUNDDOWN(MAX(AQ353*1.2,AP353*0.5),0)+INDEX(Sheet2!$C$2:'Sheet2'!$C$5,MATCH(G353,Sheet2!$A$2:'Sheet2'!$A$5,0),0)</f>
        <v>829</v>
      </c>
      <c r="L353" s="25">
        <f t="shared" si="205"/>
        <v>430</v>
      </c>
      <c r="M353" s="83">
        <f t="shared" si="206"/>
        <v>5</v>
      </c>
      <c r="N353" s="83">
        <f t="shared" si="207"/>
        <v>48</v>
      </c>
      <c r="O353" s="257">
        <f t="shared" si="208"/>
        <v>1321</v>
      </c>
      <c r="P353" s="53">
        <f>AX353+IF($F353="범선",IF($BG$1=TRUE,INDEX(Sheet2!$H$2:'Sheet2'!$H$45,MATCH(AX353,Sheet2!$G$2:'Sheet2'!$G$45,0),0)),IF($BH$1=TRUE,INDEX(Sheet2!$I$2:'Sheet2'!$I$45,MATCH(AX353,Sheet2!$G$2:'Sheet2'!$G$45,0)),IF($BI$1=TRUE,INDEX(Sheet2!$H$2:'Sheet2'!$H$45,MATCH(AX353,Sheet2!$G$2:'Sheet2'!$G$45,0)),0)))+IF($BE$1=TRUE,2,0)</f>
        <v>22.5</v>
      </c>
      <c r="Q353" s="49">
        <f t="shared" si="209"/>
        <v>25.5</v>
      </c>
      <c r="R353" s="49">
        <f t="shared" si="210"/>
        <v>28.5</v>
      </c>
      <c r="S353" s="51">
        <f t="shared" si="211"/>
        <v>31.5</v>
      </c>
      <c r="T353" s="49">
        <f>AY353+IF($F353="범선",IF($BG$1=TRUE,INDEX(Sheet2!$H$2:'Sheet2'!$H$45,MATCH(AY353,Sheet2!$G$2:'Sheet2'!$G$45,0),0)),IF($BH$1=TRUE,INDEX(Sheet2!$I$2:'Sheet2'!$I$45,MATCH(AY353,Sheet2!$G$2:'Sheet2'!$G$45,0)),IF($BI$1=TRUE,INDEX(Sheet2!$H$2:'Sheet2'!$H$45,MATCH(AY353,Sheet2!$G$2:'Sheet2'!$G$45,0)),0)))+IF($BE$1=TRUE,2,0)</f>
        <v>24</v>
      </c>
      <c r="U353" s="49">
        <f t="shared" si="212"/>
        <v>27.5</v>
      </c>
      <c r="V353" s="49">
        <f t="shared" si="213"/>
        <v>30.5</v>
      </c>
      <c r="W353" s="51">
        <f t="shared" si="214"/>
        <v>33.5</v>
      </c>
      <c r="X353" s="49">
        <f>AZ353+IF($F353="범선",IF($BG$1=TRUE,INDEX(Sheet2!$H$2:'Sheet2'!$H$45,MATCH(AZ353,Sheet2!$G$2:'Sheet2'!$G$45,0),0)),IF($BH$1=TRUE,INDEX(Sheet2!$I$2:'Sheet2'!$I$45,MATCH(AZ353,Sheet2!$G$2:'Sheet2'!$G$45,0)),IF($BI$1=TRUE,INDEX(Sheet2!$H$2:'Sheet2'!$H$45,MATCH(AZ353,Sheet2!$G$2:'Sheet2'!$G$45,0)),0)))+IF($BE$1=TRUE,2,0)</f>
        <v>29</v>
      </c>
      <c r="Y353" s="49">
        <f t="shared" si="215"/>
        <v>32.5</v>
      </c>
      <c r="Z353" s="49">
        <f t="shared" si="216"/>
        <v>35.5</v>
      </c>
      <c r="AA353" s="51">
        <f t="shared" si="217"/>
        <v>38.5</v>
      </c>
      <c r="AB353" s="49">
        <f>BA353+IF($F353="범선",IF($BG$1=TRUE,INDEX(Sheet2!$H$2:'Sheet2'!$H$45,MATCH(BA353,Sheet2!$G$2:'Sheet2'!$G$45,0),0)),IF($BH$1=TRUE,INDEX(Sheet2!$I$2:'Sheet2'!$I$45,MATCH(BA353,Sheet2!$G$2:'Sheet2'!$G$45,0)),IF($BI$1=TRUE,INDEX(Sheet2!$H$2:'Sheet2'!$H$45,MATCH(BA353,Sheet2!$G$2:'Sheet2'!$G$45,0)),0)))+IF($BE$1=TRUE,2,0)</f>
        <v>34.5</v>
      </c>
      <c r="AC353" s="49">
        <f t="shared" si="218"/>
        <v>38</v>
      </c>
      <c r="AD353" s="49">
        <f t="shared" si="219"/>
        <v>41</v>
      </c>
      <c r="AE353" s="51">
        <f t="shared" si="220"/>
        <v>44</v>
      </c>
      <c r="AF353" s="49">
        <f>BB353+IF($F353="범선",IF($BG$1=TRUE,INDEX(Sheet2!$H$2:'Sheet2'!$H$45,MATCH(BB353,Sheet2!$G$2:'Sheet2'!$G$45,0),0)),IF($BH$1=TRUE,INDEX(Sheet2!$I$2:'Sheet2'!$I$45,MATCH(BB353,Sheet2!$G$2:'Sheet2'!$G$45,0)),IF($BI$1=TRUE,INDEX(Sheet2!$H$2:'Sheet2'!$H$45,MATCH(BB353,Sheet2!$G$2:'Sheet2'!$G$45,0)),0)))+IF($BE$1=TRUE,2,0)</f>
        <v>38.5</v>
      </c>
      <c r="AG353" s="49">
        <f t="shared" si="221"/>
        <v>42</v>
      </c>
      <c r="AH353" s="49">
        <f t="shared" si="222"/>
        <v>45</v>
      </c>
      <c r="AI353" s="51">
        <f t="shared" si="223"/>
        <v>48</v>
      </c>
      <c r="AJ353" s="6"/>
      <c r="AK353" s="13">
        <v>104</v>
      </c>
      <c r="AL353" s="13">
        <v>227</v>
      </c>
      <c r="AM353" s="13">
        <v>8</v>
      </c>
      <c r="AN353" s="262">
        <v>5</v>
      </c>
      <c r="AO353" s="269">
        <v>48</v>
      </c>
      <c r="AP353" s="13">
        <v>116</v>
      </c>
      <c r="AQ353" s="13">
        <v>48</v>
      </c>
      <c r="AR353" s="13">
        <v>74</v>
      </c>
      <c r="AS353" s="13">
        <v>510</v>
      </c>
      <c r="AT353" s="13">
        <v>3</v>
      </c>
      <c r="AU353" s="13">
        <f t="shared" si="224"/>
        <v>700</v>
      </c>
      <c r="AV353" s="13">
        <f t="shared" si="225"/>
        <v>525</v>
      </c>
      <c r="AW353" s="13">
        <f t="shared" si="226"/>
        <v>875</v>
      </c>
      <c r="AX353" s="5">
        <f t="shared" si="227"/>
        <v>10</v>
      </c>
      <c r="AY353" s="5">
        <f t="shared" si="228"/>
        <v>11</v>
      </c>
      <c r="AZ353" s="5">
        <f t="shared" si="229"/>
        <v>15</v>
      </c>
      <c r="BA353" s="5">
        <f t="shared" si="230"/>
        <v>19</v>
      </c>
      <c r="BB353" s="5">
        <f t="shared" si="231"/>
        <v>22</v>
      </c>
    </row>
    <row r="354" spans="1:54" s="5" customFormat="1">
      <c r="A354" s="439"/>
      <c r="B354" s="440" t="s">
        <v>104</v>
      </c>
      <c r="C354" s="212" t="s">
        <v>168</v>
      </c>
      <c r="D354" s="214" t="s">
        <v>1</v>
      </c>
      <c r="E354" s="214" t="s">
        <v>41</v>
      </c>
      <c r="F354" s="217" t="s">
        <v>18</v>
      </c>
      <c r="G354" s="223" t="s">
        <v>12</v>
      </c>
      <c r="H354" s="322">
        <f>ROUNDDOWN(AK354*1.05,0)+INDEX(Sheet2!$B$2:'Sheet2'!$B$5,MATCH(G354,Sheet2!$A$2:'Sheet2'!$A$5,0),0)+34*AT354-ROUNDUP(IF($BC$1=TRUE,AV354,AW354)/10,0)+A354</f>
        <v>298</v>
      </c>
      <c r="I354" s="323">
        <f>ROUNDDOWN(AL354*1.05,0)+INDEX(Sheet2!$B$2:'Sheet2'!$B$5,MATCH(G354,Sheet2!$A$2:'Sheet2'!$A$5,0),0)+34*AT354-ROUNDUP(IF($BC$1=TRUE,AV354,AW354)/10,0)+A354</f>
        <v>427</v>
      </c>
      <c r="J354" s="232">
        <f t="shared" si="204"/>
        <v>725</v>
      </c>
      <c r="K354" s="666">
        <f>AW354-ROUNDDOWN(AR354/2,0)-ROUNDDOWN(MAX(AQ354*1.2,AP354*0.5),0)+INDEX(Sheet2!$C$2:'Sheet2'!$C$5,MATCH(G354,Sheet2!$A$2:'Sheet2'!$A$5,0),0)</f>
        <v>827</v>
      </c>
      <c r="L354" s="247">
        <f t="shared" si="205"/>
        <v>428</v>
      </c>
      <c r="M354" s="249">
        <f t="shared" si="206"/>
        <v>6</v>
      </c>
      <c r="N354" s="249">
        <f t="shared" si="207"/>
        <v>49</v>
      </c>
      <c r="O354" s="252">
        <f t="shared" si="208"/>
        <v>1321</v>
      </c>
      <c r="P354" s="259">
        <f>AX354+IF($F354="범선",IF($BG$1=TRUE,INDEX(Sheet2!$H$2:'Sheet2'!$H$45,MATCH(AX354,Sheet2!$G$2:'Sheet2'!$G$45,0),0)),IF($BH$1=TRUE,INDEX(Sheet2!$I$2:'Sheet2'!$I$45,MATCH(AX354,Sheet2!$G$2:'Sheet2'!$G$45,0)),IF($BI$1=TRUE,INDEX(Sheet2!$H$2:'Sheet2'!$H$45,MATCH(AX354,Sheet2!$G$2:'Sheet2'!$G$45,0)),0)))+IF($BE$1=TRUE,2,0)</f>
        <v>22.5</v>
      </c>
      <c r="Q354" s="214">
        <f t="shared" si="209"/>
        <v>25.5</v>
      </c>
      <c r="R354" s="214">
        <f t="shared" si="210"/>
        <v>28.5</v>
      </c>
      <c r="S354" s="223">
        <f t="shared" si="211"/>
        <v>31.5</v>
      </c>
      <c r="T354" s="214">
        <f>AY354+IF($F354="범선",IF($BG$1=TRUE,INDEX(Sheet2!$H$2:'Sheet2'!$H$45,MATCH(AY354,Sheet2!$G$2:'Sheet2'!$G$45,0),0)),IF($BH$1=TRUE,INDEX(Sheet2!$I$2:'Sheet2'!$I$45,MATCH(AY354,Sheet2!$G$2:'Sheet2'!$G$45,0)),IF($BI$1=TRUE,INDEX(Sheet2!$H$2:'Sheet2'!$H$45,MATCH(AY354,Sheet2!$G$2:'Sheet2'!$G$45,0)),0)))+IF($BE$1=TRUE,2,0)</f>
        <v>25</v>
      </c>
      <c r="U354" s="214">
        <f t="shared" si="212"/>
        <v>28.5</v>
      </c>
      <c r="V354" s="214">
        <f t="shared" si="213"/>
        <v>31.5</v>
      </c>
      <c r="W354" s="223">
        <f t="shared" si="214"/>
        <v>34.5</v>
      </c>
      <c r="X354" s="214">
        <f>AZ354+IF($F354="범선",IF($BG$1=TRUE,INDEX(Sheet2!$H$2:'Sheet2'!$H$45,MATCH(AZ354,Sheet2!$G$2:'Sheet2'!$G$45,0),0)),IF($BH$1=TRUE,INDEX(Sheet2!$I$2:'Sheet2'!$I$45,MATCH(AZ354,Sheet2!$G$2:'Sheet2'!$G$45,0)),IF($BI$1=TRUE,INDEX(Sheet2!$H$2:'Sheet2'!$H$45,MATCH(AZ354,Sheet2!$G$2:'Sheet2'!$G$45,0)),0)))+IF($BE$1=TRUE,2,0)</f>
        <v>29</v>
      </c>
      <c r="Y354" s="214">
        <f t="shared" si="215"/>
        <v>32.5</v>
      </c>
      <c r="Z354" s="214">
        <f t="shared" si="216"/>
        <v>35.5</v>
      </c>
      <c r="AA354" s="223">
        <f t="shared" si="217"/>
        <v>38.5</v>
      </c>
      <c r="AB354" s="214">
        <f>BA354+IF($F354="범선",IF($BG$1=TRUE,INDEX(Sheet2!$H$2:'Sheet2'!$H$45,MATCH(BA354,Sheet2!$G$2:'Sheet2'!$G$45,0),0)),IF($BH$1=TRUE,INDEX(Sheet2!$I$2:'Sheet2'!$I$45,MATCH(BA354,Sheet2!$G$2:'Sheet2'!$G$45,0)),IF($BI$1=TRUE,INDEX(Sheet2!$H$2:'Sheet2'!$H$45,MATCH(BA354,Sheet2!$G$2:'Sheet2'!$G$45,0)),0)))+IF($BE$1=TRUE,2,0)</f>
        <v>34.5</v>
      </c>
      <c r="AC354" s="214">
        <f t="shared" si="218"/>
        <v>38</v>
      </c>
      <c r="AD354" s="214">
        <f t="shared" si="219"/>
        <v>41</v>
      </c>
      <c r="AE354" s="223">
        <f t="shared" si="220"/>
        <v>44</v>
      </c>
      <c r="AF354" s="214">
        <f>BB354+IF($F354="범선",IF($BG$1=TRUE,INDEX(Sheet2!$H$2:'Sheet2'!$H$45,MATCH(BB354,Sheet2!$G$2:'Sheet2'!$G$45,0),0)),IF($BH$1=TRUE,INDEX(Sheet2!$I$2:'Sheet2'!$I$45,MATCH(BB354,Sheet2!$G$2:'Sheet2'!$G$45,0)),IF($BI$1=TRUE,INDEX(Sheet2!$H$2:'Sheet2'!$H$45,MATCH(BB354,Sheet2!$G$2:'Sheet2'!$G$45,0)),0)))+IF($BE$1=TRUE,2,0)</f>
        <v>38.5</v>
      </c>
      <c r="AG354" s="214">
        <f t="shared" si="221"/>
        <v>42</v>
      </c>
      <c r="AH354" s="214">
        <f t="shared" si="222"/>
        <v>45</v>
      </c>
      <c r="AI354" s="223">
        <f t="shared" si="223"/>
        <v>48</v>
      </c>
      <c r="AJ354" s="95"/>
      <c r="AK354" s="96">
        <v>104</v>
      </c>
      <c r="AL354" s="96">
        <v>227</v>
      </c>
      <c r="AM354" s="96">
        <v>8</v>
      </c>
      <c r="AN354" s="83">
        <v>6</v>
      </c>
      <c r="AO354" s="83">
        <v>49</v>
      </c>
      <c r="AP354" s="13">
        <v>116</v>
      </c>
      <c r="AQ354" s="13">
        <v>44</v>
      </c>
      <c r="AR354" s="13">
        <v>78</v>
      </c>
      <c r="AS354" s="13">
        <v>506</v>
      </c>
      <c r="AT354" s="13">
        <v>3</v>
      </c>
      <c r="AU354" s="5">
        <f t="shared" si="224"/>
        <v>700</v>
      </c>
      <c r="AV354" s="5">
        <f t="shared" si="225"/>
        <v>525</v>
      </c>
      <c r="AW354" s="5">
        <f t="shared" si="226"/>
        <v>875</v>
      </c>
      <c r="AX354" s="5">
        <f t="shared" si="227"/>
        <v>10</v>
      </c>
      <c r="AY354" s="5">
        <f t="shared" si="228"/>
        <v>12</v>
      </c>
      <c r="AZ354" s="5">
        <f t="shared" si="229"/>
        <v>15</v>
      </c>
      <c r="BA354" s="5">
        <f t="shared" si="230"/>
        <v>19</v>
      </c>
      <c r="BB354" s="5">
        <f t="shared" si="231"/>
        <v>22</v>
      </c>
    </row>
    <row r="355" spans="1:54">
      <c r="A355" s="334"/>
      <c r="B355" s="89" t="s">
        <v>196</v>
      </c>
      <c r="C355" s="119" t="s">
        <v>168</v>
      </c>
      <c r="D355" s="26" t="s">
        <v>1</v>
      </c>
      <c r="E355" s="26" t="s">
        <v>41</v>
      </c>
      <c r="F355" s="26" t="s">
        <v>18</v>
      </c>
      <c r="G355" s="28" t="s">
        <v>12</v>
      </c>
      <c r="H355" s="91">
        <f>ROUNDDOWN(AK355*1.05,0)+INDEX(Sheet2!$B$2:'Sheet2'!$B$5,MATCH(G355,Sheet2!$A$2:'Sheet2'!$A$5,0),0)+34*AT355-ROUNDUP(IF($BC$1=TRUE,AV355,AW355)/10,0)+A355</f>
        <v>298</v>
      </c>
      <c r="I355" s="231">
        <f>ROUNDDOWN(AL355*1.05,0)+INDEX(Sheet2!$B$2:'Sheet2'!$B$5,MATCH(G355,Sheet2!$A$2:'Sheet2'!$A$5,0),0)+34*AT355-ROUNDUP(IF($BC$1=TRUE,AV355,AW355)/10,0)+A355</f>
        <v>427</v>
      </c>
      <c r="J355" s="30">
        <f t="shared" si="204"/>
        <v>725</v>
      </c>
      <c r="K355" s="133">
        <f>AW355-ROUNDDOWN(AR355/2,0)-ROUNDDOWN(MAX(AQ355*1.2,AP355*0.5),0)+INDEX(Sheet2!$C$2:'Sheet2'!$C$5,MATCH(G355,Sheet2!$A$2:'Sheet2'!$A$5,0),0)</f>
        <v>826</v>
      </c>
      <c r="L355" s="25">
        <f t="shared" si="205"/>
        <v>427</v>
      </c>
      <c r="M355" s="83">
        <f t="shared" si="206"/>
        <v>7</v>
      </c>
      <c r="N355" s="83">
        <f t="shared" si="207"/>
        <v>50</v>
      </c>
      <c r="O355" s="92">
        <f t="shared" si="208"/>
        <v>1321</v>
      </c>
      <c r="P355" s="31">
        <f>AX355+IF($F355="범선",IF($BG$1=TRUE,INDEX(Sheet2!$H$2:'Sheet2'!$H$45,MATCH(AX355,Sheet2!$G$2:'Sheet2'!$G$45,0),0)),IF($BH$1=TRUE,INDEX(Sheet2!$I$2:'Sheet2'!$I$45,MATCH(AX355,Sheet2!$G$2:'Sheet2'!$G$45,0)),IF($BI$1=TRUE,INDEX(Sheet2!$H$2:'Sheet2'!$H$45,MATCH(AX355,Sheet2!$G$2:'Sheet2'!$G$45,0)),0)))+IF($BE$1=TRUE,2,0)</f>
        <v>24</v>
      </c>
      <c r="Q355" s="26">
        <f t="shared" si="209"/>
        <v>27</v>
      </c>
      <c r="R355" s="26">
        <f t="shared" si="210"/>
        <v>30</v>
      </c>
      <c r="S355" s="28">
        <f t="shared" si="211"/>
        <v>33</v>
      </c>
      <c r="T355" s="26">
        <f>AY355+IF($F355="범선",IF($BG$1=TRUE,INDEX(Sheet2!$H$2:'Sheet2'!$H$45,MATCH(AY355,Sheet2!$G$2:'Sheet2'!$G$45,0),0)),IF($BH$1=TRUE,INDEX(Sheet2!$I$2:'Sheet2'!$I$45,MATCH(AY355,Sheet2!$G$2:'Sheet2'!$G$45,0)),IF($BI$1=TRUE,INDEX(Sheet2!$H$2:'Sheet2'!$H$45,MATCH(AY355,Sheet2!$G$2:'Sheet2'!$G$45,0)),0)))+IF($BE$1=TRUE,2,0)</f>
        <v>25</v>
      </c>
      <c r="U355" s="26">
        <f t="shared" si="212"/>
        <v>28.5</v>
      </c>
      <c r="V355" s="26">
        <f t="shared" si="213"/>
        <v>31.5</v>
      </c>
      <c r="W355" s="28">
        <f t="shared" si="214"/>
        <v>34.5</v>
      </c>
      <c r="X355" s="26">
        <f>AZ355+IF($F355="범선",IF($BG$1=TRUE,INDEX(Sheet2!$H$2:'Sheet2'!$H$45,MATCH(AZ355,Sheet2!$G$2:'Sheet2'!$G$45,0),0)),IF($BH$1=TRUE,INDEX(Sheet2!$I$2:'Sheet2'!$I$45,MATCH(AZ355,Sheet2!$G$2:'Sheet2'!$G$45,0)),IF($BI$1=TRUE,INDEX(Sheet2!$H$2:'Sheet2'!$H$45,MATCH(AZ355,Sheet2!$G$2:'Sheet2'!$G$45,0)),0)))+IF($BE$1=TRUE,2,0)</f>
        <v>29</v>
      </c>
      <c r="Y355" s="26">
        <f t="shared" si="215"/>
        <v>32.5</v>
      </c>
      <c r="Z355" s="26">
        <f t="shared" si="216"/>
        <v>35.5</v>
      </c>
      <c r="AA355" s="28">
        <f t="shared" si="217"/>
        <v>38.5</v>
      </c>
      <c r="AB355" s="26">
        <f>BA355+IF($F355="범선",IF($BG$1=TRUE,INDEX(Sheet2!$H$2:'Sheet2'!$H$45,MATCH(BA355,Sheet2!$G$2:'Sheet2'!$G$45,0),0)),IF($BH$1=TRUE,INDEX(Sheet2!$I$2:'Sheet2'!$I$45,MATCH(BA355,Sheet2!$G$2:'Sheet2'!$G$45,0)),IF($BI$1=TRUE,INDEX(Sheet2!$H$2:'Sheet2'!$H$45,MATCH(BA355,Sheet2!$G$2:'Sheet2'!$G$45,0)),0)))+IF($BE$1=TRUE,2,0)</f>
        <v>34.5</v>
      </c>
      <c r="AC355" s="26">
        <f t="shared" si="218"/>
        <v>38</v>
      </c>
      <c r="AD355" s="26">
        <f t="shared" si="219"/>
        <v>41</v>
      </c>
      <c r="AE355" s="28">
        <f t="shared" si="220"/>
        <v>44</v>
      </c>
      <c r="AF355" s="26">
        <f>BB355+IF($F355="범선",IF($BG$1=TRUE,INDEX(Sheet2!$H$2:'Sheet2'!$H$45,MATCH(BB355,Sheet2!$G$2:'Sheet2'!$G$45,0),0)),IF($BH$1=TRUE,INDEX(Sheet2!$I$2:'Sheet2'!$I$45,MATCH(BB355,Sheet2!$G$2:'Sheet2'!$G$45,0)),IF($BI$1=TRUE,INDEX(Sheet2!$H$2:'Sheet2'!$H$45,MATCH(BB355,Sheet2!$G$2:'Sheet2'!$G$45,0)),0)))+IF($BE$1=TRUE,2,0)</f>
        <v>40</v>
      </c>
      <c r="AG355" s="26">
        <f t="shared" si="221"/>
        <v>43.5</v>
      </c>
      <c r="AH355" s="26">
        <f t="shared" si="222"/>
        <v>46.5</v>
      </c>
      <c r="AI355" s="28">
        <f t="shared" si="223"/>
        <v>49.5</v>
      </c>
      <c r="AJ355" s="95"/>
      <c r="AK355" s="96">
        <v>104</v>
      </c>
      <c r="AL355" s="96">
        <v>227</v>
      </c>
      <c r="AM355" s="96">
        <v>8</v>
      </c>
      <c r="AN355" s="83">
        <v>7</v>
      </c>
      <c r="AO355" s="83">
        <v>50</v>
      </c>
      <c r="AP355" s="13">
        <v>116</v>
      </c>
      <c r="AQ355" s="13">
        <v>40</v>
      </c>
      <c r="AR355" s="13">
        <v>80</v>
      </c>
      <c r="AS355" s="13">
        <v>504</v>
      </c>
      <c r="AT355" s="13">
        <v>3</v>
      </c>
      <c r="AU355" s="5">
        <f t="shared" si="224"/>
        <v>700</v>
      </c>
      <c r="AV355" s="5">
        <f t="shared" si="225"/>
        <v>525</v>
      </c>
      <c r="AW355" s="5">
        <f t="shared" si="226"/>
        <v>875</v>
      </c>
      <c r="AX355" s="5">
        <f t="shared" si="227"/>
        <v>11</v>
      </c>
      <c r="AY355" s="5">
        <f t="shared" si="228"/>
        <v>12</v>
      </c>
      <c r="AZ355" s="5">
        <f t="shared" si="229"/>
        <v>15</v>
      </c>
      <c r="BA355" s="5">
        <f t="shared" si="230"/>
        <v>19</v>
      </c>
      <c r="BB355" s="5">
        <f t="shared" si="231"/>
        <v>23</v>
      </c>
    </row>
  </sheetData>
  <autoFilter ref="A6:BB324">
    <filterColumn colId="1"/>
    <filterColumn colId="5">
      <filters>
        <filter val="범선"/>
      </filters>
    </filterColumn>
    <filterColumn colId="6">
      <filters>
        <filter val="모험"/>
        <filter val="범용"/>
        <filter val="전투"/>
      </filters>
    </filterColumn>
    <filterColumn colId="12"/>
    <filterColumn colId="13"/>
    <sortState ref="A9:BB355">
      <sortCondition descending="1" ref="O6:O324"/>
    </sortState>
  </autoFilter>
  <mergeCells count="49">
    <mergeCell ref="A1:AI1"/>
    <mergeCell ref="AK1:AQ2"/>
    <mergeCell ref="A2:O2"/>
    <mergeCell ref="P2:AI2"/>
    <mergeCell ref="D3:L3"/>
    <mergeCell ref="P3:AI3"/>
    <mergeCell ref="AK3:AQ3"/>
    <mergeCell ref="O4:O6"/>
    <mergeCell ref="AX3:BB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AQ4:AQ6"/>
    <mergeCell ref="AR4:AR6"/>
    <mergeCell ref="AS4:AS6"/>
    <mergeCell ref="AT4:AT6"/>
    <mergeCell ref="P4:AI4"/>
    <mergeCell ref="AJ4:AJ6"/>
    <mergeCell ref="AK4:AK6"/>
    <mergeCell ref="AL4:AL6"/>
    <mergeCell ref="AM4:AM6"/>
    <mergeCell ref="AN4:AN6"/>
    <mergeCell ref="BD6:BG6"/>
    <mergeCell ref="BA4:BA6"/>
    <mergeCell ref="BB4:BB6"/>
    <mergeCell ref="P5:S5"/>
    <mergeCell ref="T5:W5"/>
    <mergeCell ref="X5:AA5"/>
    <mergeCell ref="AB5:AE5"/>
    <mergeCell ref="AF5:AI5"/>
    <mergeCell ref="AU4:AU6"/>
    <mergeCell ref="AV4:AV6"/>
    <mergeCell ref="AW4:AW6"/>
    <mergeCell ref="AX4:AX6"/>
    <mergeCell ref="AY4:AY6"/>
    <mergeCell ref="AZ4:AZ6"/>
    <mergeCell ref="AO4:AO6"/>
    <mergeCell ref="AP4:AP6"/>
  </mergeCells>
  <phoneticPr fontId="1" type="noConversion"/>
  <conditionalFormatting sqref="P7:AI322">
    <cfRule type="colorScale" priority="78">
      <colorScale>
        <cfvo type="num" val="40"/>
        <cfvo type="num" val="46"/>
        <color theme="7" tint="0.79998168889431442"/>
        <color theme="5"/>
      </colorScale>
    </cfRule>
  </conditionalFormatting>
  <conditionalFormatting sqref="E263 E257:E259 E243 E210:E211 E217 E191:E192 E265:E274 E276:E288 E290:E322 E7:E183">
    <cfRule type="containsText" dxfId="52" priority="77" operator="containsText" text="X">
      <formula>NOT(ISERROR(SEARCH("X",E7)))</formula>
    </cfRule>
  </conditionalFormatting>
  <conditionalFormatting sqref="P323:AI323">
    <cfRule type="colorScale" priority="76">
      <colorScale>
        <cfvo type="num" val="40"/>
        <cfvo type="num" val="46"/>
        <color theme="7" tint="0.79998168889431442"/>
        <color theme="5"/>
      </colorScale>
    </cfRule>
  </conditionalFormatting>
  <conditionalFormatting sqref="E323">
    <cfRule type="containsText" dxfId="51" priority="75" operator="containsText" text="X">
      <formula>NOT(ISERROR(SEARCH("X",E323)))</formula>
    </cfRule>
  </conditionalFormatting>
  <conditionalFormatting sqref="P324:AI324">
    <cfRule type="colorScale" priority="74">
      <colorScale>
        <cfvo type="num" val="40"/>
        <cfvo type="num" val="46"/>
        <color theme="7" tint="0.79998168889431442"/>
        <color theme="5"/>
      </colorScale>
    </cfRule>
  </conditionalFormatting>
  <conditionalFormatting sqref="E324">
    <cfRule type="containsText" dxfId="50" priority="73" operator="containsText" text="X">
      <formula>NOT(ISERROR(SEARCH("X",E324)))</formula>
    </cfRule>
  </conditionalFormatting>
  <conditionalFormatting sqref="P325:AI325">
    <cfRule type="colorScale" priority="72">
      <colorScale>
        <cfvo type="num" val="40"/>
        <cfvo type="num" val="46"/>
        <color theme="7" tint="0.79998168889431442"/>
        <color theme="5"/>
      </colorScale>
    </cfRule>
  </conditionalFormatting>
  <conditionalFormatting sqref="E325">
    <cfRule type="containsText" dxfId="49" priority="71" operator="containsText" text="X">
      <formula>NOT(ISERROR(SEARCH("X",E325)))</formula>
    </cfRule>
  </conditionalFormatting>
  <conditionalFormatting sqref="P326:AI326">
    <cfRule type="colorScale" priority="70">
      <colorScale>
        <cfvo type="num" val="40"/>
        <cfvo type="num" val="46"/>
        <color theme="7" tint="0.79998168889431442"/>
        <color theme="5"/>
      </colorScale>
    </cfRule>
  </conditionalFormatting>
  <conditionalFormatting sqref="E326">
    <cfRule type="containsText" dxfId="48" priority="69" operator="containsText" text="X">
      <formula>NOT(ISERROR(SEARCH("X",E326)))</formula>
    </cfRule>
  </conditionalFormatting>
  <conditionalFormatting sqref="E326">
    <cfRule type="containsText" dxfId="47" priority="68" operator="containsText" text="X">
      <formula>NOT(ISERROR(SEARCH("X",E326)))</formula>
    </cfRule>
  </conditionalFormatting>
  <conditionalFormatting sqref="P327:AI327">
    <cfRule type="colorScale" priority="67">
      <colorScale>
        <cfvo type="num" val="40"/>
        <cfvo type="num" val="46"/>
        <color theme="7" tint="0.79998168889431442"/>
        <color theme="5"/>
      </colorScale>
    </cfRule>
  </conditionalFormatting>
  <conditionalFormatting sqref="E327">
    <cfRule type="containsText" dxfId="46" priority="66" operator="containsText" text="X">
      <formula>NOT(ISERROR(SEARCH("X",E327)))</formula>
    </cfRule>
  </conditionalFormatting>
  <conditionalFormatting sqref="E327">
    <cfRule type="containsText" dxfId="45" priority="65" operator="containsText" text="X">
      <formula>NOT(ISERROR(SEARCH("X",E327)))</formula>
    </cfRule>
  </conditionalFormatting>
  <conditionalFormatting sqref="P328:AI328">
    <cfRule type="colorScale" priority="64">
      <colorScale>
        <cfvo type="num" val="40"/>
        <cfvo type="num" val="46"/>
        <color theme="7" tint="0.79998168889431442"/>
        <color theme="5"/>
      </colorScale>
    </cfRule>
  </conditionalFormatting>
  <conditionalFormatting sqref="P329:AI329">
    <cfRule type="colorScale" priority="63">
      <colorScale>
        <cfvo type="num" val="40"/>
        <cfvo type="num" val="46"/>
        <color theme="7" tint="0.79998168889431442"/>
        <color theme="5"/>
      </colorScale>
    </cfRule>
  </conditionalFormatting>
  <conditionalFormatting sqref="E329">
    <cfRule type="containsText" dxfId="44" priority="62" operator="containsText" text="X">
      <formula>NOT(ISERROR(SEARCH("X",E329)))</formula>
    </cfRule>
  </conditionalFormatting>
  <conditionalFormatting sqref="E329">
    <cfRule type="containsText" dxfId="43" priority="61" operator="containsText" text="X">
      <formula>NOT(ISERROR(SEARCH("X",E329)))</formula>
    </cfRule>
  </conditionalFormatting>
  <conditionalFormatting sqref="P330:AI330">
    <cfRule type="colorScale" priority="60">
      <colorScale>
        <cfvo type="num" val="40"/>
        <cfvo type="num" val="46"/>
        <color theme="7" tint="0.79998168889431442"/>
        <color theme="5"/>
      </colorScale>
    </cfRule>
  </conditionalFormatting>
  <conditionalFormatting sqref="E330">
    <cfRule type="containsText" dxfId="42" priority="59" operator="containsText" text="X">
      <formula>NOT(ISERROR(SEARCH("X",E330)))</formula>
    </cfRule>
  </conditionalFormatting>
  <conditionalFormatting sqref="E330">
    <cfRule type="containsText" dxfId="41" priority="58" operator="containsText" text="X">
      <formula>NOT(ISERROR(SEARCH("X",E330)))</formula>
    </cfRule>
  </conditionalFormatting>
  <conditionalFormatting sqref="E261">
    <cfRule type="containsText" dxfId="40" priority="57" operator="containsText" text="X">
      <formula>NOT(ISERROR(SEARCH("X",E261)))</formula>
    </cfRule>
  </conditionalFormatting>
  <conditionalFormatting sqref="P331:AI331">
    <cfRule type="colorScale" priority="56">
      <colorScale>
        <cfvo type="num" val="40"/>
        <cfvo type="num" val="46"/>
        <color theme="7" tint="0.79998168889431442"/>
        <color theme="5"/>
      </colorScale>
    </cfRule>
  </conditionalFormatting>
  <conditionalFormatting sqref="E331">
    <cfRule type="containsText" dxfId="39" priority="55" operator="containsText" text="X">
      <formula>NOT(ISERROR(SEARCH("X",E331)))</formula>
    </cfRule>
  </conditionalFormatting>
  <conditionalFormatting sqref="E268">
    <cfRule type="containsText" dxfId="38" priority="54" operator="containsText" text="X">
      <formula>NOT(ISERROR(SEARCH("X",E268)))</formula>
    </cfRule>
  </conditionalFormatting>
  <conditionalFormatting sqref="P332:AI332">
    <cfRule type="colorScale" priority="53">
      <colorScale>
        <cfvo type="num" val="40"/>
        <cfvo type="num" val="46"/>
        <color theme="7" tint="0.79998168889431442"/>
        <color theme="5"/>
      </colorScale>
    </cfRule>
  </conditionalFormatting>
  <conditionalFormatting sqref="E332">
    <cfRule type="containsText" dxfId="37" priority="52" operator="containsText" text="X">
      <formula>NOT(ISERROR(SEARCH("X",E332)))</formula>
    </cfRule>
  </conditionalFormatting>
  <conditionalFormatting sqref="P333:AI333">
    <cfRule type="colorScale" priority="51">
      <colorScale>
        <cfvo type="num" val="40"/>
        <cfvo type="num" val="46"/>
        <color theme="7" tint="0.79998168889431442"/>
        <color theme="5"/>
      </colorScale>
    </cfRule>
  </conditionalFormatting>
  <conditionalFormatting sqref="E333">
    <cfRule type="containsText" dxfId="36" priority="50" operator="containsText" text="X">
      <formula>NOT(ISERROR(SEARCH("X",E333)))</formula>
    </cfRule>
  </conditionalFormatting>
  <conditionalFormatting sqref="P334:AI334">
    <cfRule type="colorScale" priority="49">
      <colorScale>
        <cfvo type="num" val="40"/>
        <cfvo type="num" val="46"/>
        <color theme="7" tint="0.79998168889431442"/>
        <color theme="5"/>
      </colorScale>
    </cfRule>
  </conditionalFormatting>
  <conditionalFormatting sqref="E334">
    <cfRule type="containsText" dxfId="35" priority="48" operator="containsText" text="X">
      <formula>NOT(ISERROR(SEARCH("X",E334)))</formula>
    </cfRule>
  </conditionalFormatting>
  <conditionalFormatting sqref="P335:AI335">
    <cfRule type="colorScale" priority="47">
      <colorScale>
        <cfvo type="num" val="40"/>
        <cfvo type="num" val="46"/>
        <color theme="7" tint="0.79998168889431442"/>
        <color theme="5"/>
      </colorScale>
    </cfRule>
  </conditionalFormatting>
  <conditionalFormatting sqref="E335">
    <cfRule type="containsText" dxfId="34" priority="46" operator="containsText" text="X">
      <formula>NOT(ISERROR(SEARCH("X",E335)))</formula>
    </cfRule>
  </conditionalFormatting>
  <conditionalFormatting sqref="P336:AI336">
    <cfRule type="colorScale" priority="45">
      <colorScale>
        <cfvo type="num" val="40"/>
        <cfvo type="num" val="46"/>
        <color theme="7" tint="0.79998168889431442"/>
        <color theme="5"/>
      </colorScale>
    </cfRule>
  </conditionalFormatting>
  <conditionalFormatting sqref="E336">
    <cfRule type="containsText" dxfId="33" priority="44" operator="containsText" text="X">
      <formula>NOT(ISERROR(SEARCH("X",E336)))</formula>
    </cfRule>
  </conditionalFormatting>
  <conditionalFormatting sqref="P337:AI337">
    <cfRule type="colorScale" priority="43">
      <colorScale>
        <cfvo type="num" val="40"/>
        <cfvo type="num" val="46"/>
        <color theme="7" tint="0.79998168889431442"/>
        <color theme="5"/>
      </colorScale>
    </cfRule>
  </conditionalFormatting>
  <conditionalFormatting sqref="E337">
    <cfRule type="containsText" dxfId="32" priority="42" operator="containsText" text="X">
      <formula>NOT(ISERROR(SEARCH("X",E337)))</formula>
    </cfRule>
  </conditionalFormatting>
  <conditionalFormatting sqref="P338:AI338">
    <cfRule type="colorScale" priority="41">
      <colorScale>
        <cfvo type="num" val="40"/>
        <cfvo type="num" val="46"/>
        <color theme="7" tint="0.79998168889431442"/>
        <color theme="5"/>
      </colorScale>
    </cfRule>
  </conditionalFormatting>
  <conditionalFormatting sqref="E338">
    <cfRule type="containsText" dxfId="31" priority="40" operator="containsText" text="X">
      <formula>NOT(ISERROR(SEARCH("X",E338)))</formula>
    </cfRule>
  </conditionalFormatting>
  <conditionalFormatting sqref="E337">
    <cfRule type="containsText" dxfId="30" priority="39" operator="containsText" text="X">
      <formula>NOT(ISERROR(SEARCH("X",E337)))</formula>
    </cfRule>
  </conditionalFormatting>
  <conditionalFormatting sqref="E338">
    <cfRule type="containsText" dxfId="29" priority="38" operator="containsText" text="X">
      <formula>NOT(ISERROR(SEARCH("X",E338)))</formula>
    </cfRule>
  </conditionalFormatting>
  <conditionalFormatting sqref="P339:AI339">
    <cfRule type="colorScale" priority="37">
      <colorScale>
        <cfvo type="num" val="40"/>
        <cfvo type="num" val="46"/>
        <color theme="7" tint="0.79998168889431442"/>
        <color theme="5"/>
      </colorScale>
    </cfRule>
  </conditionalFormatting>
  <conditionalFormatting sqref="E339">
    <cfRule type="containsText" dxfId="28" priority="36" operator="containsText" text="X">
      <formula>NOT(ISERROR(SEARCH("X",E339)))</formula>
    </cfRule>
  </conditionalFormatting>
  <conditionalFormatting sqref="E339">
    <cfRule type="containsText" dxfId="27" priority="35" operator="containsText" text="X">
      <formula>NOT(ISERROR(SEARCH("X",E339)))</formula>
    </cfRule>
  </conditionalFormatting>
  <conditionalFormatting sqref="E339">
    <cfRule type="containsText" dxfId="26" priority="34" operator="containsText" text="X">
      <formula>NOT(ISERROR(SEARCH("X",E339)))</formula>
    </cfRule>
  </conditionalFormatting>
  <conditionalFormatting sqref="E339">
    <cfRule type="containsText" dxfId="25" priority="33" operator="containsText" text="X">
      <formula>NOT(ISERROR(SEARCH("X",E339)))</formula>
    </cfRule>
  </conditionalFormatting>
  <conditionalFormatting sqref="E339">
    <cfRule type="containsText" dxfId="24" priority="32" operator="containsText" text="X">
      <formula>NOT(ISERROR(SEARCH("X",E339)))</formula>
    </cfRule>
  </conditionalFormatting>
  <conditionalFormatting sqref="E61">
    <cfRule type="containsText" dxfId="23" priority="31" operator="containsText" text="X">
      <formula>NOT(ISERROR(SEARCH("X",E61)))</formula>
    </cfRule>
  </conditionalFormatting>
  <conditionalFormatting sqref="P340:AI340">
    <cfRule type="colorScale" priority="30">
      <colorScale>
        <cfvo type="num" val="40"/>
        <cfvo type="num" val="46"/>
        <color theme="7" tint="0.79998168889431442"/>
        <color theme="5"/>
      </colorScale>
    </cfRule>
  </conditionalFormatting>
  <conditionalFormatting sqref="E340">
    <cfRule type="containsText" dxfId="22" priority="29" operator="containsText" text="X">
      <formula>NOT(ISERROR(SEARCH("X",E340)))</formula>
    </cfRule>
  </conditionalFormatting>
  <conditionalFormatting sqref="P341:AI341">
    <cfRule type="colorScale" priority="28">
      <colorScale>
        <cfvo type="num" val="40"/>
        <cfvo type="num" val="46"/>
        <color theme="7" tint="0.79998168889431442"/>
        <color theme="5"/>
      </colorScale>
    </cfRule>
  </conditionalFormatting>
  <conditionalFormatting sqref="E341">
    <cfRule type="containsText" dxfId="21" priority="27" operator="containsText" text="X">
      <formula>NOT(ISERROR(SEARCH("X",E341)))</formula>
    </cfRule>
  </conditionalFormatting>
  <conditionalFormatting sqref="P342:AI342">
    <cfRule type="colorScale" priority="26">
      <colorScale>
        <cfvo type="num" val="40"/>
        <cfvo type="num" val="46"/>
        <color theme="7" tint="0.79998168889431442"/>
        <color theme="5"/>
      </colorScale>
    </cfRule>
  </conditionalFormatting>
  <conditionalFormatting sqref="P343:AI343">
    <cfRule type="colorScale" priority="25">
      <colorScale>
        <cfvo type="num" val="40"/>
        <cfvo type="num" val="46"/>
        <color theme="7" tint="0.79998168889431442"/>
        <color theme="5"/>
      </colorScale>
    </cfRule>
  </conditionalFormatting>
  <conditionalFormatting sqref="E343">
    <cfRule type="containsText" dxfId="20" priority="24" operator="containsText" text="X">
      <formula>NOT(ISERROR(SEARCH("X",E343)))</formula>
    </cfRule>
  </conditionalFormatting>
  <conditionalFormatting sqref="P344:AI344">
    <cfRule type="colorScale" priority="23">
      <colorScale>
        <cfvo type="num" val="40"/>
        <cfvo type="num" val="46"/>
        <color theme="7" tint="0.79998168889431442"/>
        <color theme="5"/>
      </colorScale>
    </cfRule>
  </conditionalFormatting>
  <conditionalFormatting sqref="E344">
    <cfRule type="containsText" dxfId="19" priority="22" operator="containsText" text="X">
      <formula>NOT(ISERROR(SEARCH("X",E344)))</formula>
    </cfRule>
  </conditionalFormatting>
  <conditionalFormatting sqref="P345:AI345">
    <cfRule type="colorScale" priority="21">
      <colorScale>
        <cfvo type="num" val="40"/>
        <cfvo type="num" val="46"/>
        <color theme="7" tint="0.79998168889431442"/>
        <color theme="5"/>
      </colorScale>
    </cfRule>
  </conditionalFormatting>
  <conditionalFormatting sqref="E345">
    <cfRule type="containsText" dxfId="18" priority="20" operator="containsText" text="X">
      <formula>NOT(ISERROR(SEARCH("X",E345)))</formula>
    </cfRule>
  </conditionalFormatting>
  <conditionalFormatting sqref="P346:AI346">
    <cfRule type="colorScale" priority="19">
      <colorScale>
        <cfvo type="num" val="40"/>
        <cfvo type="num" val="46"/>
        <color theme="7" tint="0.79998168889431442"/>
        <color theme="5"/>
      </colorScale>
    </cfRule>
  </conditionalFormatting>
  <conditionalFormatting sqref="E346">
    <cfRule type="containsText" dxfId="17" priority="18" operator="containsText" text="X">
      <formula>NOT(ISERROR(SEARCH("X",E346)))</formula>
    </cfRule>
  </conditionalFormatting>
  <conditionalFormatting sqref="P347:AI347">
    <cfRule type="colorScale" priority="17">
      <colorScale>
        <cfvo type="num" val="40"/>
        <cfvo type="num" val="46"/>
        <color theme="7" tint="0.79998168889431442"/>
        <color theme="5"/>
      </colorScale>
    </cfRule>
  </conditionalFormatting>
  <conditionalFormatting sqref="E347">
    <cfRule type="containsText" dxfId="16" priority="16" operator="containsText" text="X">
      <formula>NOT(ISERROR(SEARCH("X",E347)))</formula>
    </cfRule>
  </conditionalFormatting>
  <conditionalFormatting sqref="P348:AI348">
    <cfRule type="colorScale" priority="15">
      <colorScale>
        <cfvo type="num" val="40"/>
        <cfvo type="num" val="46"/>
        <color theme="7" tint="0.79998168889431442"/>
        <color theme="5"/>
      </colorScale>
    </cfRule>
  </conditionalFormatting>
  <conditionalFormatting sqref="E348">
    <cfRule type="containsText" dxfId="15" priority="14" operator="containsText" text="X">
      <formula>NOT(ISERROR(SEARCH("X",E348)))</formula>
    </cfRule>
  </conditionalFormatting>
  <conditionalFormatting sqref="P349:AI349">
    <cfRule type="colorScale" priority="13">
      <colorScale>
        <cfvo type="num" val="40"/>
        <cfvo type="num" val="46"/>
        <color theme="7" tint="0.79998168889431442"/>
        <color theme="5"/>
      </colorScale>
    </cfRule>
  </conditionalFormatting>
  <conditionalFormatting sqref="E349">
    <cfRule type="containsText" dxfId="14" priority="12" operator="containsText" text="X">
      <formula>NOT(ISERROR(SEARCH("X",E349)))</formula>
    </cfRule>
  </conditionalFormatting>
  <conditionalFormatting sqref="P350:AI350">
    <cfRule type="colorScale" priority="11">
      <colorScale>
        <cfvo type="num" val="40"/>
        <cfvo type="num" val="46"/>
        <color theme="7" tint="0.79998168889431442"/>
        <color theme="5"/>
      </colorScale>
    </cfRule>
  </conditionalFormatting>
  <conditionalFormatting sqref="E350">
    <cfRule type="containsText" dxfId="13" priority="10" operator="containsText" text="X">
      <formula>NOT(ISERROR(SEARCH("X",E350)))</formula>
    </cfRule>
  </conditionalFormatting>
  <conditionalFormatting sqref="P351:AI351">
    <cfRule type="colorScale" priority="9">
      <colorScale>
        <cfvo type="num" val="40"/>
        <cfvo type="num" val="46"/>
        <color theme="7" tint="0.79998168889431442"/>
        <color theme="5"/>
      </colorScale>
    </cfRule>
  </conditionalFormatting>
  <conditionalFormatting sqref="E351">
    <cfRule type="containsText" dxfId="12" priority="8" operator="containsText" text="X">
      <formula>NOT(ISERROR(SEARCH("X",E351)))</formula>
    </cfRule>
  </conditionalFormatting>
  <conditionalFormatting sqref="P352:AI352">
    <cfRule type="colorScale" priority="7">
      <colorScale>
        <cfvo type="num" val="40"/>
        <cfvo type="num" val="46"/>
        <color theme="7" tint="0.79998168889431442"/>
        <color theme="5"/>
      </colorScale>
    </cfRule>
  </conditionalFormatting>
  <conditionalFormatting sqref="E352">
    <cfRule type="containsText" dxfId="11" priority="6" operator="containsText" text="X">
      <formula>NOT(ISERROR(SEARCH("X",E352)))</formula>
    </cfRule>
  </conditionalFormatting>
  <conditionalFormatting sqref="P353:AI353">
    <cfRule type="colorScale" priority="5">
      <colorScale>
        <cfvo type="num" val="40"/>
        <cfvo type="num" val="46"/>
        <color theme="7" tint="0.79998168889431442"/>
        <color theme="5"/>
      </colorScale>
    </cfRule>
  </conditionalFormatting>
  <conditionalFormatting sqref="E353">
    <cfRule type="containsText" dxfId="10" priority="4" operator="containsText" text="X">
      <formula>NOT(ISERROR(SEARCH("X",E353)))</formula>
    </cfRule>
  </conditionalFormatting>
  <conditionalFormatting sqref="P354:AI354">
    <cfRule type="colorScale" priority="3">
      <colorScale>
        <cfvo type="num" val="40"/>
        <cfvo type="num" val="46"/>
        <color theme="7" tint="0.79998168889431442"/>
        <color theme="5"/>
      </colorScale>
    </cfRule>
  </conditionalFormatting>
  <conditionalFormatting sqref="E354">
    <cfRule type="containsText" dxfId="9" priority="2" operator="containsText" text="X">
      <formula>NOT(ISERROR(SEARCH("X",E354)))</formula>
    </cfRule>
  </conditionalFormatting>
  <conditionalFormatting sqref="P355:AI355">
    <cfRule type="colorScale" priority="1">
      <colorScale>
        <cfvo type="num" val="40"/>
        <cfvo type="num" val="46"/>
        <color theme="7" tint="0.79998168889431442"/>
        <color theme="5"/>
      </colorScale>
    </cfRule>
  </conditionalFormatting>
  <dataValidations count="1">
    <dataValidation type="list" allowBlank="1" showInputMessage="1" showErrorMessage="1" sqref="G245:G355 G7:G243">
      <formula1>선박분류</formula1>
    </dataValidation>
  </dataValidations>
  <pageMargins left="0.7" right="0.7" top="0.75" bottom="0.75" header="0.3" footer="0.3"/>
  <pageSetup paperSize="9" orientation="portrait" horizontalDpi="4294967292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BK341"/>
  <sheetViews>
    <sheetView zoomScale="85" zoomScaleNormal="85" workbookViewId="0">
      <selection activeCell="F355" sqref="F355"/>
    </sheetView>
  </sheetViews>
  <sheetFormatPr defaultRowHeight="16.5"/>
  <cols>
    <col min="1" max="1" width="4.125" style="328" customWidth="1"/>
    <col min="2" max="2" width="23.5" style="1" customWidth="1"/>
    <col min="3" max="3" width="15.875" style="8" customWidth="1"/>
    <col min="4" max="4" width="5.25" style="2" bestFit="1" customWidth="1"/>
    <col min="5" max="5" width="3.375" style="2" bestFit="1" customWidth="1"/>
    <col min="6" max="6" width="6" style="2" bestFit="1" customWidth="1"/>
    <col min="7" max="7" width="5.25" style="9" bestFit="1" customWidth="1"/>
    <col min="8" max="9" width="4.875" bestFit="1" customWidth="1"/>
    <col min="10" max="10" width="5.625" style="15" bestFit="1" customWidth="1"/>
    <col min="11" max="11" width="6.25" style="14" customWidth="1"/>
    <col min="12" max="12" width="4.875" style="8" bestFit="1" customWidth="1"/>
    <col min="13" max="14" width="4.125" style="5" customWidth="1"/>
    <col min="15" max="15" width="12.25" customWidth="1"/>
    <col min="16" max="16" width="4.625" style="10" customWidth="1"/>
    <col min="17" max="18" width="4.625" style="2" customWidth="1"/>
    <col min="19" max="19" width="4.625" style="9" customWidth="1"/>
    <col min="20" max="22" width="4.625" style="2" customWidth="1"/>
    <col min="23" max="23" width="4.625" style="9" customWidth="1"/>
    <col min="24" max="26" width="4.625" style="2" customWidth="1"/>
    <col min="27" max="27" width="4.625" style="9" customWidth="1"/>
    <col min="28" max="30" width="4.625" style="2" customWidth="1"/>
    <col min="31" max="31" width="4.625" style="9" customWidth="1"/>
    <col min="32" max="34" width="4.625" style="2" customWidth="1"/>
    <col min="35" max="35" width="4.625" style="9" customWidth="1"/>
    <col min="36" max="36" width="4.625" style="6" customWidth="1"/>
    <col min="37" max="38" width="4.5" customWidth="1"/>
    <col min="39" max="39" width="3.5" customWidth="1"/>
    <col min="40" max="41" width="3.5" style="2" customWidth="1"/>
    <col min="42" max="44" width="4.5" customWidth="1"/>
    <col min="45" max="45" width="5.5" customWidth="1"/>
    <col min="46" max="46" width="3.375" customWidth="1"/>
    <col min="47" max="47" width="5.5" customWidth="1"/>
    <col min="48" max="48" width="4.5" customWidth="1"/>
    <col min="49" max="49" width="5.5" customWidth="1"/>
    <col min="50" max="50" width="10.5" customWidth="1"/>
    <col min="51" max="54" width="3.625" customWidth="1"/>
    <col min="55" max="58" width="9" customWidth="1"/>
    <col min="59" max="59" width="11.5" customWidth="1"/>
    <col min="60" max="64" width="9" customWidth="1"/>
  </cols>
  <sheetData>
    <row r="1" spans="1:63" ht="39">
      <c r="A1" s="1453" t="s">
        <v>304</v>
      </c>
      <c r="B1" s="1453"/>
      <c r="C1" s="1453"/>
      <c r="D1" s="1453"/>
      <c r="E1" s="1453"/>
      <c r="F1" s="1453"/>
      <c r="G1" s="1453"/>
      <c r="H1" s="1453"/>
      <c r="I1" s="1453"/>
      <c r="J1" s="1453"/>
      <c r="K1" s="1453"/>
      <c r="L1" s="1453"/>
      <c r="M1" s="1453"/>
      <c r="N1" s="1453"/>
      <c r="O1" s="1453"/>
      <c r="P1" s="1453"/>
      <c r="Q1" s="1453"/>
      <c r="R1" s="1453"/>
      <c r="S1" s="1453"/>
      <c r="T1" s="1453"/>
      <c r="U1" s="1453"/>
      <c r="V1" s="1453"/>
      <c r="W1" s="1453"/>
      <c r="X1" s="1453"/>
      <c r="Y1" s="1453"/>
      <c r="Z1" s="1453"/>
      <c r="AA1" s="1453"/>
      <c r="AB1" s="1453"/>
      <c r="AC1" s="1453"/>
      <c r="AD1" s="1453"/>
      <c r="AE1" s="1453"/>
      <c r="AF1" s="1453"/>
      <c r="AG1" s="1453"/>
      <c r="AH1" s="1453"/>
      <c r="AI1" s="1453"/>
      <c r="AJ1" s="1176"/>
      <c r="AK1" s="1454" t="s">
        <v>241</v>
      </c>
      <c r="AL1" s="1455"/>
      <c r="AM1" s="1455"/>
      <c r="AN1" s="1455"/>
      <c r="AO1" s="1455"/>
      <c r="AP1" s="1455"/>
      <c r="AQ1" s="1455"/>
      <c r="BC1" t="b">
        <v>1</v>
      </c>
      <c r="BD1" t="b">
        <v>0</v>
      </c>
      <c r="BE1" t="b">
        <v>1</v>
      </c>
      <c r="BF1" t="b">
        <v>0</v>
      </c>
      <c r="BG1" t="b">
        <v>0</v>
      </c>
      <c r="BH1" t="b">
        <v>1</v>
      </c>
      <c r="BI1" t="b">
        <v>0</v>
      </c>
      <c r="BJ1" t="b">
        <v>1</v>
      </c>
      <c r="BK1" t="b">
        <v>0</v>
      </c>
    </row>
    <row r="2" spans="1:63" ht="35.25" customHeight="1">
      <c r="A2" s="1456" t="s">
        <v>159</v>
      </c>
      <c r="B2" s="1456"/>
      <c r="C2" s="1456"/>
      <c r="D2" s="1456"/>
      <c r="E2" s="1456"/>
      <c r="F2" s="1456"/>
      <c r="G2" s="1456"/>
      <c r="H2" s="1456"/>
      <c r="I2" s="1456"/>
      <c r="J2" s="1456"/>
      <c r="K2" s="1456"/>
      <c r="L2" s="1456"/>
      <c r="M2" s="1456"/>
      <c r="N2" s="1456"/>
      <c r="O2" s="1456"/>
      <c r="P2" s="1457"/>
      <c r="Q2" s="1458"/>
      <c r="R2" s="1458"/>
      <c r="S2" s="1458"/>
      <c r="T2" s="1458"/>
      <c r="U2" s="1458"/>
      <c r="V2" s="1458"/>
      <c r="W2" s="1458"/>
      <c r="X2" s="1458"/>
      <c r="Y2" s="1458"/>
      <c r="Z2" s="1458"/>
      <c r="AA2" s="1458"/>
      <c r="AB2" s="1458"/>
      <c r="AC2" s="1458"/>
      <c r="AD2" s="1458"/>
      <c r="AE2" s="1458"/>
      <c r="AF2" s="1458"/>
      <c r="AG2" s="1458"/>
      <c r="AH2" s="1458"/>
      <c r="AI2" s="1458"/>
      <c r="AJ2" s="1188"/>
      <c r="AK2" s="1455"/>
      <c r="AL2" s="1455"/>
      <c r="AM2" s="1455"/>
      <c r="AN2" s="1455"/>
      <c r="AO2" s="1455"/>
      <c r="AP2" s="1455"/>
      <c r="AQ2" s="1455"/>
      <c r="BC2" t="s">
        <v>176</v>
      </c>
      <c r="BD2" t="s">
        <v>172</v>
      </c>
      <c r="BE2" t="s">
        <v>173</v>
      </c>
      <c r="BF2" t="s">
        <v>174</v>
      </c>
      <c r="BG2" s="17" t="s">
        <v>15</v>
      </c>
      <c r="BH2" t="s">
        <v>185</v>
      </c>
      <c r="BI2" t="s">
        <v>186</v>
      </c>
      <c r="BJ2" t="s">
        <v>187</v>
      </c>
      <c r="BK2" t="s">
        <v>188</v>
      </c>
    </row>
    <row r="3" spans="1:63" ht="118.5" customHeight="1">
      <c r="A3" s="326" t="s">
        <v>269</v>
      </c>
      <c r="B3" s="11"/>
      <c r="C3" s="12"/>
      <c r="D3" s="1459" t="s">
        <v>175</v>
      </c>
      <c r="E3" s="1459"/>
      <c r="F3" s="1459"/>
      <c r="G3" s="1459"/>
      <c r="H3" s="1459"/>
      <c r="I3" s="1459"/>
      <c r="J3" s="1459"/>
      <c r="K3" s="1459"/>
      <c r="L3" s="1459"/>
      <c r="M3" s="644"/>
      <c r="N3" s="644"/>
      <c r="O3" s="4"/>
      <c r="P3" s="1460" t="s">
        <v>240</v>
      </c>
      <c r="Q3" s="1461"/>
      <c r="R3" s="1461"/>
      <c r="S3" s="1461"/>
      <c r="T3" s="1461"/>
      <c r="U3" s="1461"/>
      <c r="V3" s="1461"/>
      <c r="W3" s="1461"/>
      <c r="X3" s="1461"/>
      <c r="Y3" s="1461"/>
      <c r="Z3" s="1461"/>
      <c r="AA3" s="1461"/>
      <c r="AB3" s="1461"/>
      <c r="AC3" s="1461"/>
      <c r="AD3" s="1461"/>
      <c r="AE3" s="1461"/>
      <c r="AF3" s="1461"/>
      <c r="AG3" s="1461"/>
      <c r="AH3" s="1461"/>
      <c r="AI3" s="1462"/>
      <c r="AJ3" s="1189"/>
      <c r="AK3" s="1439" t="s">
        <v>171</v>
      </c>
      <c r="AL3" s="1439"/>
      <c r="AM3" s="1439"/>
      <c r="AN3" s="1439"/>
      <c r="AO3" s="1439"/>
      <c r="AP3" s="1439"/>
      <c r="AQ3" s="1439"/>
      <c r="AR3" s="4"/>
      <c r="AS3" s="4"/>
      <c r="AT3" s="4"/>
      <c r="AU3" s="4"/>
      <c r="AV3" s="4"/>
      <c r="AW3" s="4"/>
      <c r="AX3" s="1429" t="s">
        <v>158</v>
      </c>
      <c r="AY3" s="1429"/>
      <c r="AZ3" s="1429"/>
      <c r="BA3" s="1429"/>
      <c r="BB3" s="1429"/>
      <c r="BC3" s="16"/>
      <c r="BD3" s="18"/>
      <c r="BE3" s="18"/>
      <c r="BF3" s="18"/>
      <c r="BG3" s="18"/>
    </row>
    <row r="4" spans="1:63" ht="30" customHeight="1">
      <c r="A4" s="1437" t="s">
        <v>270</v>
      </c>
      <c r="B4" s="1438" t="s">
        <v>161</v>
      </c>
      <c r="C4" s="1438" t="s">
        <v>160</v>
      </c>
      <c r="D4" s="1435" t="s">
        <v>155</v>
      </c>
      <c r="E4" s="1435" t="s">
        <v>37</v>
      </c>
      <c r="F4" s="1435" t="s">
        <v>38</v>
      </c>
      <c r="G4" s="1435" t="s">
        <v>24</v>
      </c>
      <c r="H4" s="1436" t="s">
        <v>137</v>
      </c>
      <c r="I4" s="1436" t="s">
        <v>138</v>
      </c>
      <c r="J4" s="1436" t="s">
        <v>139</v>
      </c>
      <c r="K4" s="1432" t="s">
        <v>153</v>
      </c>
      <c r="L4" s="1432" t="s">
        <v>154</v>
      </c>
      <c r="M4" s="1433" t="s">
        <v>213</v>
      </c>
      <c r="N4" s="1433" t="s">
        <v>214</v>
      </c>
      <c r="O4" s="1434" t="s">
        <v>210</v>
      </c>
      <c r="P4" s="1449" t="s">
        <v>279</v>
      </c>
      <c r="Q4" s="1450"/>
      <c r="R4" s="1450"/>
      <c r="S4" s="1450"/>
      <c r="T4" s="1450"/>
      <c r="U4" s="1450"/>
      <c r="V4" s="1450"/>
      <c r="W4" s="1450"/>
      <c r="X4" s="1450"/>
      <c r="Y4" s="1450"/>
      <c r="Z4" s="1450"/>
      <c r="AA4" s="1450"/>
      <c r="AB4" s="1450"/>
      <c r="AC4" s="1450"/>
      <c r="AD4" s="1450"/>
      <c r="AE4" s="1450"/>
      <c r="AF4" s="1450"/>
      <c r="AG4" s="1450"/>
      <c r="AH4" s="1450"/>
      <c r="AI4" s="1451"/>
      <c r="AJ4" s="1463"/>
      <c r="AK4" s="1429" t="s">
        <v>140</v>
      </c>
      <c r="AL4" s="1429" t="s">
        <v>141</v>
      </c>
      <c r="AM4" s="1429" t="s">
        <v>142</v>
      </c>
      <c r="AN4" s="1430" t="s">
        <v>143</v>
      </c>
      <c r="AO4" s="1430" t="s">
        <v>144</v>
      </c>
      <c r="AP4" s="1429" t="s">
        <v>145</v>
      </c>
      <c r="AQ4" s="1429" t="s">
        <v>146</v>
      </c>
      <c r="AR4" s="1429" t="s">
        <v>147</v>
      </c>
      <c r="AS4" s="1429" t="s">
        <v>148</v>
      </c>
      <c r="AT4" s="1429" t="s">
        <v>149</v>
      </c>
      <c r="AU4" s="1429" t="s">
        <v>151</v>
      </c>
      <c r="AV4" s="1429" t="s">
        <v>150</v>
      </c>
      <c r="AW4" s="1429" t="s">
        <v>156</v>
      </c>
      <c r="AX4" s="1429" t="s">
        <v>157</v>
      </c>
      <c r="AY4" s="1429" t="s">
        <v>21</v>
      </c>
      <c r="AZ4" s="1429" t="s">
        <v>22</v>
      </c>
      <c r="BA4" s="1429" t="s">
        <v>23</v>
      </c>
      <c r="BB4" s="1429" t="s">
        <v>152</v>
      </c>
      <c r="BC4" s="346"/>
      <c r="BD4" s="347"/>
      <c r="BE4" s="347"/>
      <c r="BF4" s="347"/>
      <c r="BG4" s="347"/>
    </row>
    <row r="5" spans="1:63" ht="39" customHeight="1">
      <c r="A5" s="1437"/>
      <c r="B5" s="1438"/>
      <c r="C5" s="1438"/>
      <c r="D5" s="1435"/>
      <c r="E5" s="1435"/>
      <c r="F5" s="1435"/>
      <c r="G5" s="1435"/>
      <c r="H5" s="1436"/>
      <c r="I5" s="1436"/>
      <c r="J5" s="1436"/>
      <c r="K5" s="1432"/>
      <c r="L5" s="1432"/>
      <c r="M5" s="1433"/>
      <c r="N5" s="1433"/>
      <c r="O5" s="1434"/>
      <c r="P5" s="1440"/>
      <c r="Q5" s="1441"/>
      <c r="R5" s="1441"/>
      <c r="S5" s="1441"/>
      <c r="T5" s="1442" t="s">
        <v>275</v>
      </c>
      <c r="U5" s="1443"/>
      <c r="V5" s="1443"/>
      <c r="W5" s="1444"/>
      <c r="X5" s="1445" t="s">
        <v>277</v>
      </c>
      <c r="Y5" s="1445"/>
      <c r="Z5" s="1445"/>
      <c r="AA5" s="1445"/>
      <c r="AB5" s="1446" t="s">
        <v>276</v>
      </c>
      <c r="AC5" s="1446"/>
      <c r="AD5" s="1446"/>
      <c r="AE5" s="1446"/>
      <c r="AF5" s="1447" t="s">
        <v>278</v>
      </c>
      <c r="AG5" s="1447"/>
      <c r="AH5" s="1447"/>
      <c r="AI5" s="1448"/>
      <c r="AJ5" s="1463"/>
      <c r="AK5" s="1429"/>
      <c r="AL5" s="1429"/>
      <c r="AM5" s="1429"/>
      <c r="AN5" s="1430"/>
      <c r="AO5" s="1430"/>
      <c r="AP5" s="1429"/>
      <c r="AQ5" s="1429"/>
      <c r="AR5" s="1429"/>
      <c r="AS5" s="1429"/>
      <c r="AT5" s="1429"/>
      <c r="AU5" s="1429"/>
      <c r="AV5" s="1429"/>
      <c r="AW5" s="1429"/>
      <c r="AX5" s="1429"/>
      <c r="AY5" s="1429"/>
      <c r="AZ5" s="1429"/>
      <c r="BA5" s="1429"/>
      <c r="BB5" s="1429"/>
      <c r="BC5" s="346"/>
      <c r="BD5" s="347"/>
      <c r="BE5" s="347"/>
      <c r="BF5" s="347"/>
      <c r="BG5" s="347"/>
    </row>
    <row r="6" spans="1:63" ht="26.25" customHeight="1">
      <c r="A6" s="1437"/>
      <c r="B6" s="1438"/>
      <c r="C6" s="1438"/>
      <c r="D6" s="1435"/>
      <c r="E6" s="1435"/>
      <c r="F6" s="1435"/>
      <c r="G6" s="1435"/>
      <c r="H6" s="1436"/>
      <c r="I6" s="1436"/>
      <c r="J6" s="1436"/>
      <c r="K6" s="1432"/>
      <c r="L6" s="1432"/>
      <c r="M6" s="1433"/>
      <c r="N6" s="1433"/>
      <c r="O6" s="1434"/>
      <c r="P6" s="348"/>
      <c r="Q6" s="349" t="s">
        <v>271</v>
      </c>
      <c r="R6" s="349" t="s">
        <v>272</v>
      </c>
      <c r="S6" s="350" t="s">
        <v>273</v>
      </c>
      <c r="T6" s="351"/>
      <c r="U6" s="352" t="s">
        <v>271</v>
      </c>
      <c r="V6" s="352" t="s">
        <v>272</v>
      </c>
      <c r="W6" s="353" t="s">
        <v>273</v>
      </c>
      <c r="X6" s="354"/>
      <c r="Y6" s="355" t="s">
        <v>274</v>
      </c>
      <c r="Z6" s="355" t="s">
        <v>272</v>
      </c>
      <c r="AA6" s="356" t="s">
        <v>273</v>
      </c>
      <c r="AB6" s="357"/>
      <c r="AC6" s="358" t="s">
        <v>271</v>
      </c>
      <c r="AD6" s="358" t="s">
        <v>272</v>
      </c>
      <c r="AE6" s="359" t="s">
        <v>273</v>
      </c>
      <c r="AF6" s="360"/>
      <c r="AG6" s="361" t="s">
        <v>271</v>
      </c>
      <c r="AH6" s="361" t="s">
        <v>272</v>
      </c>
      <c r="AI6" s="362" t="s">
        <v>273</v>
      </c>
      <c r="AJ6" s="1463"/>
      <c r="AK6" s="1429"/>
      <c r="AL6" s="1429"/>
      <c r="AM6" s="1429"/>
      <c r="AN6" s="1431"/>
      <c r="AO6" s="1431"/>
      <c r="AP6" s="1429"/>
      <c r="AQ6" s="1429"/>
      <c r="AR6" s="1429"/>
      <c r="AS6" s="1429"/>
      <c r="AT6" s="1429"/>
      <c r="AU6" s="1429"/>
      <c r="AV6" s="1429"/>
      <c r="AW6" s="1429"/>
      <c r="AX6" s="1429"/>
      <c r="AY6" s="1429"/>
      <c r="AZ6" s="1429"/>
      <c r="BA6" s="1429"/>
      <c r="BB6" s="1429"/>
      <c r="BC6" s="643"/>
      <c r="BD6" s="1439"/>
      <c r="BE6" s="1439"/>
      <c r="BF6" s="1439"/>
      <c r="BG6" s="1439"/>
    </row>
    <row r="7" spans="1:63" s="5" customFormat="1" hidden="1">
      <c r="A7" s="888">
        <v>20</v>
      </c>
      <c r="B7" s="763"/>
      <c r="C7" s="652" t="s">
        <v>266</v>
      </c>
      <c r="D7" s="653" t="s">
        <v>1</v>
      </c>
      <c r="E7" s="653" t="s">
        <v>41</v>
      </c>
      <c r="F7" s="654" t="s">
        <v>267</v>
      </c>
      <c r="G7" s="645" t="s">
        <v>10</v>
      </c>
      <c r="H7" s="656">
        <f>ROUNDDOWN(AK7*1.05,0)+INDEX(Sheet2!$B$2:'Sheet2'!$B$5,MATCH(G7,Sheet2!$A$2:'Sheet2'!$A$5,0),0)+34*AT7-ROUNDUP(IF($BC$1=TRUE,AV7,AW7)/10,0)+A7</f>
        <v>452</v>
      </c>
      <c r="I7" s="657">
        <f>ROUNDDOWN(AL7*1.05,0)+INDEX(Sheet2!$B$2:'Sheet2'!$B$5,MATCH(G7,Sheet2!$A$2:'Sheet2'!$A$5,0),0)+34*AT7-ROUNDUP(IF($BC$1=TRUE,AV7,AW7)/10,0)+A7</f>
        <v>571</v>
      </c>
      <c r="J7" s="647">
        <f t="shared" ref="J7:J29" si="0">H7+I7</f>
        <v>1023</v>
      </c>
      <c r="K7" s="761">
        <f>AW7-ROUNDDOWN(AR7/2,0)-ROUNDDOWN(MAX(AQ7*1.2,AP7*0.5),0)+INDEX(Sheet2!$C$2:'Sheet2'!$C$5,MATCH(G7,Sheet2!$A$2:'Sheet2'!$A$5,0),0)</f>
        <v>1516</v>
      </c>
      <c r="L7" s="655">
        <f t="shared" ref="L7:L29" si="1">AV7-ROUNDDOWN(AR7/2,0)-ROUNDDOWN(MAX(AQ7*1.2,AP7*0.5),0)</f>
        <v>865</v>
      </c>
      <c r="M7" s="613">
        <f t="shared" ref="M7:M29" si="2">AN7</f>
        <v>15</v>
      </c>
      <c r="N7" s="613">
        <f t="shared" ref="N7:N29" si="3">AO7</f>
        <v>30</v>
      </c>
      <c r="O7" s="658">
        <f t="shared" ref="O7:O29" si="4">H7*3+I7</f>
        <v>1927</v>
      </c>
      <c r="P7" s="795">
        <f>AX7+IF($F7="범선",IF($BG$1=TRUE,INDEX(Sheet2!$H$2:'Sheet2'!$H$45,MATCH(AX7,Sheet2!$G$2:'Sheet2'!$G$45,0),0)),IF($BH$1=TRUE,INDEX(Sheet2!$I$2:'Sheet2'!$I$45,MATCH(AX7,Sheet2!$G$2:'Sheet2'!$G$45,0)),IF($BI$1=TRUE,INDEX(Sheet2!$H$2:'Sheet2'!$H$45,MATCH(AX7,Sheet2!$G$2:'Sheet2'!$G$45,0)),0)))+IF($BE$1=TRUE,2,0)</f>
        <v>15</v>
      </c>
      <c r="Q7" s="797">
        <f t="shared" ref="Q7:Q29" si="5">P7+3</f>
        <v>18</v>
      </c>
      <c r="R7" s="797">
        <f t="shared" ref="R7:R29" si="6">P7+6</f>
        <v>21</v>
      </c>
      <c r="S7" s="799">
        <f t="shared" ref="S7:S29" si="7">P7+9</f>
        <v>24</v>
      </c>
      <c r="T7" s="797">
        <f>AY7+IF($F7="범선",IF($BG$1=TRUE,INDEX(Sheet2!$H$2:'Sheet2'!$H$45,MATCH(AY7,Sheet2!$G$2:'Sheet2'!$G$45,0),0)),IF($BH$1=TRUE,INDEX(Sheet2!$I$2:'Sheet2'!$I$45,MATCH(AY7,Sheet2!$G$2:'Sheet2'!$G$45,0)),IF($BI$1=TRUE,INDEX(Sheet2!$H$2:'Sheet2'!$H$45,MATCH(AY7,Sheet2!$G$2:'Sheet2'!$G$45,0)),0)))+IF($BE$1=TRUE,2,0)</f>
        <v>17</v>
      </c>
      <c r="U7" s="797">
        <f t="shared" ref="U7:U29" si="8">T7+3.5</f>
        <v>20.5</v>
      </c>
      <c r="V7" s="797">
        <f t="shared" ref="V7:V29" si="9">T7+6.5</f>
        <v>23.5</v>
      </c>
      <c r="W7" s="799">
        <f t="shared" ref="W7:W29" si="10">T7+9.5</f>
        <v>26.5</v>
      </c>
      <c r="X7" s="797">
        <f>AZ7+IF($F7="범선",IF($BG$1=TRUE,INDEX(Sheet2!$H$2:'Sheet2'!$H$45,MATCH(AZ7,Sheet2!$G$2:'Sheet2'!$G$45,0),0)),IF($BH$1=TRUE,INDEX(Sheet2!$I$2:'Sheet2'!$I$45,MATCH(AZ7,Sheet2!$G$2:'Sheet2'!$G$45,0)),IF($BI$1=TRUE,INDEX(Sheet2!$H$2:'Sheet2'!$H$45,MATCH(AZ7,Sheet2!$G$2:'Sheet2'!$G$45,0)),0)))+IF($BE$1=TRUE,2,0)</f>
        <v>23</v>
      </c>
      <c r="Y7" s="797">
        <f t="shared" ref="Y7:Y29" si="11">X7+3.5</f>
        <v>26.5</v>
      </c>
      <c r="Z7" s="797">
        <f t="shared" ref="Z7:Z29" si="12">X7+6.5</f>
        <v>29.5</v>
      </c>
      <c r="AA7" s="799">
        <f t="shared" ref="AA7:AA29" si="13">X7+9.5</f>
        <v>32.5</v>
      </c>
      <c r="AB7" s="797">
        <f>BA7+IF($F7="범선",IF($BG$1=TRUE,INDEX(Sheet2!$H$2:'Sheet2'!$H$45,MATCH(BA7,Sheet2!$G$2:'Sheet2'!$G$45,0),0)),IF($BH$1=TRUE,INDEX(Sheet2!$I$2:'Sheet2'!$I$45,MATCH(BA7,Sheet2!$G$2:'Sheet2'!$G$45,0)),IF($BI$1=TRUE,INDEX(Sheet2!$H$2:'Sheet2'!$H$45,MATCH(BA7,Sheet2!$G$2:'Sheet2'!$G$45,0)),0)))+IF($BE$1=TRUE,2,0)</f>
        <v>31</v>
      </c>
      <c r="AC7" s="797">
        <f t="shared" ref="AC7:AC29" si="14">AB7+3.5</f>
        <v>34.5</v>
      </c>
      <c r="AD7" s="797">
        <f t="shared" ref="AD7:AD29" si="15">AB7+6.5</f>
        <v>37.5</v>
      </c>
      <c r="AE7" s="799">
        <f t="shared" ref="AE7:AE29" si="16">AB7+9.5</f>
        <v>40.5</v>
      </c>
      <c r="AF7" s="797">
        <f>BB7+IF($F7="범선",IF($BG$1=TRUE,INDEX(Sheet2!$H$2:'Sheet2'!$H$45,MATCH(BB7,Sheet2!$G$2:'Sheet2'!$G$45,0),0)),IF($BH$1=TRUE,INDEX(Sheet2!$I$2:'Sheet2'!$I$45,MATCH(BB7,Sheet2!$G$2:'Sheet2'!$G$45,0)),IF($BI$1=TRUE,INDEX(Sheet2!$H$2:'Sheet2'!$H$45,MATCH(BB7,Sheet2!$G$2:'Sheet2'!$G$45,0)),0)))+IF($BE$1=TRUE,2,0)</f>
        <v>39</v>
      </c>
      <c r="AG7" s="797">
        <f t="shared" ref="AG7:AG29" si="17">AF7+3.5</f>
        <v>42.5</v>
      </c>
      <c r="AH7" s="797">
        <f t="shared" ref="AH7:AH29" si="18">AF7+6.5</f>
        <v>45.5</v>
      </c>
      <c r="AI7" s="799">
        <f t="shared" ref="AI7:AI29" si="19">AF7+9.5</f>
        <v>48.5</v>
      </c>
      <c r="AJ7" s="797"/>
      <c r="AK7" s="13">
        <v>267</v>
      </c>
      <c r="AL7" s="13">
        <v>380</v>
      </c>
      <c r="AM7" s="13">
        <v>13</v>
      </c>
      <c r="AN7" s="262">
        <v>15</v>
      </c>
      <c r="AO7" s="269">
        <v>30</v>
      </c>
      <c r="AP7" s="13">
        <v>50</v>
      </c>
      <c r="AQ7" s="13">
        <v>20</v>
      </c>
      <c r="AR7" s="13">
        <v>20</v>
      </c>
      <c r="AS7" s="13">
        <v>1130</v>
      </c>
      <c r="AT7" s="13">
        <v>3</v>
      </c>
      <c r="AU7" s="5">
        <f t="shared" ref="AU7:AU29" si="20">AP7+AR7+AS7</f>
        <v>1200</v>
      </c>
      <c r="AV7" s="5">
        <f t="shared" ref="AV7:AV29" si="21">ROUNDDOWN(AU7*0.75,0)</f>
        <v>900</v>
      </c>
      <c r="AW7" s="5">
        <f t="shared" ref="AW7:AW29" si="22">ROUNDDOWN(AU7*1.25,0)</f>
        <v>1500</v>
      </c>
      <c r="AX7" s="5">
        <f t="shared" ref="AX7:AX29" si="23">ROUNDDOWN(($AO7-5)/5,0)-ROUNDDOWN(IF($BC$1=TRUE,$AV7,$AW7)/100,0)+IF($BD$1=TRUE,1,0)+IF($BF$1=TRUE,6,0)</f>
        <v>-4</v>
      </c>
      <c r="AY7" s="5">
        <f t="shared" ref="AY7:AY29" si="24">ROUNDDOWN(($AO7-5+3*$BC$7)/5,0)-ROUNDDOWN(IF($BC$1=TRUE,$AV7,$AW7)/100,0)+IF($BD$1=TRUE,1,0)+IF($BF$1=TRUE,6,0)</f>
        <v>-3</v>
      </c>
      <c r="AZ7" s="5">
        <f t="shared" ref="AZ7:AZ29" si="25">ROUNDDOWN(($AO7-5+20*1+2*$BC$7)/5,0)-ROUNDDOWN(IF($BC$1=TRUE,$AV7,$AW7)/100,0)+IF($BD$1=TRUE,1,0)+IF($BF$1=TRUE,6,0)</f>
        <v>0</v>
      </c>
      <c r="BA7" s="5">
        <f t="shared" ref="BA7:BA29" si="26">ROUNDDOWN(($AO7-5+20*2+1*$BC$7)/5,0)-ROUNDDOWN(IF($BC$1=TRUE,$AV7,$AW7)/100,0)+IF($BD$1=TRUE,1,0)+IF($BF$1=TRUE,6,0)</f>
        <v>4</v>
      </c>
      <c r="BB7" s="5">
        <f t="shared" ref="BB7:BB29" si="27">ROUNDDOWN(($AO7-5+60)/5,0)-ROUNDDOWN(IF($BC$1=TRUE,$AV7,$AW7)/100,0)+IF($BD$1=TRUE,1,0)+IF($BF$1=TRUE,6,0)</f>
        <v>8</v>
      </c>
      <c r="BC7" s="5">
        <f>IF($BJ$1=TRUE,2,IF($BK$1=TRUE,5,0))</f>
        <v>2</v>
      </c>
    </row>
    <row r="8" spans="1:63" hidden="1">
      <c r="A8" s="674">
        <v>20</v>
      </c>
      <c r="B8" s="679" t="s">
        <v>217</v>
      </c>
      <c r="C8" s="898" t="s">
        <v>242</v>
      </c>
      <c r="D8" s="533" t="s">
        <v>1</v>
      </c>
      <c r="E8" s="903" t="s">
        <v>0</v>
      </c>
      <c r="F8" s="533" t="s">
        <v>18</v>
      </c>
      <c r="G8" s="85" t="s">
        <v>10</v>
      </c>
      <c r="H8" s="226">
        <f>ROUNDDOWN(AK8*1.05,0)+INDEX(Sheet2!$B$2:'Sheet2'!$B$5,MATCH(G8,Sheet2!$A$2:'Sheet2'!$A$5,0),0)+34*AT8-ROUNDUP(IF($BC$1=TRUE,AV8,AW8)/10,0)+A8</f>
        <v>537</v>
      </c>
      <c r="I8" s="229">
        <f>ROUNDDOWN(AL8*1.05,0)+INDEX(Sheet2!$B$2:'Sheet2'!$B$5,MATCH(G8,Sheet2!$A$2:'Sheet2'!$A$5,0),0)+34*AT8-ROUNDUP(IF($BC$1=TRUE,AV8,AW8)/10,0)+A8</f>
        <v>647</v>
      </c>
      <c r="J8" s="86">
        <f t="shared" si="0"/>
        <v>1184</v>
      </c>
      <c r="K8" s="917">
        <f>AW8-ROUNDDOWN(AR8/2,0)-ROUNDDOWN(MAX(AQ8*1.2,AP8*0.5),0)+INDEX(Sheet2!$C$2:'Sheet2'!$C$5,MATCH(G8,Sheet2!$A$2:'Sheet2'!$A$5,0),0)</f>
        <v>1515</v>
      </c>
      <c r="L8" s="84">
        <f t="shared" si="1"/>
        <v>864</v>
      </c>
      <c r="M8" s="78">
        <f t="shared" si="2"/>
        <v>15</v>
      </c>
      <c r="N8" s="78">
        <f t="shared" si="3"/>
        <v>20</v>
      </c>
      <c r="O8" s="649">
        <f t="shared" si="4"/>
        <v>2258</v>
      </c>
      <c r="P8" s="53">
        <f>AX8+IF($F8="범선",IF($BG$1=TRUE,INDEX(Sheet2!$H$2:'Sheet2'!$H$45,MATCH(AX8,Sheet2!$G$2:'Sheet2'!$G$45,0),0)),IF($BH$1=TRUE,INDEX(Sheet2!$I$2:'Sheet2'!$I$45,MATCH(AX8,Sheet2!$G$2:'Sheet2'!$G$45,0)),IF($BI$1=TRUE,INDEX(Sheet2!$H$2:'Sheet2'!$H$45,MATCH(AX8,Sheet2!$G$2:'Sheet2'!$G$45,0)),0)))+IF($BE$1=TRUE,2,0)</f>
        <v>-4</v>
      </c>
      <c r="Q8" s="49">
        <f t="shared" si="5"/>
        <v>-1</v>
      </c>
      <c r="R8" s="49">
        <f t="shared" si="6"/>
        <v>2</v>
      </c>
      <c r="S8" s="51">
        <f t="shared" si="7"/>
        <v>5</v>
      </c>
      <c r="T8" s="49">
        <f>AY8+IF($F8="범선",IF($BG$1=TRUE,INDEX(Sheet2!$H$2:'Sheet2'!$H$45,MATCH(AY8,Sheet2!$G$2:'Sheet2'!$G$45,0),0)),IF($BH$1=TRUE,INDEX(Sheet2!$I$2:'Sheet2'!$I$45,MATCH(AY8,Sheet2!$G$2:'Sheet2'!$G$45,0)),IF($BI$1=TRUE,INDEX(Sheet2!$H$2:'Sheet2'!$H$45,MATCH(AY8,Sheet2!$G$2:'Sheet2'!$G$45,0)),0)))+IF($BE$1=TRUE,2,0)</f>
        <v>-3</v>
      </c>
      <c r="U8" s="49">
        <f t="shared" si="8"/>
        <v>0.5</v>
      </c>
      <c r="V8" s="49">
        <f t="shared" si="9"/>
        <v>3.5</v>
      </c>
      <c r="W8" s="51">
        <f t="shared" si="10"/>
        <v>6.5</v>
      </c>
      <c r="X8" s="49">
        <f>AZ8+IF($F8="범선",IF($BG$1=TRUE,INDEX(Sheet2!$H$2:'Sheet2'!$H$45,MATCH(AZ8,Sheet2!$G$2:'Sheet2'!$G$45,0),0)),IF($BH$1=TRUE,INDEX(Sheet2!$I$2:'Sheet2'!$I$45,MATCH(AZ8,Sheet2!$G$2:'Sheet2'!$G$45,0)),IF($BI$1=TRUE,INDEX(Sheet2!$H$2:'Sheet2'!$H$45,MATCH(AZ8,Sheet2!$G$2:'Sheet2'!$G$45,0)),0)))+IF($BE$1=TRUE,2,0)</f>
        <v>0</v>
      </c>
      <c r="Y8" s="49">
        <f t="shared" si="11"/>
        <v>3.5</v>
      </c>
      <c r="Z8" s="49">
        <f t="shared" si="12"/>
        <v>6.5</v>
      </c>
      <c r="AA8" s="51">
        <f t="shared" si="13"/>
        <v>9.5</v>
      </c>
      <c r="AB8" s="49">
        <f>BA8+IF($F8="범선",IF($BG$1=TRUE,INDEX(Sheet2!$H$2:'Sheet2'!$H$45,MATCH(BA8,Sheet2!$G$2:'Sheet2'!$G$45,0),0)),IF($BH$1=TRUE,INDEX(Sheet2!$I$2:'Sheet2'!$I$45,MATCH(BA8,Sheet2!$G$2:'Sheet2'!$G$45,0)),IF($BI$1=TRUE,INDEX(Sheet2!$H$2:'Sheet2'!$H$45,MATCH(BA8,Sheet2!$G$2:'Sheet2'!$G$45,0)),0)))+IF($BE$1=TRUE,2,0)</f>
        <v>4</v>
      </c>
      <c r="AC8" s="49">
        <f t="shared" si="14"/>
        <v>7.5</v>
      </c>
      <c r="AD8" s="49">
        <f t="shared" si="15"/>
        <v>10.5</v>
      </c>
      <c r="AE8" s="51">
        <f t="shared" si="16"/>
        <v>13.5</v>
      </c>
      <c r="AF8" s="49">
        <f>BB8+IF($F8="범선",IF($BG$1=TRUE,INDEX(Sheet2!$H$2:'Sheet2'!$H$45,MATCH(BB8,Sheet2!$G$2:'Sheet2'!$G$45,0),0)),IF($BH$1=TRUE,INDEX(Sheet2!$I$2:'Sheet2'!$I$45,MATCH(BB8,Sheet2!$G$2:'Sheet2'!$G$45,0)),IF($BI$1=TRUE,INDEX(Sheet2!$H$2:'Sheet2'!$H$45,MATCH(BB8,Sheet2!$G$2:'Sheet2'!$G$45,0)),0)))+IF($BE$1=TRUE,2,0)</f>
        <v>8</v>
      </c>
      <c r="AG8" s="49">
        <f t="shared" si="17"/>
        <v>11.5</v>
      </c>
      <c r="AH8" s="49">
        <f t="shared" si="18"/>
        <v>14.5</v>
      </c>
      <c r="AI8" s="51">
        <f t="shared" si="19"/>
        <v>17.5</v>
      </c>
      <c r="AK8" s="13">
        <v>283</v>
      </c>
      <c r="AL8" s="13">
        <v>388</v>
      </c>
      <c r="AM8" s="13">
        <v>13</v>
      </c>
      <c r="AN8" s="265">
        <v>15</v>
      </c>
      <c r="AO8" s="271">
        <v>20</v>
      </c>
      <c r="AP8" s="13">
        <v>50</v>
      </c>
      <c r="AQ8" s="13">
        <v>22</v>
      </c>
      <c r="AR8" s="13">
        <v>20</v>
      </c>
      <c r="AS8" s="13">
        <v>1130</v>
      </c>
      <c r="AT8" s="13">
        <v>5</v>
      </c>
      <c r="AU8" s="5">
        <f t="shared" si="20"/>
        <v>1200</v>
      </c>
      <c r="AV8" s="5">
        <f t="shared" si="21"/>
        <v>900</v>
      </c>
      <c r="AW8" s="5">
        <f t="shared" si="22"/>
        <v>1500</v>
      </c>
      <c r="AX8" s="5">
        <f t="shared" si="23"/>
        <v>-6</v>
      </c>
      <c r="AY8" s="5">
        <f t="shared" si="24"/>
        <v>-5</v>
      </c>
      <c r="AZ8" s="5">
        <f t="shared" si="25"/>
        <v>-2</v>
      </c>
      <c r="BA8" s="5">
        <f t="shared" si="26"/>
        <v>2</v>
      </c>
      <c r="BB8" s="5">
        <f t="shared" si="27"/>
        <v>6</v>
      </c>
    </row>
    <row r="9" spans="1:63" hidden="1">
      <c r="A9" s="504">
        <v>20</v>
      </c>
      <c r="B9" s="604"/>
      <c r="C9" s="209" t="s">
        <v>297</v>
      </c>
      <c r="D9" s="208" t="s">
        <v>1</v>
      </c>
      <c r="E9" s="208" t="s">
        <v>41</v>
      </c>
      <c r="F9" s="218" t="s">
        <v>267</v>
      </c>
      <c r="G9" s="179" t="s">
        <v>10</v>
      </c>
      <c r="H9" s="309">
        <f>ROUNDDOWN(AK9*1.05,0)+INDEX(Sheet2!$B$2:'Sheet2'!$B$5,MATCH(G9,Sheet2!$A$2:'Sheet2'!$A$5,0),0)+34*AT9-ROUNDUP(IF($BC$1=TRUE,AV9,AW9)/10,0)+A9</f>
        <v>513</v>
      </c>
      <c r="I9" s="312">
        <f>ROUNDDOWN(AL9*1.05,0)+INDEX(Sheet2!$B$2:'Sheet2'!$B$5,MATCH(G9,Sheet2!$A$2:'Sheet2'!$A$5,0),0)+34*AT9-ROUNDUP(IF($BC$1=TRUE,AV9,AW9)/10,0)+A9</f>
        <v>567</v>
      </c>
      <c r="J9" s="313">
        <f t="shared" si="0"/>
        <v>1080</v>
      </c>
      <c r="K9" s="668">
        <f>AW9-ROUNDDOWN(AR9/2,0)-ROUNDDOWN(MAX(AQ9*1.2,AP9*0.5),0)+INDEX(Sheet2!$C$2:'Sheet2'!$C$5,MATCH(G9,Sheet2!$A$2:'Sheet2'!$A$5,0),0)</f>
        <v>1515</v>
      </c>
      <c r="L9" s="180">
        <f t="shared" si="1"/>
        <v>864</v>
      </c>
      <c r="M9" s="779">
        <f t="shared" si="2"/>
        <v>15</v>
      </c>
      <c r="N9" s="330">
        <f t="shared" si="3"/>
        <v>45</v>
      </c>
      <c r="O9" s="791">
        <f t="shared" si="4"/>
        <v>2106</v>
      </c>
      <c r="P9" s="184">
        <f>AX9+IF($F9="범선",IF($BG$1=TRUE,INDEX(Sheet2!$H$2:'Sheet2'!$H$45,MATCH(AX9,Sheet2!$G$2:'Sheet2'!$G$45,0),0)),IF($BH$1=TRUE,INDEX(Sheet2!$I$2:'Sheet2'!$I$45,MATCH(AX9,Sheet2!$G$2:'Sheet2'!$G$45,0)),IF($BI$1=TRUE,INDEX(Sheet2!$H$2:'Sheet2'!$H$45,MATCH(AX9,Sheet2!$G$2:'Sheet2'!$G$45,0)),0)))+IF($BE$1=TRUE,2,0)</f>
        <v>21</v>
      </c>
      <c r="Q9" s="185">
        <f t="shared" si="5"/>
        <v>24</v>
      </c>
      <c r="R9" s="185">
        <f t="shared" si="6"/>
        <v>27</v>
      </c>
      <c r="S9" s="186">
        <f t="shared" si="7"/>
        <v>30</v>
      </c>
      <c r="T9" s="185">
        <f>AY9+IF($F9="범선",IF($BG$1=TRUE,INDEX(Sheet2!$H$2:'Sheet2'!$H$45,MATCH(AY9,Sheet2!$G$2:'Sheet2'!$G$45,0),0)),IF($BH$1=TRUE,INDEX(Sheet2!$I$2:'Sheet2'!$I$45,MATCH(AY9,Sheet2!$G$2:'Sheet2'!$G$45,0)),IF($BI$1=TRUE,INDEX(Sheet2!$H$2:'Sheet2'!$H$45,MATCH(AY9,Sheet2!$G$2:'Sheet2'!$G$45,0)),0)))+IF($BE$1=TRUE,2,0)</f>
        <v>23</v>
      </c>
      <c r="U9" s="185">
        <f t="shared" si="8"/>
        <v>26.5</v>
      </c>
      <c r="V9" s="185">
        <f t="shared" si="9"/>
        <v>29.5</v>
      </c>
      <c r="W9" s="186">
        <f t="shared" si="10"/>
        <v>32.5</v>
      </c>
      <c r="X9" s="185">
        <f>AZ9+IF($F9="범선",IF($BG$1=TRUE,INDEX(Sheet2!$H$2:'Sheet2'!$H$45,MATCH(AZ9,Sheet2!$G$2:'Sheet2'!$G$45,0),0)),IF($BH$1=TRUE,INDEX(Sheet2!$I$2:'Sheet2'!$I$45,MATCH(AZ9,Sheet2!$G$2:'Sheet2'!$G$45,0)),IF($BI$1=TRUE,INDEX(Sheet2!$H$2:'Sheet2'!$H$45,MATCH(AZ9,Sheet2!$G$2:'Sheet2'!$G$45,0)),0)))+IF($BE$1=TRUE,2,0)</f>
        <v>29</v>
      </c>
      <c r="Y9" s="185">
        <f t="shared" si="11"/>
        <v>32.5</v>
      </c>
      <c r="Z9" s="185">
        <f t="shared" si="12"/>
        <v>35.5</v>
      </c>
      <c r="AA9" s="186">
        <f t="shared" si="13"/>
        <v>38.5</v>
      </c>
      <c r="AB9" s="185">
        <f>BA9+IF($F9="범선",IF($BG$1=TRUE,INDEX(Sheet2!$H$2:'Sheet2'!$H$45,MATCH(BA9,Sheet2!$G$2:'Sheet2'!$G$45,0),0)),IF($BH$1=TRUE,INDEX(Sheet2!$I$2:'Sheet2'!$I$45,MATCH(BA9,Sheet2!$G$2:'Sheet2'!$G$45,0)),IF($BI$1=TRUE,INDEX(Sheet2!$H$2:'Sheet2'!$H$45,MATCH(BA9,Sheet2!$G$2:'Sheet2'!$G$45,0)),0)))+IF($BE$1=TRUE,2,0)</f>
        <v>37</v>
      </c>
      <c r="AC9" s="185">
        <f t="shared" si="14"/>
        <v>40.5</v>
      </c>
      <c r="AD9" s="185">
        <f t="shared" si="15"/>
        <v>43.5</v>
      </c>
      <c r="AE9" s="186">
        <f t="shared" si="16"/>
        <v>46.5</v>
      </c>
      <c r="AF9" s="185">
        <f>BB9+IF($F9="범선",IF($BG$1=TRUE,INDEX(Sheet2!$H$2:'Sheet2'!$H$45,MATCH(BB9,Sheet2!$G$2:'Sheet2'!$G$45,0),0)),IF($BH$1=TRUE,INDEX(Sheet2!$I$2:'Sheet2'!$I$45,MATCH(BB9,Sheet2!$G$2:'Sheet2'!$G$45,0)),IF($BI$1=TRUE,INDEX(Sheet2!$H$2:'Sheet2'!$H$45,MATCH(BB9,Sheet2!$G$2:'Sheet2'!$G$45,0)),0)))+IF($BE$1=TRUE,2,0)</f>
        <v>45</v>
      </c>
      <c r="AG9" s="185">
        <f t="shared" si="17"/>
        <v>48.5</v>
      </c>
      <c r="AH9" s="185">
        <f t="shared" si="18"/>
        <v>51.5</v>
      </c>
      <c r="AI9" s="186">
        <f t="shared" si="19"/>
        <v>54.5</v>
      </c>
      <c r="AJ9" s="797"/>
      <c r="AK9" s="13">
        <v>325</v>
      </c>
      <c r="AL9" s="13">
        <v>377</v>
      </c>
      <c r="AM9" s="13">
        <v>17</v>
      </c>
      <c r="AN9" s="262">
        <v>15</v>
      </c>
      <c r="AO9" s="269">
        <v>45</v>
      </c>
      <c r="AP9" s="13">
        <v>40</v>
      </c>
      <c r="AQ9" s="13">
        <v>18</v>
      </c>
      <c r="AR9" s="13">
        <v>30</v>
      </c>
      <c r="AS9" s="13">
        <v>1130</v>
      </c>
      <c r="AT9" s="13">
        <v>3</v>
      </c>
      <c r="AU9" s="5">
        <f t="shared" si="20"/>
        <v>1200</v>
      </c>
      <c r="AV9" s="5">
        <f t="shared" si="21"/>
        <v>900</v>
      </c>
      <c r="AW9" s="5">
        <f t="shared" si="22"/>
        <v>1500</v>
      </c>
      <c r="AX9" s="5">
        <f t="shared" si="23"/>
        <v>-1</v>
      </c>
      <c r="AY9" s="5">
        <f t="shared" si="24"/>
        <v>0</v>
      </c>
      <c r="AZ9" s="5">
        <f t="shared" si="25"/>
        <v>3</v>
      </c>
      <c r="BA9" s="5">
        <f t="shared" si="26"/>
        <v>7</v>
      </c>
      <c r="BB9" s="5">
        <f t="shared" si="27"/>
        <v>11</v>
      </c>
    </row>
    <row r="10" spans="1:63" hidden="1">
      <c r="A10" s="877">
        <v>20</v>
      </c>
      <c r="B10" s="600"/>
      <c r="C10" s="588" t="s">
        <v>265</v>
      </c>
      <c r="D10" s="517" t="s">
        <v>26</v>
      </c>
      <c r="E10" s="517" t="s">
        <v>41</v>
      </c>
      <c r="F10" s="731" t="s">
        <v>267</v>
      </c>
      <c r="G10" s="861" t="s">
        <v>10</v>
      </c>
      <c r="H10" s="650">
        <f>ROUNDDOWN(AK10*1.05,0)+INDEX(Sheet2!$B$2:'Sheet2'!$B$5,MATCH(G10,Sheet2!$A$2:'Sheet2'!$A$5,0),0)+34*AT10-ROUNDUP(IF($BC$1=TRUE,AV10,AW10)/10,0)+A10</f>
        <v>295</v>
      </c>
      <c r="I10" s="651">
        <f>ROUNDDOWN(AL10*1.05,0)+INDEX(Sheet2!$B$2:'Sheet2'!$B$5,MATCH(G10,Sheet2!$A$2:'Sheet2'!$A$5,0),0)+34*AT10-ROUNDUP(IF($BC$1=TRUE,AV10,AW10)/10,0)+A10</f>
        <v>526</v>
      </c>
      <c r="J10" s="646">
        <f t="shared" si="0"/>
        <v>821</v>
      </c>
      <c r="K10" s="862">
        <f>AW10-ROUNDDOWN(AR10/2,0)-ROUNDDOWN(MAX(AQ10*1.2,AP10*0.5),0)+INDEX(Sheet2!$C$2:'Sheet2'!$C$5,MATCH(G10,Sheet2!$A$2:'Sheet2'!$A$5,0),0)</f>
        <v>1511</v>
      </c>
      <c r="L10" s="863">
        <f t="shared" si="1"/>
        <v>860</v>
      </c>
      <c r="M10" s="864">
        <f t="shared" si="2"/>
        <v>14</v>
      </c>
      <c r="N10" s="864">
        <f t="shared" si="3"/>
        <v>19</v>
      </c>
      <c r="O10" s="865">
        <f t="shared" si="4"/>
        <v>1411</v>
      </c>
      <c r="P10" s="796">
        <f>AX10+IF($F10="범선",IF($BG$1=TRUE,INDEX(Sheet2!$H$2:'Sheet2'!$H$45,MATCH(AX10,Sheet2!$G$2:'Sheet2'!$G$45,0),0)),IF($BH$1=TRUE,INDEX(Sheet2!$I$2:'Sheet2'!$I$45,MATCH(AX10,Sheet2!$G$2:'Sheet2'!$G$45,0)),IF($BI$1=TRUE,INDEX(Sheet2!$H$2:'Sheet2'!$H$45,MATCH(AX10,Sheet2!$G$2:'Sheet2'!$G$45,0)),0)))+IF($BE$1=TRUE,2,0)</f>
        <v>9</v>
      </c>
      <c r="Q10" s="798">
        <f t="shared" si="5"/>
        <v>12</v>
      </c>
      <c r="R10" s="798">
        <f t="shared" si="6"/>
        <v>15</v>
      </c>
      <c r="S10" s="800">
        <f t="shared" si="7"/>
        <v>18</v>
      </c>
      <c r="T10" s="798">
        <f>AY10+IF($F10="범선",IF($BG$1=TRUE,INDEX(Sheet2!$H$2:'Sheet2'!$H$45,MATCH(AY10,Sheet2!$G$2:'Sheet2'!$G$45,0),0)),IF($BH$1=TRUE,INDEX(Sheet2!$I$2:'Sheet2'!$I$45,MATCH(AY10,Sheet2!$G$2:'Sheet2'!$G$45,0)),IF($BI$1=TRUE,INDEX(Sheet2!$H$2:'Sheet2'!$H$45,MATCH(AY10,Sheet2!$G$2:'Sheet2'!$G$45,0)),0)))+IF($BE$1=TRUE,2,0)</f>
        <v>13</v>
      </c>
      <c r="U10" s="798">
        <f t="shared" si="8"/>
        <v>16.5</v>
      </c>
      <c r="V10" s="798">
        <f t="shared" si="9"/>
        <v>19.5</v>
      </c>
      <c r="W10" s="800">
        <f t="shared" si="10"/>
        <v>22.5</v>
      </c>
      <c r="X10" s="798">
        <f>AZ10+IF($F10="범선",IF($BG$1=TRUE,INDEX(Sheet2!$H$2:'Sheet2'!$H$45,MATCH(AZ10,Sheet2!$G$2:'Sheet2'!$G$45,0),0)),IF($BH$1=TRUE,INDEX(Sheet2!$I$2:'Sheet2'!$I$45,MATCH(AZ10,Sheet2!$G$2:'Sheet2'!$G$45,0)),IF($BI$1=TRUE,INDEX(Sheet2!$H$2:'Sheet2'!$H$45,MATCH(AZ10,Sheet2!$G$2:'Sheet2'!$G$45,0)),0)))+IF($BE$1=TRUE,2,0)</f>
        <v>19</v>
      </c>
      <c r="Y10" s="798">
        <f t="shared" si="11"/>
        <v>22.5</v>
      </c>
      <c r="Z10" s="798">
        <f t="shared" si="12"/>
        <v>25.5</v>
      </c>
      <c r="AA10" s="800">
        <f t="shared" si="13"/>
        <v>28.5</v>
      </c>
      <c r="AB10" s="798">
        <f>BA10+IF($F10="범선",IF($BG$1=TRUE,INDEX(Sheet2!$H$2:'Sheet2'!$H$45,MATCH(BA10,Sheet2!$G$2:'Sheet2'!$G$45,0),0)),IF($BH$1=TRUE,INDEX(Sheet2!$I$2:'Sheet2'!$I$45,MATCH(BA10,Sheet2!$G$2:'Sheet2'!$G$45,0)),IF($BI$1=TRUE,INDEX(Sheet2!$H$2:'Sheet2'!$H$45,MATCH(BA10,Sheet2!$G$2:'Sheet2'!$G$45,0)),0)))+IF($BE$1=TRUE,2,0)</f>
        <v>27</v>
      </c>
      <c r="AC10" s="798">
        <f t="shared" si="14"/>
        <v>30.5</v>
      </c>
      <c r="AD10" s="798">
        <f t="shared" si="15"/>
        <v>33.5</v>
      </c>
      <c r="AE10" s="800">
        <f t="shared" si="16"/>
        <v>36.5</v>
      </c>
      <c r="AF10" s="798">
        <f>BB10+IF($F10="범선",IF($BG$1=TRUE,INDEX(Sheet2!$H$2:'Sheet2'!$H$45,MATCH(BB10,Sheet2!$G$2:'Sheet2'!$G$45,0),0)),IF($BH$1=TRUE,INDEX(Sheet2!$I$2:'Sheet2'!$I$45,MATCH(BB10,Sheet2!$G$2:'Sheet2'!$G$45,0)),IF($BI$1=TRUE,INDEX(Sheet2!$H$2:'Sheet2'!$H$45,MATCH(BB10,Sheet2!$G$2:'Sheet2'!$G$45,0)),0)))+IF($BE$1=TRUE,2,0)</f>
        <v>33</v>
      </c>
      <c r="AG10" s="798">
        <f t="shared" si="17"/>
        <v>36.5</v>
      </c>
      <c r="AH10" s="798">
        <f t="shared" si="18"/>
        <v>39.5</v>
      </c>
      <c r="AI10" s="800">
        <f t="shared" si="19"/>
        <v>42.5</v>
      </c>
      <c r="AJ10" s="797"/>
      <c r="AK10" s="13">
        <v>150</v>
      </c>
      <c r="AL10" s="13">
        <v>370</v>
      </c>
      <c r="AM10" s="13">
        <v>10</v>
      </c>
      <c r="AN10" s="262">
        <v>14</v>
      </c>
      <c r="AO10" s="269">
        <v>19</v>
      </c>
      <c r="AP10" s="13">
        <v>60</v>
      </c>
      <c r="AQ10" s="13">
        <v>20</v>
      </c>
      <c r="AR10" s="13">
        <v>20</v>
      </c>
      <c r="AS10" s="13">
        <v>1120</v>
      </c>
      <c r="AT10" s="13">
        <v>2</v>
      </c>
      <c r="AU10" s="5">
        <f t="shared" si="20"/>
        <v>1200</v>
      </c>
      <c r="AV10" s="5">
        <f t="shared" si="21"/>
        <v>900</v>
      </c>
      <c r="AW10" s="5">
        <f t="shared" si="22"/>
        <v>1500</v>
      </c>
      <c r="AX10" s="5">
        <f t="shared" si="23"/>
        <v>-7</v>
      </c>
      <c r="AY10" s="5">
        <f t="shared" si="24"/>
        <v>-5</v>
      </c>
      <c r="AZ10" s="5">
        <f t="shared" si="25"/>
        <v>-2</v>
      </c>
      <c r="BA10" s="5">
        <f t="shared" si="26"/>
        <v>2</v>
      </c>
      <c r="BB10" s="5">
        <f t="shared" si="27"/>
        <v>5</v>
      </c>
    </row>
    <row r="11" spans="1:63" s="5" customFormat="1" hidden="1">
      <c r="A11" s="674">
        <v>20</v>
      </c>
      <c r="B11" s="679"/>
      <c r="C11" s="84" t="s">
        <v>295</v>
      </c>
      <c r="D11" s="533" t="s">
        <v>1</v>
      </c>
      <c r="E11" s="533" t="s">
        <v>0</v>
      </c>
      <c r="F11" s="533" t="s">
        <v>18</v>
      </c>
      <c r="G11" s="85" t="s">
        <v>10</v>
      </c>
      <c r="H11" s="226">
        <f>ROUNDDOWN(AK11*1.05,0)+INDEX(Sheet2!$B$2:'Sheet2'!$B$5,MATCH(G11,Sheet2!$A$2:'Sheet2'!$A$5,0),0)+34*AT11-ROUNDUP(IF($BC$1=TRUE,AV11,AW11)/10,0)+A11</f>
        <v>500</v>
      </c>
      <c r="I11" s="229">
        <f>ROUNDDOWN(AL11*1.05,0)+INDEX(Sheet2!$B$2:'Sheet2'!$B$5,MATCH(G11,Sheet2!$A$2:'Sheet2'!$A$5,0),0)+34*AT11-ROUNDUP(IF($BC$1=TRUE,AV11,AW11)/10,0)+A11</f>
        <v>594</v>
      </c>
      <c r="J11" s="86">
        <f t="shared" si="0"/>
        <v>1094</v>
      </c>
      <c r="K11" s="241">
        <v>1508</v>
      </c>
      <c r="L11" s="84">
        <f t="shared" si="1"/>
        <v>855</v>
      </c>
      <c r="M11" s="78">
        <f t="shared" si="2"/>
        <v>15</v>
      </c>
      <c r="N11" s="78">
        <f t="shared" si="3"/>
        <v>53</v>
      </c>
      <c r="O11" s="649">
        <f t="shared" si="4"/>
        <v>2094</v>
      </c>
      <c r="P11" s="856">
        <f>AX11+IF($F11="범선",IF($BG$1=TRUE,INDEX(Sheet2!$H$2:'Sheet2'!$H$45,MATCH(AX11,Sheet2!$G$2:'Sheet2'!$G$45,0),0)),IF($BH$1=TRUE,INDEX(Sheet2!$I$2:'Sheet2'!$I$45,MATCH(AX11,Sheet2!$G$2:'Sheet2'!$G$45,0)),IF($BI$1=TRUE,INDEX(Sheet2!$H$2:'Sheet2'!$H$45,MATCH(AX11,Sheet2!$G$2:'Sheet2'!$G$45,0)),0)))+IF($BE$1=TRUE,2,0)</f>
        <v>3</v>
      </c>
      <c r="Q11" s="857">
        <f t="shared" si="5"/>
        <v>6</v>
      </c>
      <c r="R11" s="857">
        <f t="shared" si="6"/>
        <v>9</v>
      </c>
      <c r="S11" s="858">
        <f t="shared" si="7"/>
        <v>12</v>
      </c>
      <c r="T11" s="857">
        <f>AY11+IF($F11="범선",IF($BG$1=TRUE,INDEX(Sheet2!$H$2:'Sheet2'!$H$45,MATCH(AY11,Sheet2!$G$2:'Sheet2'!$G$45,0),0)),IF($BH$1=TRUE,INDEX(Sheet2!$I$2:'Sheet2'!$I$45,MATCH(AY11,Sheet2!$G$2:'Sheet2'!$G$45,0)),IF($BI$1=TRUE,INDEX(Sheet2!$H$2:'Sheet2'!$H$45,MATCH(AY11,Sheet2!$G$2:'Sheet2'!$G$45,0)),0)))+IF($BE$1=TRUE,2,0)</f>
        <v>4</v>
      </c>
      <c r="U11" s="857">
        <f t="shared" si="8"/>
        <v>7.5</v>
      </c>
      <c r="V11" s="857">
        <f t="shared" si="9"/>
        <v>10.5</v>
      </c>
      <c r="W11" s="858">
        <f t="shared" si="10"/>
        <v>13.5</v>
      </c>
      <c r="X11" s="857">
        <f>AZ11+IF($F11="범선",IF($BG$1=TRUE,INDEX(Sheet2!$H$2:'Sheet2'!$H$45,MATCH(AZ11,Sheet2!$G$2:'Sheet2'!$G$45,0),0)),IF($BH$1=TRUE,INDEX(Sheet2!$I$2:'Sheet2'!$I$45,MATCH(AZ11,Sheet2!$G$2:'Sheet2'!$G$45,0)),IF($BI$1=TRUE,INDEX(Sheet2!$H$2:'Sheet2'!$H$45,MATCH(AZ11,Sheet2!$G$2:'Sheet2'!$G$45,0)),0)))+IF($BE$1=TRUE,2,0)</f>
        <v>8</v>
      </c>
      <c r="Y11" s="857">
        <f t="shared" si="11"/>
        <v>11.5</v>
      </c>
      <c r="Z11" s="857">
        <f t="shared" si="12"/>
        <v>14.5</v>
      </c>
      <c r="AA11" s="858">
        <f t="shared" si="13"/>
        <v>17.5</v>
      </c>
      <c r="AB11" s="857">
        <f>BA11+IF($F11="범선",IF($BG$1=TRUE,INDEX(Sheet2!$H$2:'Sheet2'!$H$45,MATCH(BA11,Sheet2!$G$2:'Sheet2'!$G$45,0),0)),IF($BH$1=TRUE,INDEX(Sheet2!$I$2:'Sheet2'!$I$45,MATCH(BA11,Sheet2!$G$2:'Sheet2'!$G$45,0)),IF($BI$1=TRUE,INDEX(Sheet2!$H$2:'Sheet2'!$H$45,MATCH(BA11,Sheet2!$G$2:'Sheet2'!$G$45,0)),0)))+IF($BE$1=TRUE,2,0)</f>
        <v>12</v>
      </c>
      <c r="AC11" s="857">
        <f t="shared" si="14"/>
        <v>15.5</v>
      </c>
      <c r="AD11" s="857">
        <f t="shared" si="15"/>
        <v>18.5</v>
      </c>
      <c r="AE11" s="858">
        <f t="shared" si="16"/>
        <v>21.5</v>
      </c>
      <c r="AF11" s="857">
        <f>BB11+IF($F11="범선",IF($BG$1=TRUE,INDEX(Sheet2!$H$2:'Sheet2'!$H$45,MATCH(BB11,Sheet2!$G$2:'Sheet2'!$G$45,0),0)),IF($BH$1=TRUE,INDEX(Sheet2!$I$2:'Sheet2'!$I$45,MATCH(BB11,Sheet2!$G$2:'Sheet2'!$G$45,0)),IF($BI$1=TRUE,INDEX(Sheet2!$H$2:'Sheet2'!$H$45,MATCH(BB11,Sheet2!$G$2:'Sheet2'!$G$45,0)),0)))+IF($BE$1=TRUE,2,0)</f>
        <v>15</v>
      </c>
      <c r="AG11" s="857">
        <f t="shared" si="17"/>
        <v>18.5</v>
      </c>
      <c r="AH11" s="857">
        <f t="shared" si="18"/>
        <v>21.5</v>
      </c>
      <c r="AI11" s="858">
        <f t="shared" si="19"/>
        <v>24.5</v>
      </c>
      <c r="AJ11" s="1190"/>
      <c r="AK11" s="13">
        <v>280</v>
      </c>
      <c r="AL11" s="13">
        <v>370</v>
      </c>
      <c r="AM11" s="13">
        <v>13</v>
      </c>
      <c r="AN11" s="393">
        <v>15</v>
      </c>
      <c r="AO11" s="394">
        <v>53</v>
      </c>
      <c r="AP11" s="178">
        <v>55</v>
      </c>
      <c r="AQ11" s="178">
        <v>23</v>
      </c>
      <c r="AR11" s="178">
        <v>30</v>
      </c>
      <c r="AS11" s="13">
        <v>1112</v>
      </c>
      <c r="AT11" s="13">
        <v>4</v>
      </c>
      <c r="AU11" s="13">
        <f t="shared" si="20"/>
        <v>1197</v>
      </c>
      <c r="AV11" s="13">
        <f t="shared" si="21"/>
        <v>897</v>
      </c>
      <c r="AW11" s="13">
        <f t="shared" si="22"/>
        <v>1496</v>
      </c>
      <c r="AX11" s="5">
        <f t="shared" si="23"/>
        <v>1</v>
      </c>
      <c r="AY11" s="5">
        <f t="shared" si="24"/>
        <v>2</v>
      </c>
      <c r="AZ11" s="5">
        <f t="shared" si="25"/>
        <v>6</v>
      </c>
      <c r="BA11" s="5">
        <f t="shared" si="26"/>
        <v>10</v>
      </c>
      <c r="BB11" s="5">
        <f t="shared" si="27"/>
        <v>13</v>
      </c>
    </row>
    <row r="12" spans="1:63" s="5" customFormat="1" hidden="1">
      <c r="A12" s="505">
        <v>20</v>
      </c>
      <c r="B12" s="508"/>
      <c r="C12" s="514" t="s">
        <v>294</v>
      </c>
      <c r="D12" s="66" t="s">
        <v>26</v>
      </c>
      <c r="E12" s="26" t="s">
        <v>36</v>
      </c>
      <c r="F12" s="66" t="s">
        <v>18</v>
      </c>
      <c r="G12" s="67" t="s">
        <v>10</v>
      </c>
      <c r="H12" s="227">
        <f>ROUNDDOWN(AK12*1.05,0)+INDEX(Sheet2!$B$2:'Sheet2'!$B$5,MATCH(G12,Sheet2!$A$2:'Sheet2'!$A$5,0),0)+34*AT12-ROUNDUP(IF($BC$1=TRUE,AV12,AW12)/10,0)+A12</f>
        <v>477</v>
      </c>
      <c r="I12" s="230">
        <f>ROUNDDOWN(AL12*1.05,0)+INDEX(Sheet2!$B$2:'Sheet2'!$B$5,MATCH(G12,Sheet2!$A$2:'Sheet2'!$A$5,0),0)+34*AT12-ROUNDUP(IF($BC$1=TRUE,AV12,AW12)/10,0)+A12</f>
        <v>561</v>
      </c>
      <c r="J12" s="68">
        <f t="shared" si="0"/>
        <v>1038</v>
      </c>
      <c r="K12" s="239">
        <f>AW12-ROUNDDOWN(AR12/2,0)-ROUNDDOWN(MAX(AQ12*1.2,AP12*0.5),0)+INDEX(Sheet2!$C$2:'Sheet2'!$C$5,MATCH(G12,Sheet2!$A$2:'Sheet2'!$A$5,0),0)</f>
        <v>1486</v>
      </c>
      <c r="L12" s="65">
        <f t="shared" si="1"/>
        <v>845</v>
      </c>
      <c r="M12" s="80">
        <f t="shared" si="2"/>
        <v>15</v>
      </c>
      <c r="N12" s="80">
        <f t="shared" si="3"/>
        <v>48</v>
      </c>
      <c r="O12" s="794">
        <f t="shared" si="4"/>
        <v>1992</v>
      </c>
      <c r="P12" s="31">
        <f>AX12+IF($F12="범선",IF($BG$1=TRUE,INDEX(Sheet2!$H$2:'Sheet2'!$H$45,MATCH(AX12,Sheet2!$G$2:'Sheet2'!$G$45,0),0)),IF($BH$1=TRUE,INDEX(Sheet2!$I$2:'Sheet2'!$I$45,MATCH(AX12,Sheet2!$G$2:'Sheet2'!$G$45,0)),IF($BI$1=TRUE,INDEX(Sheet2!$H$2:'Sheet2'!$H$45,MATCH(AX12,Sheet2!$G$2:'Sheet2'!$G$45,0)),0)))+IF($BE$1=TRUE,2,0)</f>
        <v>2</v>
      </c>
      <c r="Q12" s="26">
        <f t="shared" si="5"/>
        <v>5</v>
      </c>
      <c r="R12" s="26">
        <f t="shared" si="6"/>
        <v>8</v>
      </c>
      <c r="S12" s="28">
        <f t="shared" si="7"/>
        <v>11</v>
      </c>
      <c r="T12" s="26">
        <f>AY12+IF($F12="범선",IF($BG$1=TRUE,INDEX(Sheet2!$H$2:'Sheet2'!$H$45,MATCH(AY12,Sheet2!$G$2:'Sheet2'!$G$45,0),0)),IF($BH$1=TRUE,INDEX(Sheet2!$I$2:'Sheet2'!$I$45,MATCH(AY12,Sheet2!$G$2:'Sheet2'!$G$45,0)),IF($BI$1=TRUE,INDEX(Sheet2!$H$2:'Sheet2'!$H$45,MATCH(AY12,Sheet2!$G$2:'Sheet2'!$G$45,0)),0)))+IF($BE$1=TRUE,2,0)</f>
        <v>3</v>
      </c>
      <c r="U12" s="26">
        <f t="shared" si="8"/>
        <v>6.5</v>
      </c>
      <c r="V12" s="26">
        <f t="shared" si="9"/>
        <v>9.5</v>
      </c>
      <c r="W12" s="28">
        <f t="shared" si="10"/>
        <v>12.5</v>
      </c>
      <c r="X12" s="26">
        <f>AZ12+IF($F12="범선",IF($BG$1=TRUE,INDEX(Sheet2!$H$2:'Sheet2'!$H$45,MATCH(AZ12,Sheet2!$G$2:'Sheet2'!$G$45,0),0)),IF($BH$1=TRUE,INDEX(Sheet2!$I$2:'Sheet2'!$I$45,MATCH(AZ12,Sheet2!$G$2:'Sheet2'!$G$45,0)),IF($BI$1=TRUE,INDEX(Sheet2!$H$2:'Sheet2'!$H$45,MATCH(AZ12,Sheet2!$G$2:'Sheet2'!$G$45,0)),0)))+IF($BE$1=TRUE,2,0)</f>
        <v>7</v>
      </c>
      <c r="Y12" s="26">
        <f t="shared" si="11"/>
        <v>10.5</v>
      </c>
      <c r="Z12" s="26">
        <f t="shared" si="12"/>
        <v>13.5</v>
      </c>
      <c r="AA12" s="28">
        <f t="shared" si="13"/>
        <v>16.5</v>
      </c>
      <c r="AB12" s="26">
        <f>BA12+IF($F12="범선",IF($BG$1=TRUE,INDEX(Sheet2!$H$2:'Sheet2'!$H$45,MATCH(BA12,Sheet2!$G$2:'Sheet2'!$G$45,0),0)),IF($BH$1=TRUE,INDEX(Sheet2!$I$2:'Sheet2'!$I$45,MATCH(BA12,Sheet2!$G$2:'Sheet2'!$G$45,0)),IF($BI$1=TRUE,INDEX(Sheet2!$H$2:'Sheet2'!$H$45,MATCH(BA12,Sheet2!$G$2:'Sheet2'!$G$45,0)),0)))+IF($BE$1=TRUE,2,0)</f>
        <v>11</v>
      </c>
      <c r="AC12" s="26">
        <f t="shared" si="14"/>
        <v>14.5</v>
      </c>
      <c r="AD12" s="26">
        <f t="shared" si="15"/>
        <v>17.5</v>
      </c>
      <c r="AE12" s="28">
        <f t="shared" si="16"/>
        <v>20.5</v>
      </c>
      <c r="AF12" s="26">
        <f>BB12+IF($F12="범선",IF($BG$1=TRUE,INDEX(Sheet2!$H$2:'Sheet2'!$H$45,MATCH(BB12,Sheet2!$G$2:'Sheet2'!$G$45,0),0)),IF($BH$1=TRUE,INDEX(Sheet2!$I$2:'Sheet2'!$I$45,MATCH(BB12,Sheet2!$G$2:'Sheet2'!$G$45,0)),IF($BI$1=TRUE,INDEX(Sheet2!$H$2:'Sheet2'!$H$45,MATCH(BB12,Sheet2!$G$2:'Sheet2'!$G$45,0)),0)))+IF($BE$1=TRUE,2,0)</f>
        <v>14</v>
      </c>
      <c r="AG12" s="26">
        <f t="shared" si="17"/>
        <v>17.5</v>
      </c>
      <c r="AH12" s="26">
        <f t="shared" si="18"/>
        <v>20.5</v>
      </c>
      <c r="AI12" s="28">
        <f t="shared" si="19"/>
        <v>23.5</v>
      </c>
      <c r="AJ12" s="6"/>
      <c r="AK12" s="13">
        <v>290</v>
      </c>
      <c r="AL12" s="13">
        <v>370</v>
      </c>
      <c r="AM12" s="13">
        <v>13</v>
      </c>
      <c r="AN12" s="264">
        <v>15</v>
      </c>
      <c r="AO12" s="270">
        <v>48</v>
      </c>
      <c r="AP12" s="13">
        <v>50</v>
      </c>
      <c r="AQ12" s="13">
        <v>25</v>
      </c>
      <c r="AR12" s="13">
        <v>20</v>
      </c>
      <c r="AS12" s="13">
        <v>1110</v>
      </c>
      <c r="AT12" s="13">
        <v>3</v>
      </c>
      <c r="AU12" s="13">
        <f t="shared" si="20"/>
        <v>1180</v>
      </c>
      <c r="AV12" s="13">
        <f t="shared" si="21"/>
        <v>885</v>
      </c>
      <c r="AW12" s="13">
        <f t="shared" si="22"/>
        <v>1475</v>
      </c>
      <c r="AX12" s="5">
        <f t="shared" si="23"/>
        <v>0</v>
      </c>
      <c r="AY12" s="5">
        <f t="shared" si="24"/>
        <v>1</v>
      </c>
      <c r="AZ12" s="5">
        <f t="shared" si="25"/>
        <v>5</v>
      </c>
      <c r="BA12" s="5">
        <f t="shared" si="26"/>
        <v>9</v>
      </c>
      <c r="BB12" s="5">
        <f t="shared" si="27"/>
        <v>12</v>
      </c>
    </row>
    <row r="13" spans="1:63" s="5" customFormat="1" hidden="1">
      <c r="A13" s="677">
        <v>20</v>
      </c>
      <c r="B13" s="893" t="s">
        <v>43</v>
      </c>
      <c r="C13" s="342" t="s">
        <v>266</v>
      </c>
      <c r="D13" s="278" t="s">
        <v>1</v>
      </c>
      <c r="E13" s="278" t="s">
        <v>41</v>
      </c>
      <c r="F13" s="557" t="s">
        <v>267</v>
      </c>
      <c r="G13" s="564" t="s">
        <v>10</v>
      </c>
      <c r="H13" s="736">
        <f>ROUNDDOWN(AK13*1.05,0)+INDEX(Sheet2!$B$2:'Sheet2'!$B$5,MATCH(G13,Sheet2!$A$2:'Sheet2'!$A$5,0),0)+34*AT13-ROUNDUP(IF($BC$1=TRUE,AV13,AW13)/10,0)+A13</f>
        <v>452</v>
      </c>
      <c r="I13" s="741">
        <f>ROUNDDOWN(AL13*1.05,0)+INDEX(Sheet2!$B$2:'Sheet2'!$B$5,MATCH(G13,Sheet2!$A$2:'Sheet2'!$A$5,0),0)+34*AT13-ROUNDUP(IF($BC$1=TRUE,AV13,AW13)/10,0)+A13</f>
        <v>560</v>
      </c>
      <c r="J13" s="746">
        <f t="shared" si="0"/>
        <v>1012</v>
      </c>
      <c r="K13" s="751">
        <f>AW13-ROUNDDOWN(AR13/2,0)-ROUNDDOWN(MAX(AQ13*1.2,AP13*0.5),0)+INDEX(Sheet2!$C$2:'Sheet2'!$C$5,MATCH(G13,Sheet2!$A$2:'Sheet2'!$A$5,0),0)</f>
        <v>1483</v>
      </c>
      <c r="L13" s="608">
        <f t="shared" si="1"/>
        <v>832</v>
      </c>
      <c r="M13" s="642">
        <f t="shared" si="2"/>
        <v>15</v>
      </c>
      <c r="N13" s="618">
        <f t="shared" si="3"/>
        <v>30</v>
      </c>
      <c r="O13" s="782">
        <f t="shared" si="4"/>
        <v>1916</v>
      </c>
      <c r="P13" s="371">
        <f>AX13+IF($F13="범선",IF($BG$1=TRUE,INDEX(Sheet2!$H$2:'Sheet2'!$H$45,MATCH(AX13,Sheet2!$G$2:'Sheet2'!$G$45,0),0)),IF($BH$1=TRUE,INDEX(Sheet2!$I$2:'Sheet2'!$I$45,MATCH(AX13,Sheet2!$G$2:'Sheet2'!$G$45,0)),IF($BI$1=TRUE,INDEX(Sheet2!$H$2:'Sheet2'!$H$45,MATCH(AX13,Sheet2!$G$2:'Sheet2'!$G$45,0)),0)))+IF($BE$1=TRUE,2,0)</f>
        <v>15</v>
      </c>
      <c r="Q13" s="372">
        <f t="shared" si="5"/>
        <v>18</v>
      </c>
      <c r="R13" s="372">
        <f t="shared" si="6"/>
        <v>21</v>
      </c>
      <c r="S13" s="373">
        <f t="shared" si="7"/>
        <v>24</v>
      </c>
      <c r="T13" s="372">
        <f>AY13+IF($F13="범선",IF($BG$1=TRUE,INDEX(Sheet2!$H$2:'Sheet2'!$H$45,MATCH(AY13,Sheet2!$G$2:'Sheet2'!$G$45,0),0)),IF($BH$1=TRUE,INDEX(Sheet2!$I$2:'Sheet2'!$I$45,MATCH(AY13,Sheet2!$G$2:'Sheet2'!$G$45,0)),IF($BI$1=TRUE,INDEX(Sheet2!$H$2:'Sheet2'!$H$45,MATCH(AY13,Sheet2!$G$2:'Sheet2'!$G$45,0)),0)))+IF($BE$1=TRUE,2,0)</f>
        <v>17</v>
      </c>
      <c r="U13" s="372">
        <f t="shared" si="8"/>
        <v>20.5</v>
      </c>
      <c r="V13" s="372">
        <f t="shared" si="9"/>
        <v>23.5</v>
      </c>
      <c r="W13" s="373">
        <f t="shared" si="10"/>
        <v>26.5</v>
      </c>
      <c r="X13" s="372">
        <f>AZ13+IF($F13="범선",IF($BG$1=TRUE,INDEX(Sheet2!$H$2:'Sheet2'!$H$45,MATCH(AZ13,Sheet2!$G$2:'Sheet2'!$G$45,0),0)),IF($BH$1=TRUE,INDEX(Sheet2!$I$2:'Sheet2'!$I$45,MATCH(AZ13,Sheet2!$G$2:'Sheet2'!$G$45,0)),IF($BI$1=TRUE,INDEX(Sheet2!$H$2:'Sheet2'!$H$45,MATCH(AZ13,Sheet2!$G$2:'Sheet2'!$G$45,0)),0)))+IF($BE$1=TRUE,2,0)</f>
        <v>23</v>
      </c>
      <c r="Y13" s="372">
        <f t="shared" si="11"/>
        <v>26.5</v>
      </c>
      <c r="Z13" s="372">
        <f t="shared" si="12"/>
        <v>29.5</v>
      </c>
      <c r="AA13" s="373">
        <f t="shared" si="13"/>
        <v>32.5</v>
      </c>
      <c r="AB13" s="372">
        <f>BA13+IF($F13="범선",IF($BG$1=TRUE,INDEX(Sheet2!$H$2:'Sheet2'!$H$45,MATCH(BA13,Sheet2!$G$2:'Sheet2'!$G$45,0),0)),IF($BH$1=TRUE,INDEX(Sheet2!$I$2:'Sheet2'!$I$45,MATCH(BA13,Sheet2!$G$2:'Sheet2'!$G$45,0)),IF($BI$1=TRUE,INDEX(Sheet2!$H$2:'Sheet2'!$H$45,MATCH(BA13,Sheet2!$G$2:'Sheet2'!$G$45,0)),0)))+IF($BE$1=TRUE,2,0)</f>
        <v>31</v>
      </c>
      <c r="AC13" s="372">
        <f t="shared" si="14"/>
        <v>34.5</v>
      </c>
      <c r="AD13" s="372">
        <f t="shared" si="15"/>
        <v>37.5</v>
      </c>
      <c r="AE13" s="373">
        <f t="shared" si="16"/>
        <v>40.5</v>
      </c>
      <c r="AF13" s="372">
        <f>BB13+IF($F13="범선",IF($BG$1=TRUE,INDEX(Sheet2!$H$2:'Sheet2'!$H$45,MATCH(BB13,Sheet2!$G$2:'Sheet2'!$G$45,0),0)),IF($BH$1=TRUE,INDEX(Sheet2!$I$2:'Sheet2'!$I$45,MATCH(BB13,Sheet2!$G$2:'Sheet2'!$G$45,0)),IF($BI$1=TRUE,INDEX(Sheet2!$H$2:'Sheet2'!$H$45,MATCH(BB13,Sheet2!$G$2:'Sheet2'!$G$45,0)),0)))+IF($BE$1=TRUE,2,0)</f>
        <v>39</v>
      </c>
      <c r="AG13" s="372">
        <f t="shared" si="17"/>
        <v>42.5</v>
      </c>
      <c r="AH13" s="372">
        <f t="shared" si="18"/>
        <v>45.5</v>
      </c>
      <c r="AI13" s="373">
        <f t="shared" si="19"/>
        <v>48.5</v>
      </c>
      <c r="AJ13" s="797"/>
      <c r="AK13" s="13">
        <v>267</v>
      </c>
      <c r="AL13" s="13">
        <v>370</v>
      </c>
      <c r="AM13" s="13">
        <v>11</v>
      </c>
      <c r="AN13" s="262">
        <v>15</v>
      </c>
      <c r="AO13" s="269">
        <v>30</v>
      </c>
      <c r="AP13" s="13">
        <v>75</v>
      </c>
      <c r="AQ13" s="13">
        <v>40</v>
      </c>
      <c r="AR13" s="13">
        <v>40</v>
      </c>
      <c r="AS13" s="13">
        <v>1085</v>
      </c>
      <c r="AT13" s="13">
        <v>3</v>
      </c>
      <c r="AU13" s="5">
        <f t="shared" si="20"/>
        <v>1200</v>
      </c>
      <c r="AV13" s="5">
        <f t="shared" si="21"/>
        <v>900</v>
      </c>
      <c r="AW13" s="5">
        <f t="shared" si="22"/>
        <v>1500</v>
      </c>
      <c r="AX13" s="5">
        <f t="shared" si="23"/>
        <v>-4</v>
      </c>
      <c r="AY13" s="5">
        <f t="shared" si="24"/>
        <v>-3</v>
      </c>
      <c r="AZ13" s="5">
        <f t="shared" si="25"/>
        <v>0</v>
      </c>
      <c r="BA13" s="5">
        <f t="shared" si="26"/>
        <v>4</v>
      </c>
      <c r="BB13" s="5">
        <f t="shared" si="27"/>
        <v>8</v>
      </c>
    </row>
    <row r="14" spans="1:63" s="5" customFormat="1" hidden="1">
      <c r="A14" s="363">
        <v>20</v>
      </c>
      <c r="B14" s="537" t="s">
        <v>28</v>
      </c>
      <c r="C14" s="58" t="s">
        <v>266</v>
      </c>
      <c r="D14" s="55" t="s">
        <v>1</v>
      </c>
      <c r="E14" s="55" t="s">
        <v>41</v>
      </c>
      <c r="F14" s="220" t="s">
        <v>267</v>
      </c>
      <c r="G14" s="85" t="s">
        <v>10</v>
      </c>
      <c r="H14" s="226">
        <f>ROUNDDOWN(AK14*1.05,0)+INDEX(Sheet2!$B$2:'Sheet2'!$B$5,MATCH(G14,Sheet2!$A$2:'Sheet2'!$A$5,0),0)+34*AT14-ROUNDUP(IF($BC$1=TRUE,AV14,AW14)/10,0)+A14</f>
        <v>441</v>
      </c>
      <c r="I14" s="229">
        <f>ROUNDDOWN(AL14*1.05,0)+INDEX(Sheet2!$B$2:'Sheet2'!$B$5,MATCH(G14,Sheet2!$A$2:'Sheet2'!$A$5,0),0)+34*AT14-ROUNDUP(IF($BC$1=TRUE,AV14,AW14)/10,0)+A14</f>
        <v>560</v>
      </c>
      <c r="J14" s="86">
        <f t="shared" si="0"/>
        <v>1001</v>
      </c>
      <c r="K14" s="241">
        <f>AW14-ROUNDDOWN(AR14/2,0)-ROUNDDOWN(MAX(AQ14*1.2,AP14*0.5),0)+INDEX(Sheet2!$C$2:'Sheet2'!$C$5,MATCH(G14,Sheet2!$A$2:'Sheet2'!$A$5,0),0)</f>
        <v>1483</v>
      </c>
      <c r="L14" s="84">
        <f t="shared" si="1"/>
        <v>832</v>
      </c>
      <c r="M14" s="648">
        <f t="shared" si="2"/>
        <v>15</v>
      </c>
      <c r="N14" s="78">
        <f t="shared" si="3"/>
        <v>30</v>
      </c>
      <c r="O14" s="649">
        <f t="shared" si="4"/>
        <v>1883</v>
      </c>
      <c r="P14" s="175">
        <f>AX14+IF($F14="범선",IF($BG$1=TRUE,INDEX(Sheet2!$H$2:'Sheet2'!$H$45,MATCH(AX14,Sheet2!$G$2:'Sheet2'!$G$45,0),0)),IF($BH$1=TRUE,INDEX(Sheet2!$I$2:'Sheet2'!$I$45,MATCH(AX14,Sheet2!$G$2:'Sheet2'!$G$45,0)),IF($BI$1=TRUE,INDEX(Sheet2!$H$2:'Sheet2'!$H$45,MATCH(AX14,Sheet2!$G$2:'Sheet2'!$G$45,0)),0)))+IF($BE$1=TRUE,2,0)</f>
        <v>15</v>
      </c>
      <c r="Q14" s="176">
        <f t="shared" si="5"/>
        <v>18</v>
      </c>
      <c r="R14" s="176">
        <f t="shared" si="6"/>
        <v>21</v>
      </c>
      <c r="S14" s="177">
        <f t="shared" si="7"/>
        <v>24</v>
      </c>
      <c r="T14" s="176">
        <f>AY14+IF($F14="범선",IF($BG$1=TRUE,INDEX(Sheet2!$H$2:'Sheet2'!$H$45,MATCH(AY14,Sheet2!$G$2:'Sheet2'!$G$45,0),0)),IF($BH$1=TRUE,INDEX(Sheet2!$I$2:'Sheet2'!$I$45,MATCH(AY14,Sheet2!$G$2:'Sheet2'!$G$45,0)),IF($BI$1=TRUE,INDEX(Sheet2!$H$2:'Sheet2'!$H$45,MATCH(AY14,Sheet2!$G$2:'Sheet2'!$G$45,0)),0)))+IF($BE$1=TRUE,2,0)</f>
        <v>17</v>
      </c>
      <c r="U14" s="176">
        <f t="shared" si="8"/>
        <v>20.5</v>
      </c>
      <c r="V14" s="176">
        <f t="shared" si="9"/>
        <v>23.5</v>
      </c>
      <c r="W14" s="177">
        <f t="shared" si="10"/>
        <v>26.5</v>
      </c>
      <c r="X14" s="176">
        <f>AZ14+IF($F14="범선",IF($BG$1=TRUE,INDEX(Sheet2!$H$2:'Sheet2'!$H$45,MATCH(AZ14,Sheet2!$G$2:'Sheet2'!$G$45,0),0)),IF($BH$1=TRUE,INDEX(Sheet2!$I$2:'Sheet2'!$I$45,MATCH(AZ14,Sheet2!$G$2:'Sheet2'!$G$45,0)),IF($BI$1=TRUE,INDEX(Sheet2!$H$2:'Sheet2'!$H$45,MATCH(AZ14,Sheet2!$G$2:'Sheet2'!$G$45,0)),0)))+IF($BE$1=TRUE,2,0)</f>
        <v>23</v>
      </c>
      <c r="Y14" s="176">
        <f t="shared" si="11"/>
        <v>26.5</v>
      </c>
      <c r="Z14" s="176">
        <f t="shared" si="12"/>
        <v>29.5</v>
      </c>
      <c r="AA14" s="177">
        <f t="shared" si="13"/>
        <v>32.5</v>
      </c>
      <c r="AB14" s="176">
        <f>BA14+IF($F14="범선",IF($BG$1=TRUE,INDEX(Sheet2!$H$2:'Sheet2'!$H$45,MATCH(BA14,Sheet2!$G$2:'Sheet2'!$G$45,0),0)),IF($BH$1=TRUE,INDEX(Sheet2!$I$2:'Sheet2'!$I$45,MATCH(BA14,Sheet2!$G$2:'Sheet2'!$G$45,0)),IF($BI$1=TRUE,INDEX(Sheet2!$H$2:'Sheet2'!$H$45,MATCH(BA14,Sheet2!$G$2:'Sheet2'!$G$45,0)),0)))+IF($BE$1=TRUE,2,0)</f>
        <v>31</v>
      </c>
      <c r="AC14" s="176">
        <f t="shared" si="14"/>
        <v>34.5</v>
      </c>
      <c r="AD14" s="176">
        <f t="shared" si="15"/>
        <v>37.5</v>
      </c>
      <c r="AE14" s="177">
        <f t="shared" si="16"/>
        <v>40.5</v>
      </c>
      <c r="AF14" s="176">
        <f>BB14+IF($F14="범선",IF($BG$1=TRUE,INDEX(Sheet2!$H$2:'Sheet2'!$H$45,MATCH(BB14,Sheet2!$G$2:'Sheet2'!$G$45,0),0)),IF($BH$1=TRUE,INDEX(Sheet2!$I$2:'Sheet2'!$I$45,MATCH(BB14,Sheet2!$G$2:'Sheet2'!$G$45,0)),IF($BI$1=TRUE,INDEX(Sheet2!$H$2:'Sheet2'!$H$45,MATCH(BB14,Sheet2!$G$2:'Sheet2'!$G$45,0)),0)))+IF($BE$1=TRUE,2,0)</f>
        <v>39</v>
      </c>
      <c r="AG14" s="176">
        <f t="shared" si="17"/>
        <v>42.5</v>
      </c>
      <c r="AH14" s="176">
        <f t="shared" si="18"/>
        <v>45.5</v>
      </c>
      <c r="AI14" s="177">
        <f t="shared" si="19"/>
        <v>48.5</v>
      </c>
      <c r="AJ14" s="797"/>
      <c r="AK14" s="13">
        <v>257</v>
      </c>
      <c r="AL14" s="13">
        <v>370</v>
      </c>
      <c r="AM14" s="13">
        <v>10</v>
      </c>
      <c r="AN14" s="262">
        <v>15</v>
      </c>
      <c r="AO14" s="269">
        <v>30</v>
      </c>
      <c r="AP14" s="178">
        <v>75</v>
      </c>
      <c r="AQ14" s="178">
        <v>40</v>
      </c>
      <c r="AR14" s="178">
        <v>40</v>
      </c>
      <c r="AS14" s="13">
        <v>1085</v>
      </c>
      <c r="AT14" s="13">
        <v>3</v>
      </c>
      <c r="AU14" s="5">
        <f t="shared" si="20"/>
        <v>1200</v>
      </c>
      <c r="AV14" s="5">
        <f t="shared" si="21"/>
        <v>900</v>
      </c>
      <c r="AW14" s="5">
        <f t="shared" si="22"/>
        <v>1500</v>
      </c>
      <c r="AX14" s="5">
        <f t="shared" si="23"/>
        <v>-4</v>
      </c>
      <c r="AY14" s="5">
        <f t="shared" si="24"/>
        <v>-3</v>
      </c>
      <c r="AZ14" s="5">
        <f t="shared" si="25"/>
        <v>0</v>
      </c>
      <c r="BA14" s="5">
        <f t="shared" si="26"/>
        <v>4</v>
      </c>
      <c r="BB14" s="5">
        <f t="shared" si="27"/>
        <v>8</v>
      </c>
    </row>
    <row r="15" spans="1:63" s="5" customFormat="1" hidden="1">
      <c r="A15" s="889">
        <v>20</v>
      </c>
      <c r="B15" s="894"/>
      <c r="C15" s="899" t="s">
        <v>243</v>
      </c>
      <c r="D15" s="552" t="s">
        <v>26</v>
      </c>
      <c r="E15" s="552" t="s">
        <v>0</v>
      </c>
      <c r="F15" s="552" t="s">
        <v>18</v>
      </c>
      <c r="G15" s="562" t="s">
        <v>10</v>
      </c>
      <c r="H15" s="374">
        <f>ROUNDDOWN(AK15*1.05,0)+INDEX(Sheet2!$B$2:'Sheet2'!$B$5,MATCH(G15,Sheet2!$A$2:'Sheet2'!$A$5,0),0)+34*AT15-ROUNDUP(IF($BC$1=TRUE,AV15,AW15)/10,0)+A15</f>
        <v>489</v>
      </c>
      <c r="I15" s="375">
        <f>ROUNDDOWN(AL15*1.05,0)+INDEX(Sheet2!$B$2:'Sheet2'!$B$5,MATCH(G15,Sheet2!$A$2:'Sheet2'!$A$5,0),0)+34*AT15-ROUNDUP(IF($BC$1=TRUE,AV15,AW15)/10,0)+A15</f>
        <v>562</v>
      </c>
      <c r="J15" s="376">
        <f t="shared" si="0"/>
        <v>1051</v>
      </c>
      <c r="K15" s="919">
        <f>AW15-ROUNDDOWN(AR15/2,0)-ROUNDDOWN(MAX(AQ15*1.2,AP15*0.5),0)+INDEX(Sheet2!$C$2:'Sheet2'!$C$5,MATCH(G15,Sheet2!$A$2:'Sheet2'!$A$5,0),0)</f>
        <v>1477</v>
      </c>
      <c r="L15" s="607">
        <f t="shared" si="1"/>
        <v>841</v>
      </c>
      <c r="M15" s="887">
        <f t="shared" si="2"/>
        <v>15</v>
      </c>
      <c r="N15" s="617">
        <f t="shared" si="3"/>
        <v>45</v>
      </c>
      <c r="O15" s="785">
        <f t="shared" si="4"/>
        <v>2029</v>
      </c>
      <c r="P15" s="53">
        <f>AX15+IF($F15="범선",IF($BG$1=TRUE,INDEX(Sheet2!$H$2:'Sheet2'!$H$45,MATCH(AX15,Sheet2!$G$2:'Sheet2'!$G$45,0),0)),IF($BH$1=TRUE,INDEX(Sheet2!$I$2:'Sheet2'!$I$45,MATCH(AX15,Sheet2!$G$2:'Sheet2'!$G$45,0)),IF($BI$1=TRUE,INDEX(Sheet2!$H$2:'Sheet2'!$H$45,MATCH(AX15,Sheet2!$G$2:'Sheet2'!$G$45,0)),0)))+IF($BE$1=TRUE,2,0)</f>
        <v>2</v>
      </c>
      <c r="Q15" s="49">
        <f t="shared" si="5"/>
        <v>5</v>
      </c>
      <c r="R15" s="49">
        <f t="shared" si="6"/>
        <v>8</v>
      </c>
      <c r="S15" s="51">
        <f t="shared" si="7"/>
        <v>11</v>
      </c>
      <c r="T15" s="49">
        <f>AY15+IF($F15="범선",IF($BG$1=TRUE,INDEX(Sheet2!$H$2:'Sheet2'!$H$45,MATCH(AY15,Sheet2!$G$2:'Sheet2'!$G$45,0),0)),IF($BH$1=TRUE,INDEX(Sheet2!$I$2:'Sheet2'!$I$45,MATCH(AY15,Sheet2!$G$2:'Sheet2'!$G$45,0)),IF($BI$1=TRUE,INDEX(Sheet2!$H$2:'Sheet2'!$H$45,MATCH(AY15,Sheet2!$G$2:'Sheet2'!$G$45,0)),0)))+IF($BE$1=TRUE,2,0)</f>
        <v>3</v>
      </c>
      <c r="U15" s="49">
        <f t="shared" si="8"/>
        <v>6.5</v>
      </c>
      <c r="V15" s="49">
        <f t="shared" si="9"/>
        <v>9.5</v>
      </c>
      <c r="W15" s="51">
        <f t="shared" si="10"/>
        <v>12.5</v>
      </c>
      <c r="X15" s="49">
        <f>AZ15+IF($F15="범선",IF($BG$1=TRUE,INDEX(Sheet2!$H$2:'Sheet2'!$H$45,MATCH(AZ15,Sheet2!$G$2:'Sheet2'!$G$45,0),0)),IF($BH$1=TRUE,INDEX(Sheet2!$I$2:'Sheet2'!$I$45,MATCH(AZ15,Sheet2!$G$2:'Sheet2'!$G$45,0)),IF($BI$1=TRUE,INDEX(Sheet2!$H$2:'Sheet2'!$H$45,MATCH(AZ15,Sheet2!$G$2:'Sheet2'!$G$45,0)),0)))+IF($BE$1=TRUE,2,0)</f>
        <v>6</v>
      </c>
      <c r="Y15" s="49">
        <f t="shared" si="11"/>
        <v>9.5</v>
      </c>
      <c r="Z15" s="49">
        <f t="shared" si="12"/>
        <v>12.5</v>
      </c>
      <c r="AA15" s="51">
        <f t="shared" si="13"/>
        <v>15.5</v>
      </c>
      <c r="AB15" s="49">
        <f>BA15+IF($F15="범선",IF($BG$1=TRUE,INDEX(Sheet2!$H$2:'Sheet2'!$H$45,MATCH(BA15,Sheet2!$G$2:'Sheet2'!$G$45,0),0)),IF($BH$1=TRUE,INDEX(Sheet2!$I$2:'Sheet2'!$I$45,MATCH(BA15,Sheet2!$G$2:'Sheet2'!$G$45,0)),IF($BI$1=TRUE,INDEX(Sheet2!$H$2:'Sheet2'!$H$45,MATCH(BA15,Sheet2!$G$2:'Sheet2'!$G$45,0)),0)))+IF($BE$1=TRUE,2,0)</f>
        <v>10</v>
      </c>
      <c r="AC15" s="49">
        <f t="shared" si="14"/>
        <v>13.5</v>
      </c>
      <c r="AD15" s="49">
        <f t="shared" si="15"/>
        <v>16.5</v>
      </c>
      <c r="AE15" s="51">
        <f t="shared" si="16"/>
        <v>19.5</v>
      </c>
      <c r="AF15" s="49">
        <f>BB15+IF($F15="범선",IF($BG$1=TRUE,INDEX(Sheet2!$H$2:'Sheet2'!$H$45,MATCH(BB15,Sheet2!$G$2:'Sheet2'!$G$45,0),0)),IF($BH$1=TRUE,INDEX(Sheet2!$I$2:'Sheet2'!$I$45,MATCH(BB15,Sheet2!$G$2:'Sheet2'!$G$45,0)),IF($BI$1=TRUE,INDEX(Sheet2!$H$2:'Sheet2'!$H$45,MATCH(BB15,Sheet2!$G$2:'Sheet2'!$G$45,0)),0)))+IF($BE$1=TRUE,2,0)</f>
        <v>14</v>
      </c>
      <c r="AG15" s="49">
        <f t="shared" si="17"/>
        <v>17.5</v>
      </c>
      <c r="AH15" s="49">
        <f t="shared" si="18"/>
        <v>20.5</v>
      </c>
      <c r="AI15" s="51">
        <f t="shared" si="19"/>
        <v>23.5</v>
      </c>
      <c r="AJ15" s="6"/>
      <c r="AK15" s="13">
        <v>300</v>
      </c>
      <c r="AL15" s="13">
        <v>370</v>
      </c>
      <c r="AM15" s="13">
        <v>13</v>
      </c>
      <c r="AN15" s="935">
        <v>15</v>
      </c>
      <c r="AO15" s="936">
        <v>45</v>
      </c>
      <c r="AP15" s="13">
        <v>50</v>
      </c>
      <c r="AQ15" s="13">
        <v>22</v>
      </c>
      <c r="AR15" s="13">
        <v>20</v>
      </c>
      <c r="AS15" s="13">
        <v>1100</v>
      </c>
      <c r="AT15" s="13">
        <v>3</v>
      </c>
      <c r="AU15" s="13">
        <f t="shared" si="20"/>
        <v>1170</v>
      </c>
      <c r="AV15" s="13">
        <f t="shared" si="21"/>
        <v>877</v>
      </c>
      <c r="AW15" s="13">
        <f t="shared" si="22"/>
        <v>1462</v>
      </c>
      <c r="AX15" s="5">
        <f t="shared" si="23"/>
        <v>0</v>
      </c>
      <c r="AY15" s="5">
        <f t="shared" si="24"/>
        <v>1</v>
      </c>
      <c r="AZ15" s="5">
        <f t="shared" si="25"/>
        <v>4</v>
      </c>
      <c r="BA15" s="5">
        <f t="shared" si="26"/>
        <v>8</v>
      </c>
      <c r="BB15" s="5">
        <f t="shared" si="27"/>
        <v>12</v>
      </c>
    </row>
    <row r="16" spans="1:63" s="5" customFormat="1" hidden="1">
      <c r="A16" s="889">
        <v>20</v>
      </c>
      <c r="B16" s="894" t="s">
        <v>28</v>
      </c>
      <c r="C16" s="607" t="s">
        <v>219</v>
      </c>
      <c r="D16" s="552" t="s">
        <v>1</v>
      </c>
      <c r="E16" s="552" t="s">
        <v>0</v>
      </c>
      <c r="F16" s="552" t="s">
        <v>18</v>
      </c>
      <c r="G16" s="562" t="s">
        <v>10</v>
      </c>
      <c r="H16" s="910">
        <f>ROUNDDOWN(AK16*1.05,0)+INDEX(Sheet2!$B$2:'Sheet2'!$B$5,MATCH(G16,Sheet2!$A$2:'Sheet2'!$A$5,0),0)+34*AT16-ROUNDUP(IF($BC$1=TRUE,AV16,AW16)/10,0)+A16</f>
        <v>440</v>
      </c>
      <c r="I16" s="912">
        <f>ROUNDDOWN(AL16*1.05,0)+INDEX(Sheet2!$B$2:'Sheet2'!$B$5,MATCH(G16,Sheet2!$A$2:'Sheet2'!$A$5,0),0)+34*AT16-ROUNDUP(IF($BC$1=TRUE,AV16,AW16)/10,0)+A16</f>
        <v>461</v>
      </c>
      <c r="J16" s="915">
        <f t="shared" si="0"/>
        <v>901</v>
      </c>
      <c r="K16" s="919">
        <f>AW16-ROUNDDOWN(AR16/2,0)-ROUNDDOWN(MAX(AQ16*1.2,AP16*0.5),0)+INDEX(Sheet2!$C$2:'Sheet2'!$C$5,MATCH(G16,Sheet2!$A$2:'Sheet2'!$A$5,0),0)</f>
        <v>1475</v>
      </c>
      <c r="L16" s="607">
        <f t="shared" si="1"/>
        <v>824</v>
      </c>
      <c r="M16" s="772">
        <f t="shared" si="2"/>
        <v>13</v>
      </c>
      <c r="N16" s="772">
        <f t="shared" si="3"/>
        <v>45</v>
      </c>
      <c r="O16" s="929">
        <f t="shared" si="4"/>
        <v>1781</v>
      </c>
      <c r="P16" s="53">
        <f>AX16+IF($F16="범선",IF($BG$1=TRUE,INDEX(Sheet2!$H$2:'Sheet2'!$H$45,MATCH(AX16,Sheet2!$G$2:'Sheet2'!$G$45,0),0)),IF($BH$1=TRUE,INDEX(Sheet2!$I$2:'Sheet2'!$I$45,MATCH(AX16,Sheet2!$G$2:'Sheet2'!$G$45,0)),IF($BI$1=TRUE,INDEX(Sheet2!$H$2:'Sheet2'!$H$45,MATCH(AX16,Sheet2!$G$2:'Sheet2'!$G$45,0)),0)))+IF($BE$1=TRUE,2,0)</f>
        <v>1</v>
      </c>
      <c r="Q16" s="49">
        <f t="shared" si="5"/>
        <v>4</v>
      </c>
      <c r="R16" s="49">
        <f t="shared" si="6"/>
        <v>7</v>
      </c>
      <c r="S16" s="51">
        <f t="shared" si="7"/>
        <v>10</v>
      </c>
      <c r="T16" s="49">
        <f>AY16+IF($F16="범선",IF($BG$1=TRUE,INDEX(Sheet2!$H$2:'Sheet2'!$H$45,MATCH(AY16,Sheet2!$G$2:'Sheet2'!$G$45,0),0)),IF($BH$1=TRUE,INDEX(Sheet2!$I$2:'Sheet2'!$I$45,MATCH(AY16,Sheet2!$G$2:'Sheet2'!$G$45,0)),IF($BI$1=TRUE,INDEX(Sheet2!$H$2:'Sheet2'!$H$45,MATCH(AY16,Sheet2!$G$2:'Sheet2'!$G$45,0)),0)))+IF($BE$1=TRUE,2,0)</f>
        <v>2</v>
      </c>
      <c r="U16" s="49">
        <f t="shared" si="8"/>
        <v>5.5</v>
      </c>
      <c r="V16" s="49">
        <f t="shared" si="9"/>
        <v>8.5</v>
      </c>
      <c r="W16" s="51">
        <f t="shared" si="10"/>
        <v>11.5</v>
      </c>
      <c r="X16" s="49">
        <f>AZ16+IF($F16="범선",IF($BG$1=TRUE,INDEX(Sheet2!$H$2:'Sheet2'!$H$45,MATCH(AZ16,Sheet2!$G$2:'Sheet2'!$G$45,0),0)),IF($BH$1=TRUE,INDEX(Sheet2!$I$2:'Sheet2'!$I$45,MATCH(AZ16,Sheet2!$G$2:'Sheet2'!$G$45,0)),IF($BI$1=TRUE,INDEX(Sheet2!$H$2:'Sheet2'!$H$45,MATCH(AZ16,Sheet2!$G$2:'Sheet2'!$G$45,0)),0)))+IF($BE$1=TRUE,2,0)</f>
        <v>5</v>
      </c>
      <c r="Y16" s="49">
        <f t="shared" si="11"/>
        <v>8.5</v>
      </c>
      <c r="Z16" s="49">
        <f t="shared" si="12"/>
        <v>11.5</v>
      </c>
      <c r="AA16" s="51">
        <f t="shared" si="13"/>
        <v>14.5</v>
      </c>
      <c r="AB16" s="49">
        <f>BA16+IF($F16="범선",IF($BG$1=TRUE,INDEX(Sheet2!$H$2:'Sheet2'!$H$45,MATCH(BA16,Sheet2!$G$2:'Sheet2'!$G$45,0),0)),IF($BH$1=TRUE,INDEX(Sheet2!$I$2:'Sheet2'!$I$45,MATCH(BA16,Sheet2!$G$2:'Sheet2'!$G$45,0)),IF($BI$1=TRUE,INDEX(Sheet2!$H$2:'Sheet2'!$H$45,MATCH(BA16,Sheet2!$G$2:'Sheet2'!$G$45,0)),0)))+IF($BE$1=TRUE,2,0)</f>
        <v>9</v>
      </c>
      <c r="AC16" s="49">
        <f t="shared" si="14"/>
        <v>12.5</v>
      </c>
      <c r="AD16" s="49">
        <f t="shared" si="15"/>
        <v>15.5</v>
      </c>
      <c r="AE16" s="51">
        <f t="shared" si="16"/>
        <v>18.5</v>
      </c>
      <c r="AF16" s="49">
        <f>BB16+IF($F16="범선",IF($BG$1=TRUE,INDEX(Sheet2!$H$2:'Sheet2'!$H$45,MATCH(BB16,Sheet2!$G$2:'Sheet2'!$G$45,0),0)),IF($BH$1=TRUE,INDEX(Sheet2!$I$2:'Sheet2'!$I$45,MATCH(BB16,Sheet2!$G$2:'Sheet2'!$G$45,0)),IF($BI$1=TRUE,INDEX(Sheet2!$H$2:'Sheet2'!$H$45,MATCH(BB16,Sheet2!$G$2:'Sheet2'!$G$45,0)),0)))+IF($BE$1=TRUE,2,0)</f>
        <v>13</v>
      </c>
      <c r="AG16" s="49">
        <f t="shared" si="17"/>
        <v>16.5</v>
      </c>
      <c r="AH16" s="49">
        <f t="shared" si="18"/>
        <v>19.5</v>
      </c>
      <c r="AI16" s="51">
        <f t="shared" si="19"/>
        <v>22.5</v>
      </c>
      <c r="AJ16" s="6"/>
      <c r="AK16" s="13">
        <v>256</v>
      </c>
      <c r="AL16" s="13">
        <v>276</v>
      </c>
      <c r="AM16" s="13">
        <v>11</v>
      </c>
      <c r="AN16" s="264">
        <v>13</v>
      </c>
      <c r="AO16" s="270">
        <v>45</v>
      </c>
      <c r="AP16" s="13">
        <v>80</v>
      </c>
      <c r="AQ16" s="13">
        <v>30</v>
      </c>
      <c r="AR16" s="13">
        <v>72</v>
      </c>
      <c r="AS16" s="13">
        <v>1048</v>
      </c>
      <c r="AT16" s="13">
        <v>3</v>
      </c>
      <c r="AU16" s="5">
        <f t="shared" si="20"/>
        <v>1200</v>
      </c>
      <c r="AV16" s="5">
        <f t="shared" si="21"/>
        <v>900</v>
      </c>
      <c r="AW16" s="5">
        <f t="shared" si="22"/>
        <v>1500</v>
      </c>
      <c r="AX16" s="5">
        <f t="shared" si="23"/>
        <v>-1</v>
      </c>
      <c r="AY16" s="5">
        <f t="shared" si="24"/>
        <v>0</v>
      </c>
      <c r="AZ16" s="5">
        <f t="shared" si="25"/>
        <v>3</v>
      </c>
      <c r="BA16" s="5">
        <f t="shared" si="26"/>
        <v>7</v>
      </c>
      <c r="BB16" s="5">
        <f t="shared" si="27"/>
        <v>11</v>
      </c>
    </row>
    <row r="17" spans="1:54" s="5" customFormat="1" hidden="1">
      <c r="A17" s="456">
        <v>20</v>
      </c>
      <c r="B17" s="869" t="s">
        <v>220</v>
      </c>
      <c r="C17" s="441" t="s">
        <v>221</v>
      </c>
      <c r="D17" s="442" t="s">
        <v>1</v>
      </c>
      <c r="E17" s="442" t="s">
        <v>0</v>
      </c>
      <c r="F17" s="442" t="s">
        <v>18</v>
      </c>
      <c r="G17" s="444" t="s">
        <v>10</v>
      </c>
      <c r="H17" s="656">
        <f>ROUNDDOWN(AK17*1.05,0)+INDEX(Sheet2!$B$2:'Sheet2'!$B$5,MATCH(G17,Sheet2!$A$2:'Sheet2'!$A$5,0),0)+34*AT17-ROUNDUP(IF($BC$1=TRUE,AV17,AW17)/10,0)+A17</f>
        <v>472</v>
      </c>
      <c r="I17" s="657">
        <f>ROUNDDOWN(AL17*1.05,0)+INDEX(Sheet2!$B$2:'Sheet2'!$B$5,MATCH(G17,Sheet2!$A$2:'Sheet2'!$A$5,0),0)+34*AT17-ROUNDUP(IF($BC$1=TRUE,AV17,AW17)/10,0)+A17</f>
        <v>461</v>
      </c>
      <c r="J17" s="838">
        <f t="shared" si="0"/>
        <v>933</v>
      </c>
      <c r="K17" s="454">
        <f>AW17-ROUNDDOWN(AR17/2,0)-ROUNDDOWN(MAX(AQ17*1.2,AP17*0.5),0)+INDEX(Sheet2!$C$2:'Sheet2'!$C$5,MATCH(G17,Sheet2!$A$2:'Sheet2'!$A$5,0),0)</f>
        <v>1466</v>
      </c>
      <c r="L17" s="441">
        <f t="shared" si="1"/>
        <v>815</v>
      </c>
      <c r="M17" s="82">
        <f t="shared" si="2"/>
        <v>15</v>
      </c>
      <c r="N17" s="82">
        <f t="shared" si="3"/>
        <v>47</v>
      </c>
      <c r="O17" s="851">
        <f t="shared" si="4"/>
        <v>1877</v>
      </c>
      <c r="P17" s="53">
        <f>AX17+IF($F17="범선",IF($BG$1=TRUE,INDEX(Sheet2!$H$2:'Sheet2'!$H$45,MATCH(AX17,Sheet2!$G$2:'Sheet2'!$G$45,0),0)),IF($BH$1=TRUE,INDEX(Sheet2!$I$2:'Sheet2'!$I$45,MATCH(AX17,Sheet2!$G$2:'Sheet2'!$G$45,0)),IF($BI$1=TRUE,INDEX(Sheet2!$H$2:'Sheet2'!$H$45,MATCH(AX17,Sheet2!$G$2:'Sheet2'!$G$45,0)),0)))+IF($BE$1=TRUE,2,0)</f>
        <v>1</v>
      </c>
      <c r="Q17" s="49">
        <f t="shared" si="5"/>
        <v>4</v>
      </c>
      <c r="R17" s="49">
        <f t="shared" si="6"/>
        <v>7</v>
      </c>
      <c r="S17" s="51">
        <f t="shared" si="7"/>
        <v>10</v>
      </c>
      <c r="T17" s="49">
        <f>AY17+IF($F17="범선",IF($BG$1=TRUE,INDEX(Sheet2!$H$2:'Sheet2'!$H$45,MATCH(AY17,Sheet2!$G$2:'Sheet2'!$G$45,0),0)),IF($BH$1=TRUE,INDEX(Sheet2!$I$2:'Sheet2'!$I$45,MATCH(AY17,Sheet2!$G$2:'Sheet2'!$G$45,0)),IF($BI$1=TRUE,INDEX(Sheet2!$H$2:'Sheet2'!$H$45,MATCH(AY17,Sheet2!$G$2:'Sheet2'!$G$45,0)),0)))+IF($BE$1=TRUE,2,0)</f>
        <v>2</v>
      </c>
      <c r="U17" s="49">
        <f t="shared" si="8"/>
        <v>5.5</v>
      </c>
      <c r="V17" s="49">
        <f t="shared" si="9"/>
        <v>8.5</v>
      </c>
      <c r="W17" s="51">
        <f t="shared" si="10"/>
        <v>11.5</v>
      </c>
      <c r="X17" s="49">
        <f>AZ17+IF($F17="범선",IF($BG$1=TRUE,INDEX(Sheet2!$H$2:'Sheet2'!$H$45,MATCH(AZ17,Sheet2!$G$2:'Sheet2'!$G$45,0),0)),IF($BH$1=TRUE,INDEX(Sheet2!$I$2:'Sheet2'!$I$45,MATCH(AZ17,Sheet2!$G$2:'Sheet2'!$G$45,0)),IF($BI$1=TRUE,INDEX(Sheet2!$H$2:'Sheet2'!$H$45,MATCH(AZ17,Sheet2!$G$2:'Sheet2'!$G$45,0)),0)))+IF($BE$1=TRUE,2,0)</f>
        <v>6</v>
      </c>
      <c r="Y17" s="49">
        <f t="shared" si="11"/>
        <v>9.5</v>
      </c>
      <c r="Z17" s="49">
        <f t="shared" si="12"/>
        <v>12.5</v>
      </c>
      <c r="AA17" s="51">
        <f t="shared" si="13"/>
        <v>15.5</v>
      </c>
      <c r="AB17" s="49">
        <f>BA17+IF($F17="범선",IF($BG$1=TRUE,INDEX(Sheet2!$H$2:'Sheet2'!$H$45,MATCH(BA17,Sheet2!$G$2:'Sheet2'!$G$45,0),0)),IF($BH$1=TRUE,INDEX(Sheet2!$I$2:'Sheet2'!$I$45,MATCH(BA17,Sheet2!$G$2:'Sheet2'!$G$45,0)),IF($BI$1=TRUE,INDEX(Sheet2!$H$2:'Sheet2'!$H$45,MATCH(BA17,Sheet2!$G$2:'Sheet2'!$G$45,0)),0)))+IF($BE$1=TRUE,2,0)</f>
        <v>9</v>
      </c>
      <c r="AC17" s="49">
        <f t="shared" si="14"/>
        <v>12.5</v>
      </c>
      <c r="AD17" s="49">
        <f t="shared" si="15"/>
        <v>15.5</v>
      </c>
      <c r="AE17" s="51">
        <f t="shared" si="16"/>
        <v>18.5</v>
      </c>
      <c r="AF17" s="49">
        <f>BB17+IF($F17="범선",IF($BG$1=TRUE,INDEX(Sheet2!$H$2:'Sheet2'!$H$45,MATCH(BB17,Sheet2!$G$2:'Sheet2'!$G$45,0),0)),IF($BH$1=TRUE,INDEX(Sheet2!$I$2:'Sheet2'!$I$45,MATCH(BB17,Sheet2!$G$2:'Sheet2'!$G$45,0)),IF($BI$1=TRUE,INDEX(Sheet2!$H$2:'Sheet2'!$H$45,MATCH(BB17,Sheet2!$G$2:'Sheet2'!$G$45,0)),0)))+IF($BE$1=TRUE,2,0)</f>
        <v>13</v>
      </c>
      <c r="AG17" s="49">
        <f t="shared" si="17"/>
        <v>16.5</v>
      </c>
      <c r="AH17" s="49">
        <f t="shared" si="18"/>
        <v>19.5</v>
      </c>
      <c r="AI17" s="51">
        <f t="shared" si="19"/>
        <v>22.5</v>
      </c>
      <c r="AJ17" s="6"/>
      <c r="AK17" s="13">
        <v>286</v>
      </c>
      <c r="AL17" s="13">
        <v>276</v>
      </c>
      <c r="AM17" s="13">
        <v>13</v>
      </c>
      <c r="AN17" s="59">
        <v>15</v>
      </c>
      <c r="AO17" s="60">
        <v>47</v>
      </c>
      <c r="AP17" s="13">
        <v>90</v>
      </c>
      <c r="AQ17" s="13">
        <v>27</v>
      </c>
      <c r="AR17" s="13">
        <v>80</v>
      </c>
      <c r="AS17" s="13">
        <v>1030</v>
      </c>
      <c r="AT17" s="13">
        <v>3</v>
      </c>
      <c r="AU17" s="13">
        <f t="shared" si="20"/>
        <v>1200</v>
      </c>
      <c r="AV17" s="13">
        <f t="shared" si="21"/>
        <v>900</v>
      </c>
      <c r="AW17" s="13">
        <f t="shared" si="22"/>
        <v>1500</v>
      </c>
      <c r="AX17" s="5">
        <f t="shared" si="23"/>
        <v>-1</v>
      </c>
      <c r="AY17" s="5">
        <f t="shared" si="24"/>
        <v>0</v>
      </c>
      <c r="AZ17" s="5">
        <f t="shared" si="25"/>
        <v>4</v>
      </c>
      <c r="BA17" s="5">
        <f t="shared" si="26"/>
        <v>7</v>
      </c>
      <c r="BB17" s="5">
        <f t="shared" si="27"/>
        <v>11</v>
      </c>
    </row>
    <row r="18" spans="1:54" s="5" customFormat="1" hidden="1">
      <c r="A18" s="455">
        <v>20</v>
      </c>
      <c r="B18" s="595" t="s">
        <v>40</v>
      </c>
      <c r="C18" s="210" t="s">
        <v>266</v>
      </c>
      <c r="D18" s="181" t="s">
        <v>1</v>
      </c>
      <c r="E18" s="181" t="s">
        <v>41</v>
      </c>
      <c r="F18" s="221" t="s">
        <v>267</v>
      </c>
      <c r="G18" s="444" t="s">
        <v>10</v>
      </c>
      <c r="H18" s="225">
        <f>ROUNDDOWN(AK18*1.05,0)+INDEX(Sheet2!$B$2:'Sheet2'!$B$5,MATCH(G18,Sheet2!$A$2:'Sheet2'!$A$5,0),0)+34*AT18-ROUNDUP(IF($BC$1=TRUE,AV18,AW18)/10,0)+A18</f>
        <v>441</v>
      </c>
      <c r="I18" s="228">
        <f>ROUNDDOWN(AL18*1.05,0)+INDEX(Sheet2!$B$2:'Sheet2'!$B$5,MATCH(G18,Sheet2!$A$2:'Sheet2'!$A$5,0),0)+34*AT18-ROUNDUP(IF($BC$1=TRUE,AV18,AW18)/10,0)+A18</f>
        <v>560</v>
      </c>
      <c r="J18" s="313">
        <f t="shared" si="0"/>
        <v>1001</v>
      </c>
      <c r="K18" s="668">
        <f>AW18-ROUNDDOWN(AR18/2,0)-ROUNDDOWN(MAX(AQ18*1.2,AP18*0.5),0)+INDEX(Sheet2!$C$2:'Sheet2'!$C$5,MATCH(G18,Sheet2!$A$2:'Sheet2'!$A$5,0),0)</f>
        <v>1466</v>
      </c>
      <c r="L18" s="441">
        <f t="shared" si="1"/>
        <v>815</v>
      </c>
      <c r="M18" s="82">
        <f t="shared" si="2"/>
        <v>15</v>
      </c>
      <c r="N18" s="82">
        <f t="shared" si="3"/>
        <v>32</v>
      </c>
      <c r="O18" s="370">
        <f t="shared" si="4"/>
        <v>1883</v>
      </c>
      <c r="P18" s="184">
        <f>AX18+IF($F18="범선",IF($BG$1=TRUE,INDEX(Sheet2!$H$2:'Sheet2'!$H$45,MATCH(AX18,Sheet2!$G$2:'Sheet2'!$G$45,0),0)),IF($BH$1=TRUE,INDEX(Sheet2!$I$2:'Sheet2'!$I$45,MATCH(AX18,Sheet2!$G$2:'Sheet2'!$G$45,0)),IF($BI$1=TRUE,INDEX(Sheet2!$H$2:'Sheet2'!$H$45,MATCH(AX18,Sheet2!$G$2:'Sheet2'!$G$45,0)),0)))+IF($BE$1=TRUE,2,0)</f>
        <v>15</v>
      </c>
      <c r="Q18" s="185">
        <f t="shared" si="5"/>
        <v>18</v>
      </c>
      <c r="R18" s="185">
        <f t="shared" si="6"/>
        <v>21</v>
      </c>
      <c r="S18" s="186">
        <f t="shared" si="7"/>
        <v>24</v>
      </c>
      <c r="T18" s="185">
        <f>AY18+IF($F18="범선",IF($BG$1=TRUE,INDEX(Sheet2!$H$2:'Sheet2'!$H$45,MATCH(AY18,Sheet2!$G$2:'Sheet2'!$G$45,0),0)),IF($BH$1=TRUE,INDEX(Sheet2!$I$2:'Sheet2'!$I$45,MATCH(AY18,Sheet2!$G$2:'Sheet2'!$G$45,0)),IF($BI$1=TRUE,INDEX(Sheet2!$H$2:'Sheet2'!$H$45,MATCH(AY18,Sheet2!$G$2:'Sheet2'!$G$45,0)),0)))+IF($BE$1=TRUE,2,0)</f>
        <v>17</v>
      </c>
      <c r="U18" s="185">
        <f t="shared" si="8"/>
        <v>20.5</v>
      </c>
      <c r="V18" s="185">
        <f t="shared" si="9"/>
        <v>23.5</v>
      </c>
      <c r="W18" s="186">
        <f t="shared" si="10"/>
        <v>26.5</v>
      </c>
      <c r="X18" s="185">
        <f>AZ18+IF($F18="범선",IF($BG$1=TRUE,INDEX(Sheet2!$H$2:'Sheet2'!$H$45,MATCH(AZ18,Sheet2!$G$2:'Sheet2'!$G$45,0),0)),IF($BH$1=TRUE,INDEX(Sheet2!$I$2:'Sheet2'!$I$45,MATCH(AZ18,Sheet2!$G$2:'Sheet2'!$G$45,0)),IF($BI$1=TRUE,INDEX(Sheet2!$H$2:'Sheet2'!$H$45,MATCH(AZ18,Sheet2!$G$2:'Sheet2'!$G$45,0)),0)))+IF($BE$1=TRUE,2,0)</f>
        <v>25</v>
      </c>
      <c r="Y18" s="185">
        <f t="shared" si="11"/>
        <v>28.5</v>
      </c>
      <c r="Z18" s="185">
        <f t="shared" si="12"/>
        <v>31.5</v>
      </c>
      <c r="AA18" s="186">
        <f t="shared" si="13"/>
        <v>34.5</v>
      </c>
      <c r="AB18" s="185">
        <f>BA18+IF($F18="범선",IF($BG$1=TRUE,INDEX(Sheet2!$H$2:'Sheet2'!$H$45,MATCH(BA18,Sheet2!$G$2:'Sheet2'!$G$45,0),0)),IF($BH$1=TRUE,INDEX(Sheet2!$I$2:'Sheet2'!$I$45,MATCH(BA18,Sheet2!$G$2:'Sheet2'!$G$45,0)),IF($BI$1=TRUE,INDEX(Sheet2!$H$2:'Sheet2'!$H$45,MATCH(BA18,Sheet2!$G$2:'Sheet2'!$G$45,0)),0)))+IF($BE$1=TRUE,2,0)</f>
        <v>31</v>
      </c>
      <c r="AC18" s="185">
        <f t="shared" si="14"/>
        <v>34.5</v>
      </c>
      <c r="AD18" s="185">
        <f t="shared" si="15"/>
        <v>37.5</v>
      </c>
      <c r="AE18" s="186">
        <f t="shared" si="16"/>
        <v>40.5</v>
      </c>
      <c r="AF18" s="185">
        <f>BB18+IF($F18="범선",IF($BG$1=TRUE,INDEX(Sheet2!$H$2:'Sheet2'!$H$45,MATCH(BB18,Sheet2!$G$2:'Sheet2'!$G$45,0),0)),IF($BH$1=TRUE,INDEX(Sheet2!$I$2:'Sheet2'!$I$45,MATCH(BB18,Sheet2!$G$2:'Sheet2'!$G$45,0)),IF($BI$1=TRUE,INDEX(Sheet2!$H$2:'Sheet2'!$H$45,MATCH(BB18,Sheet2!$G$2:'Sheet2'!$G$45,0)),0)))+IF($BE$1=TRUE,2,0)</f>
        <v>39</v>
      </c>
      <c r="AG18" s="185">
        <f t="shared" si="17"/>
        <v>42.5</v>
      </c>
      <c r="AH18" s="185">
        <f t="shared" si="18"/>
        <v>45.5</v>
      </c>
      <c r="AI18" s="186">
        <f t="shared" si="19"/>
        <v>48.5</v>
      </c>
      <c r="AJ18" s="797"/>
      <c r="AK18" s="13">
        <v>257</v>
      </c>
      <c r="AL18" s="13">
        <v>370</v>
      </c>
      <c r="AM18" s="13">
        <v>10</v>
      </c>
      <c r="AN18" s="266">
        <v>15</v>
      </c>
      <c r="AO18" s="272">
        <v>32</v>
      </c>
      <c r="AP18" s="13">
        <v>80</v>
      </c>
      <c r="AQ18" s="13">
        <v>50</v>
      </c>
      <c r="AR18" s="13">
        <v>50</v>
      </c>
      <c r="AS18" s="13">
        <v>1070</v>
      </c>
      <c r="AT18" s="13">
        <v>3</v>
      </c>
      <c r="AU18" s="5">
        <f t="shared" si="20"/>
        <v>1200</v>
      </c>
      <c r="AV18" s="5">
        <f t="shared" si="21"/>
        <v>900</v>
      </c>
      <c r="AW18" s="5">
        <f t="shared" si="22"/>
        <v>1500</v>
      </c>
      <c r="AX18" s="5">
        <f t="shared" si="23"/>
        <v>-4</v>
      </c>
      <c r="AY18" s="5">
        <f t="shared" si="24"/>
        <v>-3</v>
      </c>
      <c r="AZ18" s="5">
        <f t="shared" si="25"/>
        <v>1</v>
      </c>
      <c r="BA18" s="5">
        <f t="shared" si="26"/>
        <v>4</v>
      </c>
      <c r="BB18" s="5">
        <f t="shared" si="27"/>
        <v>8</v>
      </c>
    </row>
    <row r="19" spans="1:54" s="5" customFormat="1" hidden="1">
      <c r="A19" s="385"/>
      <c r="B19" s="538" t="s">
        <v>3</v>
      </c>
      <c r="C19" s="544" t="s">
        <v>103</v>
      </c>
      <c r="D19" s="70" t="s">
        <v>1</v>
      </c>
      <c r="E19" s="70" t="s">
        <v>0</v>
      </c>
      <c r="F19" s="70" t="s">
        <v>18</v>
      </c>
      <c r="G19" s="71" t="s">
        <v>10</v>
      </c>
      <c r="H19" s="447">
        <f>ROUNDDOWN(AK19*1.05,0)+INDEX(Sheet2!$B$2:'Sheet2'!$B$5,MATCH(G19,Sheet2!$A$2:'Sheet2'!$A$5,0),0)+34*AT19-ROUNDUP(IF($BC$1=TRUE,AV19,AW19)/10,0)+A19</f>
        <v>464</v>
      </c>
      <c r="I19" s="449">
        <f>ROUNDDOWN(AL19*1.05,0)+INDEX(Sheet2!$B$2:'Sheet2'!$B$5,MATCH(G19,Sheet2!$A$2:'Sheet2'!$A$5,0),0)+34*AT19-ROUNDUP(IF($BC$1=TRUE,AV19,AW19)/10,0)+A19</f>
        <v>562</v>
      </c>
      <c r="J19" s="369">
        <f t="shared" si="0"/>
        <v>1026</v>
      </c>
      <c r="K19" s="594">
        <f>AW19-ROUNDDOWN(AR19/2,0)-ROUNDDOWN(MAX(AQ19*1.2,AP19*0.5),0)+INDEX(Sheet2!$C$2:'Sheet2'!$C$5,MATCH(G19,Sheet2!$A$2:'Sheet2'!$A$5,0),0)</f>
        <v>1465</v>
      </c>
      <c r="L19" s="69">
        <f t="shared" si="1"/>
        <v>814</v>
      </c>
      <c r="M19" s="82">
        <f t="shared" si="2"/>
        <v>9</v>
      </c>
      <c r="N19" s="82">
        <f t="shared" si="3"/>
        <v>35</v>
      </c>
      <c r="O19" s="628">
        <f t="shared" si="4"/>
        <v>1954</v>
      </c>
      <c r="P19" s="31">
        <f>AX19+IF($F19="범선",IF($BG$1=TRUE,INDEX(Sheet2!$H$2:'Sheet2'!$H$45,MATCH(AX19,Sheet2!$G$2:'Sheet2'!$G$45,0),0)),IF($BH$1=TRUE,INDEX(Sheet2!$I$2:'Sheet2'!$I$45,MATCH(AX19,Sheet2!$G$2:'Sheet2'!$G$45,0)),IF($BI$1=TRUE,INDEX(Sheet2!$H$2:'Sheet2'!$H$45,MATCH(AX19,Sheet2!$G$2:'Sheet2'!$G$45,0)),0)))+IF($BE$1=TRUE,2,0)</f>
        <v>-1</v>
      </c>
      <c r="Q19" s="26">
        <f t="shared" si="5"/>
        <v>2</v>
      </c>
      <c r="R19" s="26">
        <f t="shared" si="6"/>
        <v>5</v>
      </c>
      <c r="S19" s="28">
        <f t="shared" si="7"/>
        <v>8</v>
      </c>
      <c r="T19" s="26">
        <f>AY19+IF($F19="범선",IF($BG$1=TRUE,INDEX(Sheet2!$H$2:'Sheet2'!$H$45,MATCH(AY19,Sheet2!$G$2:'Sheet2'!$G$45,0),0)),IF($BH$1=TRUE,INDEX(Sheet2!$I$2:'Sheet2'!$I$45,MATCH(AY19,Sheet2!$G$2:'Sheet2'!$G$45,0)),IF($BI$1=TRUE,INDEX(Sheet2!$H$2:'Sheet2'!$H$45,MATCH(AY19,Sheet2!$G$2:'Sheet2'!$G$45,0)),0)))+IF($BE$1=TRUE,2,0)</f>
        <v>0</v>
      </c>
      <c r="U19" s="26">
        <f t="shared" si="8"/>
        <v>3.5</v>
      </c>
      <c r="V19" s="26">
        <f t="shared" si="9"/>
        <v>6.5</v>
      </c>
      <c r="W19" s="28">
        <f t="shared" si="10"/>
        <v>9.5</v>
      </c>
      <c r="X19" s="26">
        <f>AZ19+IF($F19="범선",IF($BG$1=TRUE,INDEX(Sheet2!$H$2:'Sheet2'!$H$45,MATCH(AZ19,Sheet2!$G$2:'Sheet2'!$G$45,0),0)),IF($BH$1=TRUE,INDEX(Sheet2!$I$2:'Sheet2'!$I$45,MATCH(AZ19,Sheet2!$G$2:'Sheet2'!$G$45,0)),IF($BI$1=TRUE,INDEX(Sheet2!$H$2:'Sheet2'!$H$45,MATCH(AZ19,Sheet2!$G$2:'Sheet2'!$G$45,0)),0)))+IF($BE$1=TRUE,2,0)</f>
        <v>3</v>
      </c>
      <c r="Y19" s="26">
        <f t="shared" si="11"/>
        <v>6.5</v>
      </c>
      <c r="Z19" s="26">
        <f t="shared" si="12"/>
        <v>9.5</v>
      </c>
      <c r="AA19" s="28">
        <f t="shared" si="13"/>
        <v>12.5</v>
      </c>
      <c r="AB19" s="26">
        <f>BA19+IF($F19="범선",IF($BG$1=TRUE,INDEX(Sheet2!$H$2:'Sheet2'!$H$45,MATCH(BA19,Sheet2!$G$2:'Sheet2'!$G$45,0),0)),IF($BH$1=TRUE,INDEX(Sheet2!$I$2:'Sheet2'!$I$45,MATCH(BA19,Sheet2!$G$2:'Sheet2'!$G$45,0)),IF($BI$1=TRUE,INDEX(Sheet2!$H$2:'Sheet2'!$H$45,MATCH(BA19,Sheet2!$G$2:'Sheet2'!$G$45,0)),0)))+IF($BE$1=TRUE,2,0)</f>
        <v>7</v>
      </c>
      <c r="AC19" s="26">
        <f t="shared" si="14"/>
        <v>10.5</v>
      </c>
      <c r="AD19" s="26">
        <f t="shared" si="15"/>
        <v>13.5</v>
      </c>
      <c r="AE19" s="28">
        <f t="shared" si="16"/>
        <v>16.5</v>
      </c>
      <c r="AF19" s="26">
        <f>BB19+IF($F19="범선",IF($BG$1=TRUE,INDEX(Sheet2!$H$2:'Sheet2'!$H$45,MATCH(BB19,Sheet2!$G$2:'Sheet2'!$G$45,0),0)),IF($BH$1=TRUE,INDEX(Sheet2!$I$2:'Sheet2'!$I$45,MATCH(BB19,Sheet2!$G$2:'Sheet2'!$G$45,0)),IF($BI$1=TRUE,INDEX(Sheet2!$H$2:'Sheet2'!$H$45,MATCH(BB19,Sheet2!$G$2:'Sheet2'!$G$45,0)),0)))+IF($BE$1=TRUE,2,0)</f>
        <v>11</v>
      </c>
      <c r="AG19" s="26">
        <f t="shared" si="17"/>
        <v>14.5</v>
      </c>
      <c r="AH19" s="26">
        <f t="shared" si="18"/>
        <v>17.5</v>
      </c>
      <c r="AI19" s="28">
        <f t="shared" si="19"/>
        <v>20.5</v>
      </c>
      <c r="AJ19" s="26"/>
      <c r="AK19" s="96">
        <v>298</v>
      </c>
      <c r="AL19" s="96">
        <v>391</v>
      </c>
      <c r="AM19" s="96">
        <v>7</v>
      </c>
      <c r="AN19" s="82">
        <v>9</v>
      </c>
      <c r="AO19" s="82">
        <v>35</v>
      </c>
      <c r="AP19" s="13">
        <v>96</v>
      </c>
      <c r="AQ19" s="13">
        <v>45</v>
      </c>
      <c r="AR19" s="13">
        <v>64</v>
      </c>
      <c r="AS19" s="13">
        <v>1040</v>
      </c>
      <c r="AT19" s="13">
        <v>3</v>
      </c>
      <c r="AU19" s="13">
        <f t="shared" si="20"/>
        <v>1200</v>
      </c>
      <c r="AV19" s="13">
        <f t="shared" si="21"/>
        <v>900</v>
      </c>
      <c r="AW19" s="13">
        <f t="shared" si="22"/>
        <v>1500</v>
      </c>
      <c r="AX19" s="5">
        <f t="shared" si="23"/>
        <v>-3</v>
      </c>
      <c r="AY19" s="5">
        <f t="shared" si="24"/>
        <v>-2</v>
      </c>
      <c r="AZ19" s="5">
        <f t="shared" si="25"/>
        <v>1</v>
      </c>
      <c r="BA19" s="5">
        <f t="shared" si="26"/>
        <v>5</v>
      </c>
      <c r="BB19" s="5">
        <f t="shared" si="27"/>
        <v>9</v>
      </c>
    </row>
    <row r="20" spans="1:54" s="5" customFormat="1" hidden="1">
      <c r="A20" s="890"/>
      <c r="B20" s="895" t="s">
        <v>3</v>
      </c>
      <c r="C20" s="900" t="s">
        <v>218</v>
      </c>
      <c r="D20" s="723" t="s">
        <v>1</v>
      </c>
      <c r="E20" s="723" t="s">
        <v>0</v>
      </c>
      <c r="F20" s="905" t="s">
        <v>18</v>
      </c>
      <c r="G20" s="734" t="s">
        <v>10</v>
      </c>
      <c r="H20" s="498">
        <f>ROUNDDOWN(AK20*1.05,0)+INDEX(Sheet2!$B$2:'Sheet2'!$B$5,MATCH(G20,Sheet2!$A$2:'Sheet2'!$A$5,0),0)+34*AT20-ROUNDUP(IF($BC$1=TRUE,AV20,AW20)/10,0)+A20</f>
        <v>488</v>
      </c>
      <c r="I20" s="499">
        <f>ROUNDDOWN(AL20*1.05,0)+INDEX(Sheet2!$B$2:'Sheet2'!$B$5,MATCH(G20,Sheet2!$A$2:'Sheet2'!$A$5,0),0)+34*AT20-ROUNDUP(IF($BC$1=TRUE,AV20,AW20)/10,0)+A20</f>
        <v>566</v>
      </c>
      <c r="J20" s="837">
        <f t="shared" si="0"/>
        <v>1054</v>
      </c>
      <c r="K20" s="920">
        <f>AW20-ROUNDDOWN(AR20/2,0)-ROUNDDOWN(MAX(AQ20*1.2,AP20*0.5),0)+INDEX(Sheet2!$C$2:'Sheet2'!$C$5,MATCH(G20,Sheet2!$A$2:'Sheet2'!$A$5,0),0)</f>
        <v>1461</v>
      </c>
      <c r="L20" s="717">
        <f t="shared" si="1"/>
        <v>810</v>
      </c>
      <c r="M20" s="250">
        <f t="shared" si="2"/>
        <v>12</v>
      </c>
      <c r="N20" s="250">
        <f t="shared" si="3"/>
        <v>40</v>
      </c>
      <c r="O20" s="928">
        <f t="shared" si="4"/>
        <v>2030</v>
      </c>
      <c r="P20" s="47">
        <f>AX20+IF($F20="범선",IF($BG$1=TRUE,INDEX(Sheet2!$H$2:'Sheet2'!$H$45,MATCH(AX20,Sheet2!$G$2:'Sheet2'!$G$45,0),0)),IF($BH$1=TRUE,INDEX(Sheet2!$I$2:'Sheet2'!$I$45,MATCH(AX20,Sheet2!$G$2:'Sheet2'!$G$45,0)),IF($BI$1=TRUE,INDEX(Sheet2!$H$2:'Sheet2'!$H$45,MATCH(AX20,Sheet2!$G$2:'Sheet2'!$G$45,0)),0)))+IF($BE$1=TRUE,2,0)</f>
        <v>0</v>
      </c>
      <c r="Q20" s="43">
        <f t="shared" si="5"/>
        <v>3</v>
      </c>
      <c r="R20" s="43">
        <f t="shared" si="6"/>
        <v>6</v>
      </c>
      <c r="S20" s="45">
        <f t="shared" si="7"/>
        <v>9</v>
      </c>
      <c r="T20" s="43">
        <f>AY20+IF($F20="범선",IF($BG$1=TRUE,INDEX(Sheet2!$H$2:'Sheet2'!$H$45,MATCH(AY20,Sheet2!$G$2:'Sheet2'!$G$45,0),0)),IF($BH$1=TRUE,INDEX(Sheet2!$I$2:'Sheet2'!$I$45,MATCH(AY20,Sheet2!$G$2:'Sheet2'!$G$45,0)),IF($BI$1=TRUE,INDEX(Sheet2!$H$2:'Sheet2'!$H$45,MATCH(AY20,Sheet2!$G$2:'Sheet2'!$G$45,0)),0)))+IF($BE$1=TRUE,2,0)</f>
        <v>1</v>
      </c>
      <c r="U20" s="43">
        <f t="shared" si="8"/>
        <v>4.5</v>
      </c>
      <c r="V20" s="43">
        <f t="shared" si="9"/>
        <v>7.5</v>
      </c>
      <c r="W20" s="45">
        <f t="shared" si="10"/>
        <v>10.5</v>
      </c>
      <c r="X20" s="43">
        <f>AZ20+IF($F20="범선",IF($BG$1=TRUE,INDEX(Sheet2!$H$2:'Sheet2'!$H$45,MATCH(AZ20,Sheet2!$G$2:'Sheet2'!$G$45,0),0)),IF($BH$1=TRUE,INDEX(Sheet2!$I$2:'Sheet2'!$I$45,MATCH(AZ20,Sheet2!$G$2:'Sheet2'!$G$45,0)),IF($BI$1=TRUE,INDEX(Sheet2!$H$2:'Sheet2'!$H$45,MATCH(AZ20,Sheet2!$G$2:'Sheet2'!$G$45,0)),0)))+IF($BE$1=TRUE,2,0)</f>
        <v>4</v>
      </c>
      <c r="Y20" s="43">
        <f t="shared" si="11"/>
        <v>7.5</v>
      </c>
      <c r="Z20" s="43">
        <f t="shared" si="12"/>
        <v>10.5</v>
      </c>
      <c r="AA20" s="45">
        <f t="shared" si="13"/>
        <v>13.5</v>
      </c>
      <c r="AB20" s="43">
        <f>BA20+IF($F20="범선",IF($BG$1=TRUE,INDEX(Sheet2!$H$2:'Sheet2'!$H$45,MATCH(BA20,Sheet2!$G$2:'Sheet2'!$G$45,0),0)),IF($BH$1=TRUE,INDEX(Sheet2!$I$2:'Sheet2'!$I$45,MATCH(BA20,Sheet2!$G$2:'Sheet2'!$G$45,0)),IF($BI$1=TRUE,INDEX(Sheet2!$H$2:'Sheet2'!$H$45,MATCH(BA20,Sheet2!$G$2:'Sheet2'!$G$45,0)),0)))+IF($BE$1=TRUE,2,0)</f>
        <v>8</v>
      </c>
      <c r="AC20" s="43">
        <f t="shared" si="14"/>
        <v>11.5</v>
      </c>
      <c r="AD20" s="43">
        <f t="shared" si="15"/>
        <v>14.5</v>
      </c>
      <c r="AE20" s="45">
        <f t="shared" si="16"/>
        <v>17.5</v>
      </c>
      <c r="AF20" s="43">
        <f>BB20+IF($F20="범선",IF($BG$1=TRUE,INDEX(Sheet2!$H$2:'Sheet2'!$H$45,MATCH(BB20,Sheet2!$G$2:'Sheet2'!$G$45,0),0)),IF($BH$1=TRUE,INDEX(Sheet2!$I$2:'Sheet2'!$I$45,MATCH(BB20,Sheet2!$G$2:'Sheet2'!$G$45,0)),IF($BI$1=TRUE,INDEX(Sheet2!$H$2:'Sheet2'!$H$45,MATCH(BB20,Sheet2!$G$2:'Sheet2'!$G$45,0)),0)))+IF($BE$1=TRUE,2,0)</f>
        <v>12</v>
      </c>
      <c r="AG20" s="43">
        <f t="shared" si="17"/>
        <v>15.5</v>
      </c>
      <c r="AH20" s="43">
        <f t="shared" si="18"/>
        <v>18.5</v>
      </c>
      <c r="AI20" s="45">
        <f t="shared" si="19"/>
        <v>21.5</v>
      </c>
      <c r="AJ20" s="20"/>
      <c r="AK20" s="96">
        <v>288</v>
      </c>
      <c r="AL20" s="96">
        <v>362</v>
      </c>
      <c r="AM20" s="96">
        <v>15</v>
      </c>
      <c r="AN20" s="82">
        <v>12</v>
      </c>
      <c r="AO20" s="82">
        <v>40</v>
      </c>
      <c r="AP20" s="13">
        <v>90</v>
      </c>
      <c r="AQ20" s="13">
        <v>50</v>
      </c>
      <c r="AR20" s="13">
        <v>60</v>
      </c>
      <c r="AS20" s="13">
        <v>1050</v>
      </c>
      <c r="AT20" s="13">
        <v>4</v>
      </c>
      <c r="AU20" s="5">
        <f t="shared" si="20"/>
        <v>1200</v>
      </c>
      <c r="AV20" s="5">
        <f t="shared" si="21"/>
        <v>900</v>
      </c>
      <c r="AW20" s="5">
        <f t="shared" si="22"/>
        <v>1500</v>
      </c>
      <c r="AX20" s="5">
        <f t="shared" si="23"/>
        <v>-2</v>
      </c>
      <c r="AY20" s="5">
        <f t="shared" si="24"/>
        <v>-1</v>
      </c>
      <c r="AZ20" s="5">
        <f t="shared" si="25"/>
        <v>2</v>
      </c>
      <c r="BA20" s="5">
        <f t="shared" si="26"/>
        <v>6</v>
      </c>
      <c r="BB20" s="5">
        <f t="shared" si="27"/>
        <v>10</v>
      </c>
    </row>
    <row r="21" spans="1:54" s="5" customFormat="1" hidden="1">
      <c r="A21" s="385"/>
      <c r="B21" s="538" t="s">
        <v>44</v>
      </c>
      <c r="C21" s="544" t="s">
        <v>130</v>
      </c>
      <c r="D21" s="70" t="s">
        <v>1</v>
      </c>
      <c r="E21" s="70" t="s">
        <v>41</v>
      </c>
      <c r="F21" s="906" t="s">
        <v>18</v>
      </c>
      <c r="G21" s="71" t="s">
        <v>10</v>
      </c>
      <c r="H21" s="225">
        <f>ROUNDDOWN(AK21*1.05,0)+INDEX(Sheet2!$B$2:'Sheet2'!$B$5,MATCH(G21,Sheet2!$A$2:'Sheet2'!$A$5,0),0)+34*AT21-ROUNDUP(IF($BC$1=TRUE,AV21,AW21)/10,0)+A21</f>
        <v>309</v>
      </c>
      <c r="I21" s="228">
        <f>ROUNDDOWN(AL21*1.05,0)+INDEX(Sheet2!$B$2:'Sheet2'!$B$5,MATCH(G21,Sheet2!$A$2:'Sheet2'!$A$5,0),0)+34*AT21-ROUNDUP(IF($BC$1=TRUE,AV21,AW21)/10,0)+A21</f>
        <v>519</v>
      </c>
      <c r="J21" s="72">
        <f t="shared" si="0"/>
        <v>828</v>
      </c>
      <c r="K21" s="594">
        <f>AW21-ROUNDDOWN(AR21/2,0)-ROUNDDOWN(MAX(AQ21*1.2,AP21*0.5),0)+INDEX(Sheet2!$C$2:'Sheet2'!$C$5,MATCH(G21,Sheet2!$A$2:'Sheet2'!$A$5,0),0)</f>
        <v>1457</v>
      </c>
      <c r="L21" s="69">
        <f t="shared" si="1"/>
        <v>806</v>
      </c>
      <c r="M21" s="82">
        <f t="shared" si="2"/>
        <v>11</v>
      </c>
      <c r="N21" s="82">
        <f t="shared" si="3"/>
        <v>40</v>
      </c>
      <c r="O21" s="628">
        <f t="shared" si="4"/>
        <v>1446</v>
      </c>
      <c r="P21" s="31">
        <f>AX21+IF($F21="범선",IF($BG$1=TRUE,INDEX(Sheet2!$H$2:'Sheet2'!$H$45,MATCH(AX21,Sheet2!$G$2:'Sheet2'!$G$45,0),0)),IF($BH$1=TRUE,INDEX(Sheet2!$I$2:'Sheet2'!$I$45,MATCH(AX21,Sheet2!$G$2:'Sheet2'!$G$45,0)),IF($BI$1=TRUE,INDEX(Sheet2!$H$2:'Sheet2'!$H$45,MATCH(AX21,Sheet2!$G$2:'Sheet2'!$G$45,0)),0)))+IF($BE$1=TRUE,2,0)</f>
        <v>0</v>
      </c>
      <c r="Q21" s="26">
        <f t="shared" si="5"/>
        <v>3</v>
      </c>
      <c r="R21" s="26">
        <f t="shared" si="6"/>
        <v>6</v>
      </c>
      <c r="S21" s="28">
        <f t="shared" si="7"/>
        <v>9</v>
      </c>
      <c r="T21" s="26">
        <f>AY21+IF($F21="범선",IF($BG$1=TRUE,INDEX(Sheet2!$H$2:'Sheet2'!$H$45,MATCH(AY21,Sheet2!$G$2:'Sheet2'!$G$45,0),0)),IF($BH$1=TRUE,INDEX(Sheet2!$I$2:'Sheet2'!$I$45,MATCH(AY21,Sheet2!$G$2:'Sheet2'!$G$45,0)),IF($BI$1=TRUE,INDEX(Sheet2!$H$2:'Sheet2'!$H$45,MATCH(AY21,Sheet2!$G$2:'Sheet2'!$G$45,0)),0)))+IF($BE$1=TRUE,2,0)</f>
        <v>1</v>
      </c>
      <c r="U21" s="26">
        <f t="shared" si="8"/>
        <v>4.5</v>
      </c>
      <c r="V21" s="26">
        <f t="shared" si="9"/>
        <v>7.5</v>
      </c>
      <c r="W21" s="28">
        <f t="shared" si="10"/>
        <v>10.5</v>
      </c>
      <c r="X21" s="26">
        <f>AZ21+IF($F21="범선",IF($BG$1=TRUE,INDEX(Sheet2!$H$2:'Sheet2'!$H$45,MATCH(AZ21,Sheet2!$G$2:'Sheet2'!$G$45,0),0)),IF($BH$1=TRUE,INDEX(Sheet2!$I$2:'Sheet2'!$I$45,MATCH(AZ21,Sheet2!$G$2:'Sheet2'!$G$45,0)),IF($BI$1=TRUE,INDEX(Sheet2!$H$2:'Sheet2'!$H$45,MATCH(AZ21,Sheet2!$G$2:'Sheet2'!$G$45,0)),0)))+IF($BE$1=TRUE,2,0)</f>
        <v>4</v>
      </c>
      <c r="Y21" s="26">
        <f t="shared" si="11"/>
        <v>7.5</v>
      </c>
      <c r="Z21" s="26">
        <f t="shared" si="12"/>
        <v>10.5</v>
      </c>
      <c r="AA21" s="28">
        <f t="shared" si="13"/>
        <v>13.5</v>
      </c>
      <c r="AB21" s="26">
        <f>BA21+IF($F21="범선",IF($BG$1=TRUE,INDEX(Sheet2!$H$2:'Sheet2'!$H$45,MATCH(BA21,Sheet2!$G$2:'Sheet2'!$G$45,0),0)),IF($BH$1=TRUE,INDEX(Sheet2!$I$2:'Sheet2'!$I$45,MATCH(BA21,Sheet2!$G$2:'Sheet2'!$G$45,0)),IF($BI$1=TRUE,INDEX(Sheet2!$H$2:'Sheet2'!$H$45,MATCH(BA21,Sheet2!$G$2:'Sheet2'!$G$45,0)),0)))+IF($BE$1=TRUE,2,0)</f>
        <v>8</v>
      </c>
      <c r="AC21" s="26">
        <f t="shared" si="14"/>
        <v>11.5</v>
      </c>
      <c r="AD21" s="26">
        <f t="shared" si="15"/>
        <v>14.5</v>
      </c>
      <c r="AE21" s="28">
        <f t="shared" si="16"/>
        <v>17.5</v>
      </c>
      <c r="AF21" s="26">
        <f>BB21+IF($F21="범선",IF($BG$1=TRUE,INDEX(Sheet2!$H$2:'Sheet2'!$H$45,MATCH(BB21,Sheet2!$G$2:'Sheet2'!$G$45,0),0)),IF($BH$1=TRUE,INDEX(Sheet2!$I$2:'Sheet2'!$I$45,MATCH(BB21,Sheet2!$G$2:'Sheet2'!$G$45,0)),IF($BI$1=TRUE,INDEX(Sheet2!$H$2:'Sheet2'!$H$45,MATCH(BB21,Sheet2!$G$2:'Sheet2'!$G$45,0)),0)))+IF($BE$1=TRUE,2,0)</f>
        <v>12</v>
      </c>
      <c r="AG21" s="26">
        <f t="shared" si="17"/>
        <v>15.5</v>
      </c>
      <c r="AH21" s="26">
        <f t="shared" si="18"/>
        <v>18.5</v>
      </c>
      <c r="AI21" s="28">
        <f t="shared" si="19"/>
        <v>21.5</v>
      </c>
      <c r="AJ21" s="26"/>
      <c r="AK21" s="97">
        <v>150</v>
      </c>
      <c r="AL21" s="97">
        <v>350</v>
      </c>
      <c r="AM21" s="97">
        <v>8</v>
      </c>
      <c r="AN21" s="82">
        <v>11</v>
      </c>
      <c r="AO21" s="82">
        <v>40</v>
      </c>
      <c r="AP21" s="5">
        <v>100</v>
      </c>
      <c r="AQ21" s="5">
        <v>50</v>
      </c>
      <c r="AR21" s="5">
        <v>68</v>
      </c>
      <c r="AS21" s="5">
        <v>1032</v>
      </c>
      <c r="AT21" s="5">
        <v>3</v>
      </c>
      <c r="AU21" s="5">
        <f t="shared" si="20"/>
        <v>1200</v>
      </c>
      <c r="AV21" s="5">
        <f t="shared" si="21"/>
        <v>900</v>
      </c>
      <c r="AW21" s="5">
        <f t="shared" si="22"/>
        <v>1500</v>
      </c>
      <c r="AX21" s="5">
        <f t="shared" si="23"/>
        <v>-2</v>
      </c>
      <c r="AY21" s="5">
        <f t="shared" si="24"/>
        <v>-1</v>
      </c>
      <c r="AZ21" s="5">
        <f t="shared" si="25"/>
        <v>2</v>
      </c>
      <c r="BA21" s="5">
        <f t="shared" si="26"/>
        <v>6</v>
      </c>
      <c r="BB21" s="5">
        <f t="shared" si="27"/>
        <v>10</v>
      </c>
    </row>
    <row r="22" spans="1:54" s="5" customFormat="1" hidden="1">
      <c r="A22" s="334"/>
      <c r="B22" s="89" t="s">
        <v>239</v>
      </c>
      <c r="C22" s="119" t="s">
        <v>227</v>
      </c>
      <c r="D22" s="26" t="s">
        <v>1</v>
      </c>
      <c r="E22" s="26" t="s">
        <v>36</v>
      </c>
      <c r="F22" s="216" t="s">
        <v>18</v>
      </c>
      <c r="G22" s="28" t="s">
        <v>10</v>
      </c>
      <c r="H22" s="91">
        <f>ROUNDDOWN(AK22*1.05,0)+INDEX(Sheet2!$B$2:'Sheet2'!$B$5,MATCH(G22,Sheet2!$A$2:'Sheet2'!$A$5,0),0)+34*AT22-ROUNDUP(IF($BC$1=TRUE,AV22,AW22)/10,0)+A22</f>
        <v>516</v>
      </c>
      <c r="I22" s="231">
        <f>ROUNDDOWN(AL22*1.05,0)+INDEX(Sheet2!$B$2:'Sheet2'!$B$5,MATCH(G22,Sheet2!$A$2:'Sheet2'!$A$5,0),0)+34*AT22-ROUNDUP(IF($BC$1=TRUE,AV22,AW22)/10,0)+A22</f>
        <v>443</v>
      </c>
      <c r="J22" s="30">
        <f t="shared" si="0"/>
        <v>959</v>
      </c>
      <c r="K22" s="603">
        <f>AW22-ROUNDDOWN(AR22/2,0)-ROUNDDOWN(MAX(AQ22*1.2,AP22*0.5),0)+INDEX(Sheet2!$C$2:'Sheet2'!$C$5,MATCH(G22,Sheet2!$A$2:'Sheet2'!$A$5,0),0)</f>
        <v>1456</v>
      </c>
      <c r="L22" s="25">
        <f t="shared" si="1"/>
        <v>810</v>
      </c>
      <c r="M22" s="83">
        <f t="shared" si="2"/>
        <v>12</v>
      </c>
      <c r="N22" s="83">
        <f t="shared" si="3"/>
        <v>24</v>
      </c>
      <c r="O22" s="92">
        <f t="shared" si="4"/>
        <v>1991</v>
      </c>
      <c r="P22" s="31">
        <f>AX22+IF($F22="범선",IF($BG$1=TRUE,INDEX(Sheet2!$H$2:'Sheet2'!$H$45,MATCH(AX22,Sheet2!$G$2:'Sheet2'!$G$45,0),0)),IF($BH$1=TRUE,INDEX(Sheet2!$I$2:'Sheet2'!$I$45,MATCH(AX22,Sheet2!$G$2:'Sheet2'!$G$45,0)),IF($BI$1=TRUE,INDEX(Sheet2!$H$2:'Sheet2'!$H$45,MATCH(AX22,Sheet2!$G$2:'Sheet2'!$G$45,0)),0)))+IF($BE$1=TRUE,2,0)</f>
        <v>-3</v>
      </c>
      <c r="Q22" s="26">
        <f t="shared" si="5"/>
        <v>0</v>
      </c>
      <c r="R22" s="26">
        <f t="shared" si="6"/>
        <v>3</v>
      </c>
      <c r="S22" s="28">
        <f t="shared" si="7"/>
        <v>6</v>
      </c>
      <c r="T22" s="26">
        <f>AY22+IF($F22="범선",IF($BG$1=TRUE,INDEX(Sheet2!$H$2:'Sheet2'!$H$45,MATCH(AY22,Sheet2!$G$2:'Sheet2'!$G$45,0),0)),IF($BH$1=TRUE,INDEX(Sheet2!$I$2:'Sheet2'!$I$45,MATCH(AY22,Sheet2!$G$2:'Sheet2'!$G$45,0)),IF($BI$1=TRUE,INDEX(Sheet2!$H$2:'Sheet2'!$H$45,MATCH(AY22,Sheet2!$G$2:'Sheet2'!$G$45,0)),0)))+IF($BE$1=TRUE,2,0)</f>
        <v>-1</v>
      </c>
      <c r="U22" s="26">
        <f t="shared" si="8"/>
        <v>2.5</v>
      </c>
      <c r="V22" s="26">
        <f t="shared" si="9"/>
        <v>5.5</v>
      </c>
      <c r="W22" s="28">
        <f t="shared" si="10"/>
        <v>8.5</v>
      </c>
      <c r="X22" s="26">
        <f>AZ22+IF($F22="범선",IF($BG$1=TRUE,INDEX(Sheet2!$H$2:'Sheet2'!$H$45,MATCH(AZ22,Sheet2!$G$2:'Sheet2'!$G$45,0),0)),IF($BH$1=TRUE,INDEX(Sheet2!$I$2:'Sheet2'!$I$45,MATCH(AZ22,Sheet2!$G$2:'Sheet2'!$G$45,0)),IF($BI$1=TRUE,INDEX(Sheet2!$H$2:'Sheet2'!$H$45,MATCH(AZ22,Sheet2!$G$2:'Sheet2'!$G$45,0)),0)))+IF($BE$1=TRUE,2,0)</f>
        <v>2</v>
      </c>
      <c r="Y22" s="26">
        <f t="shared" si="11"/>
        <v>5.5</v>
      </c>
      <c r="Z22" s="26">
        <f t="shared" si="12"/>
        <v>8.5</v>
      </c>
      <c r="AA22" s="28">
        <f t="shared" si="13"/>
        <v>11.5</v>
      </c>
      <c r="AB22" s="26">
        <f>BA22+IF($F22="범선",IF($BG$1=TRUE,INDEX(Sheet2!$H$2:'Sheet2'!$H$45,MATCH(BA22,Sheet2!$G$2:'Sheet2'!$G$45,0),0)),IF($BH$1=TRUE,INDEX(Sheet2!$I$2:'Sheet2'!$I$45,MATCH(BA22,Sheet2!$G$2:'Sheet2'!$G$45,0)),IF($BI$1=TRUE,INDEX(Sheet2!$H$2:'Sheet2'!$H$45,MATCH(BA22,Sheet2!$G$2:'Sheet2'!$G$45,0)),0)))+IF($BE$1=TRUE,2,0)</f>
        <v>6</v>
      </c>
      <c r="AC22" s="26">
        <f t="shared" si="14"/>
        <v>9.5</v>
      </c>
      <c r="AD22" s="26">
        <f t="shared" si="15"/>
        <v>12.5</v>
      </c>
      <c r="AE22" s="28">
        <f t="shared" si="16"/>
        <v>15.5</v>
      </c>
      <c r="AF22" s="26">
        <f>BB22+IF($F22="범선",IF($BG$1=TRUE,INDEX(Sheet2!$H$2:'Sheet2'!$H$45,MATCH(BB22,Sheet2!$G$2:'Sheet2'!$G$45,0),0)),IF($BH$1=TRUE,INDEX(Sheet2!$I$2:'Sheet2'!$I$45,MATCH(BB22,Sheet2!$G$2:'Sheet2'!$G$45,0)),IF($BI$1=TRUE,INDEX(Sheet2!$H$2:'Sheet2'!$H$45,MATCH(BB22,Sheet2!$G$2:'Sheet2'!$G$45,0)),0)))+IF($BE$1=TRUE,2,0)</f>
        <v>9</v>
      </c>
      <c r="AG22" s="26">
        <f t="shared" si="17"/>
        <v>12.5</v>
      </c>
      <c r="AH22" s="26">
        <f t="shared" si="18"/>
        <v>15.5</v>
      </c>
      <c r="AI22" s="28">
        <f t="shared" si="19"/>
        <v>18.5</v>
      </c>
      <c r="AJ22" s="26"/>
      <c r="AK22" s="96">
        <v>250</v>
      </c>
      <c r="AL22" s="96">
        <v>180</v>
      </c>
      <c r="AM22" s="96">
        <v>8</v>
      </c>
      <c r="AN22" s="83">
        <v>12</v>
      </c>
      <c r="AO22" s="83">
        <v>24</v>
      </c>
      <c r="AP22" s="13">
        <v>130</v>
      </c>
      <c r="AQ22" s="13">
        <v>50</v>
      </c>
      <c r="AR22" s="13">
        <v>35</v>
      </c>
      <c r="AS22" s="13">
        <v>1025</v>
      </c>
      <c r="AT22" s="13">
        <v>6</v>
      </c>
      <c r="AU22" s="5">
        <f t="shared" si="20"/>
        <v>1190</v>
      </c>
      <c r="AV22" s="5">
        <f t="shared" si="21"/>
        <v>892</v>
      </c>
      <c r="AW22" s="5">
        <f t="shared" si="22"/>
        <v>1487</v>
      </c>
      <c r="AX22" s="5">
        <f t="shared" si="23"/>
        <v>-5</v>
      </c>
      <c r="AY22" s="5">
        <f t="shared" si="24"/>
        <v>-3</v>
      </c>
      <c r="AZ22" s="5">
        <f t="shared" si="25"/>
        <v>0</v>
      </c>
      <c r="BA22" s="5">
        <f t="shared" si="26"/>
        <v>4</v>
      </c>
      <c r="BB22" s="5">
        <f t="shared" si="27"/>
        <v>7</v>
      </c>
    </row>
    <row r="23" spans="1:54" s="5" customFormat="1" hidden="1">
      <c r="A23" s="455">
        <v>20</v>
      </c>
      <c r="B23" s="595" t="s">
        <v>45</v>
      </c>
      <c r="C23" s="550" t="s">
        <v>266</v>
      </c>
      <c r="D23" s="181" t="s">
        <v>1</v>
      </c>
      <c r="E23" s="181" t="s">
        <v>41</v>
      </c>
      <c r="F23" s="909" t="s">
        <v>267</v>
      </c>
      <c r="G23" s="444" t="s">
        <v>10</v>
      </c>
      <c r="H23" s="309">
        <f>ROUNDDOWN(AK23*1.05,0)+INDEX(Sheet2!$B$2:'Sheet2'!$B$5,MATCH(G23,Sheet2!$A$2:'Sheet2'!$A$5,0),0)+34*AT23-ROUNDUP(IF($BC$1=TRUE,AV23,AW23)/10,0)+A23</f>
        <v>419</v>
      </c>
      <c r="I23" s="312">
        <f>ROUNDDOWN(AL23*1.05,0)+INDEX(Sheet2!$B$2:'Sheet2'!$B$5,MATCH(G23,Sheet2!$A$2:'Sheet2'!$A$5,0),0)+34*AT23-ROUNDUP(IF($BC$1=TRUE,AV23,AW23)/10,0)+A23</f>
        <v>560</v>
      </c>
      <c r="J23" s="313">
        <f t="shared" si="0"/>
        <v>979</v>
      </c>
      <c r="K23" s="598">
        <f>AW23-ROUNDDOWN(AR23/2,0)-ROUNDDOWN(MAX(AQ23*1.2,AP23*0.5),0)+INDEX(Sheet2!$C$2:'Sheet2'!$C$5,MATCH(G23,Sheet2!$A$2:'Sheet2'!$A$5,0),0)</f>
        <v>1450</v>
      </c>
      <c r="L23" s="441">
        <f t="shared" si="1"/>
        <v>799</v>
      </c>
      <c r="M23" s="330">
        <f t="shared" si="2"/>
        <v>14</v>
      </c>
      <c r="N23" s="330">
        <f t="shared" si="3"/>
        <v>35</v>
      </c>
      <c r="O23" s="633">
        <f t="shared" si="4"/>
        <v>1817</v>
      </c>
      <c r="P23" s="184">
        <f>AX23+IF($F23="범선",IF($BG$1=TRUE,INDEX(Sheet2!$H$2:'Sheet2'!$H$45,MATCH(AX23,Sheet2!$G$2:'Sheet2'!$G$45,0),0)),IF($BH$1=TRUE,INDEX(Sheet2!$I$2:'Sheet2'!$I$45,MATCH(AX23,Sheet2!$G$2:'Sheet2'!$G$45,0)),IF($BI$1=TRUE,INDEX(Sheet2!$H$2:'Sheet2'!$H$45,MATCH(AX23,Sheet2!$G$2:'Sheet2'!$G$45,0)),0)))+IF($BE$1=TRUE,2,0)</f>
        <v>17</v>
      </c>
      <c r="Q23" s="185">
        <f t="shared" si="5"/>
        <v>20</v>
      </c>
      <c r="R23" s="185">
        <f t="shared" si="6"/>
        <v>23</v>
      </c>
      <c r="S23" s="186">
        <f t="shared" si="7"/>
        <v>26</v>
      </c>
      <c r="T23" s="185">
        <f>AY23+IF($F23="범선",IF($BG$1=TRUE,INDEX(Sheet2!$H$2:'Sheet2'!$H$45,MATCH(AY23,Sheet2!$G$2:'Sheet2'!$G$45,0),0)),IF($BH$1=TRUE,INDEX(Sheet2!$I$2:'Sheet2'!$I$45,MATCH(AY23,Sheet2!$G$2:'Sheet2'!$G$45,0)),IF($BI$1=TRUE,INDEX(Sheet2!$H$2:'Sheet2'!$H$45,MATCH(AY23,Sheet2!$G$2:'Sheet2'!$G$45,0)),0)))+IF($BE$1=TRUE,2,0)</f>
        <v>19</v>
      </c>
      <c r="U23" s="185">
        <f t="shared" si="8"/>
        <v>22.5</v>
      </c>
      <c r="V23" s="185">
        <f t="shared" si="9"/>
        <v>25.5</v>
      </c>
      <c r="W23" s="186">
        <f t="shared" si="10"/>
        <v>28.5</v>
      </c>
      <c r="X23" s="185">
        <f>AZ23+IF($F23="범선",IF($BG$1=TRUE,INDEX(Sheet2!$H$2:'Sheet2'!$H$45,MATCH(AZ23,Sheet2!$G$2:'Sheet2'!$G$45,0),0)),IF($BH$1=TRUE,INDEX(Sheet2!$I$2:'Sheet2'!$I$45,MATCH(AZ23,Sheet2!$G$2:'Sheet2'!$G$45,0)),IF($BI$1=TRUE,INDEX(Sheet2!$H$2:'Sheet2'!$H$45,MATCH(AZ23,Sheet2!$G$2:'Sheet2'!$G$45,0)),0)))+IF($BE$1=TRUE,2,0)</f>
        <v>25</v>
      </c>
      <c r="Y23" s="185">
        <f t="shared" si="11"/>
        <v>28.5</v>
      </c>
      <c r="Z23" s="185">
        <f t="shared" si="12"/>
        <v>31.5</v>
      </c>
      <c r="AA23" s="186">
        <f t="shared" si="13"/>
        <v>34.5</v>
      </c>
      <c r="AB23" s="185">
        <f>BA23+IF($F23="범선",IF($BG$1=TRUE,INDEX(Sheet2!$H$2:'Sheet2'!$H$45,MATCH(BA23,Sheet2!$G$2:'Sheet2'!$G$45,0),0)),IF($BH$1=TRUE,INDEX(Sheet2!$I$2:'Sheet2'!$I$45,MATCH(BA23,Sheet2!$G$2:'Sheet2'!$G$45,0)),IF($BI$1=TRUE,INDEX(Sheet2!$H$2:'Sheet2'!$H$45,MATCH(BA23,Sheet2!$G$2:'Sheet2'!$G$45,0)),0)))+IF($BE$1=TRUE,2,0)</f>
        <v>33</v>
      </c>
      <c r="AC23" s="185">
        <f t="shared" si="14"/>
        <v>36.5</v>
      </c>
      <c r="AD23" s="185">
        <f t="shared" si="15"/>
        <v>39.5</v>
      </c>
      <c r="AE23" s="186">
        <f t="shared" si="16"/>
        <v>42.5</v>
      </c>
      <c r="AF23" s="185">
        <f>BB23+IF($F23="범선",IF($BG$1=TRUE,INDEX(Sheet2!$H$2:'Sheet2'!$H$45,MATCH(BB23,Sheet2!$G$2:'Sheet2'!$G$45,0),0)),IF($BH$1=TRUE,INDEX(Sheet2!$I$2:'Sheet2'!$I$45,MATCH(BB23,Sheet2!$G$2:'Sheet2'!$G$45,0)),IF($BI$1=TRUE,INDEX(Sheet2!$H$2:'Sheet2'!$H$45,MATCH(BB23,Sheet2!$G$2:'Sheet2'!$G$45,0)),0)))+IF($BE$1=TRUE,2,0)</f>
        <v>41</v>
      </c>
      <c r="AG23" s="185">
        <f t="shared" si="17"/>
        <v>44.5</v>
      </c>
      <c r="AH23" s="185">
        <f t="shared" si="18"/>
        <v>47.5</v>
      </c>
      <c r="AI23" s="186">
        <f t="shared" si="19"/>
        <v>50.5</v>
      </c>
      <c r="AJ23" s="1191"/>
      <c r="AK23" s="96">
        <v>236</v>
      </c>
      <c r="AL23" s="96">
        <v>370</v>
      </c>
      <c r="AM23" s="96">
        <v>10</v>
      </c>
      <c r="AN23" s="83">
        <v>14</v>
      </c>
      <c r="AO23" s="83">
        <v>35</v>
      </c>
      <c r="AP23" s="13">
        <v>90</v>
      </c>
      <c r="AQ23" s="13">
        <v>60</v>
      </c>
      <c r="AR23" s="13">
        <v>58</v>
      </c>
      <c r="AS23" s="13">
        <v>1052</v>
      </c>
      <c r="AT23" s="13">
        <v>3</v>
      </c>
      <c r="AU23" s="5">
        <f t="shared" si="20"/>
        <v>1200</v>
      </c>
      <c r="AV23" s="5">
        <f t="shared" si="21"/>
        <v>900</v>
      </c>
      <c r="AW23" s="5">
        <f t="shared" si="22"/>
        <v>1500</v>
      </c>
      <c r="AX23" s="5">
        <f t="shared" si="23"/>
        <v>-3</v>
      </c>
      <c r="AY23" s="5">
        <f t="shared" si="24"/>
        <v>-2</v>
      </c>
      <c r="AZ23" s="5">
        <f t="shared" si="25"/>
        <v>1</v>
      </c>
      <c r="BA23" s="5">
        <f t="shared" si="26"/>
        <v>5</v>
      </c>
      <c r="BB23" s="5">
        <f t="shared" si="27"/>
        <v>9</v>
      </c>
    </row>
    <row r="24" spans="1:54" s="5" customFormat="1" hidden="1">
      <c r="A24" s="457"/>
      <c r="B24" s="536" t="s">
        <v>3</v>
      </c>
      <c r="C24" s="73" t="s">
        <v>31</v>
      </c>
      <c r="D24" s="74" t="s">
        <v>1</v>
      </c>
      <c r="E24" s="74" t="s">
        <v>41</v>
      </c>
      <c r="F24" s="74" t="s">
        <v>18</v>
      </c>
      <c r="G24" s="75" t="s">
        <v>10</v>
      </c>
      <c r="H24" s="285">
        <f>ROUNDDOWN(AK24*1.05,0)+INDEX(Sheet2!$B$2:'Sheet2'!$B$5,MATCH(G24,Sheet2!$A$2:'Sheet2'!$A$5,0),0)+34*AT24-ROUNDUP(IF($BC$1=TRUE,AV24,AW24)/10,0)+A24</f>
        <v>322</v>
      </c>
      <c r="I24" s="295">
        <f>ROUNDDOWN(AL24*1.05,0)+INDEX(Sheet2!$B$2:'Sheet2'!$B$5,MATCH(G24,Sheet2!$A$2:'Sheet2'!$A$5,0),0)+34*AT24-ROUNDUP(IF($BC$1=TRUE,AV24,AW24)/10,0)+A24</f>
        <v>459</v>
      </c>
      <c r="J24" s="76">
        <f t="shared" si="0"/>
        <v>781</v>
      </c>
      <c r="K24" s="243">
        <f>AW24-ROUNDDOWN(AR24/2,0)-ROUNDDOWN(MAX(AQ24*1.2,AP24*0.5),0)+INDEX(Sheet2!$C$2:'Sheet2'!$C$5,MATCH(G24,Sheet2!$A$2:'Sheet2'!$A$5,0),0)</f>
        <v>1443</v>
      </c>
      <c r="L24" s="73">
        <f t="shared" si="1"/>
        <v>797</v>
      </c>
      <c r="M24" s="81">
        <f t="shared" si="2"/>
        <v>9</v>
      </c>
      <c r="N24" s="81">
        <f t="shared" si="3"/>
        <v>38</v>
      </c>
      <c r="O24" s="302">
        <f t="shared" si="4"/>
        <v>1425</v>
      </c>
      <c r="P24" s="31">
        <f>AX24+IF($F24="범선",IF($BG$1=TRUE,INDEX(Sheet2!$H$2:'Sheet2'!$H$45,MATCH(AX24,Sheet2!$G$2:'Sheet2'!$G$45,0),0)),IF($BH$1=TRUE,INDEX(Sheet2!$I$2:'Sheet2'!$I$45,MATCH(AX24,Sheet2!$G$2:'Sheet2'!$G$45,0)),IF($BI$1=TRUE,INDEX(Sheet2!$H$2:'Sheet2'!$H$45,MATCH(AX24,Sheet2!$G$2:'Sheet2'!$G$45,0)),0)))+IF($BE$1=TRUE,2,0)</f>
        <v>0</v>
      </c>
      <c r="Q24" s="26">
        <f t="shared" si="5"/>
        <v>3</v>
      </c>
      <c r="R24" s="26">
        <f t="shared" si="6"/>
        <v>6</v>
      </c>
      <c r="S24" s="28">
        <f t="shared" si="7"/>
        <v>9</v>
      </c>
      <c r="T24" s="26">
        <f>AY24+IF($F24="범선",IF($BG$1=TRUE,INDEX(Sheet2!$H$2:'Sheet2'!$H$45,MATCH(AY24,Sheet2!$G$2:'Sheet2'!$G$45,0),0)),IF($BH$1=TRUE,INDEX(Sheet2!$I$2:'Sheet2'!$I$45,MATCH(AY24,Sheet2!$G$2:'Sheet2'!$G$45,0)),IF($BI$1=TRUE,INDEX(Sheet2!$H$2:'Sheet2'!$H$45,MATCH(AY24,Sheet2!$G$2:'Sheet2'!$G$45,0)),0)))+IF($BE$1=TRUE,2,0)</f>
        <v>1</v>
      </c>
      <c r="U24" s="26">
        <f t="shared" si="8"/>
        <v>4.5</v>
      </c>
      <c r="V24" s="26">
        <f t="shared" si="9"/>
        <v>7.5</v>
      </c>
      <c r="W24" s="28">
        <f t="shared" si="10"/>
        <v>10.5</v>
      </c>
      <c r="X24" s="26">
        <f>AZ24+IF($F24="범선",IF($BG$1=TRUE,INDEX(Sheet2!$H$2:'Sheet2'!$H$45,MATCH(AZ24,Sheet2!$G$2:'Sheet2'!$G$45,0),0)),IF($BH$1=TRUE,INDEX(Sheet2!$I$2:'Sheet2'!$I$45,MATCH(AZ24,Sheet2!$G$2:'Sheet2'!$G$45,0)),IF($BI$1=TRUE,INDEX(Sheet2!$H$2:'Sheet2'!$H$45,MATCH(AZ24,Sheet2!$G$2:'Sheet2'!$G$45,0)),0)))+IF($BE$1=TRUE,2,0)</f>
        <v>5</v>
      </c>
      <c r="Y24" s="26">
        <f t="shared" si="11"/>
        <v>8.5</v>
      </c>
      <c r="Z24" s="26">
        <f t="shared" si="12"/>
        <v>11.5</v>
      </c>
      <c r="AA24" s="28">
        <f t="shared" si="13"/>
        <v>14.5</v>
      </c>
      <c r="AB24" s="26">
        <f>BA24+IF($F24="범선",IF($BG$1=TRUE,INDEX(Sheet2!$H$2:'Sheet2'!$H$45,MATCH(BA24,Sheet2!$G$2:'Sheet2'!$G$45,0),0)),IF($BH$1=TRUE,INDEX(Sheet2!$I$2:'Sheet2'!$I$45,MATCH(BA24,Sheet2!$G$2:'Sheet2'!$G$45,0)),IF($BI$1=TRUE,INDEX(Sheet2!$H$2:'Sheet2'!$H$45,MATCH(BA24,Sheet2!$G$2:'Sheet2'!$G$45,0)),0)))+IF($BE$1=TRUE,2,0)</f>
        <v>9</v>
      </c>
      <c r="AC24" s="26">
        <f t="shared" si="14"/>
        <v>12.5</v>
      </c>
      <c r="AD24" s="26">
        <f t="shared" si="15"/>
        <v>15.5</v>
      </c>
      <c r="AE24" s="28">
        <f t="shared" si="16"/>
        <v>18.5</v>
      </c>
      <c r="AF24" s="26">
        <f>BB24+IF($F24="범선",IF($BG$1=TRUE,INDEX(Sheet2!$H$2:'Sheet2'!$H$45,MATCH(BB24,Sheet2!$G$2:'Sheet2'!$G$45,0),0)),IF($BH$1=TRUE,INDEX(Sheet2!$I$2:'Sheet2'!$I$45,MATCH(BB24,Sheet2!$G$2:'Sheet2'!$G$45,0)),IF($BI$1=TRUE,INDEX(Sheet2!$H$2:'Sheet2'!$H$45,MATCH(BB24,Sheet2!$G$2:'Sheet2'!$G$45,0)),0)))+IF($BE$1=TRUE,2,0)</f>
        <v>12</v>
      </c>
      <c r="AG24" s="26">
        <f t="shared" si="17"/>
        <v>15.5</v>
      </c>
      <c r="AH24" s="26">
        <f t="shared" si="18"/>
        <v>18.5</v>
      </c>
      <c r="AI24" s="28">
        <f t="shared" si="19"/>
        <v>21.5</v>
      </c>
      <c r="AJ24" s="6"/>
      <c r="AK24" s="5">
        <v>130</v>
      </c>
      <c r="AL24" s="5">
        <v>260</v>
      </c>
      <c r="AM24" s="5">
        <v>7</v>
      </c>
      <c r="AN24" s="268">
        <v>9</v>
      </c>
      <c r="AO24" s="273">
        <v>38</v>
      </c>
      <c r="AP24" s="5">
        <v>100</v>
      </c>
      <c r="AQ24" s="5">
        <v>50</v>
      </c>
      <c r="AR24" s="5">
        <v>70</v>
      </c>
      <c r="AS24" s="5">
        <v>1020</v>
      </c>
      <c r="AT24" s="5">
        <v>4</v>
      </c>
      <c r="AU24" s="5">
        <f t="shared" si="20"/>
        <v>1190</v>
      </c>
      <c r="AV24" s="5">
        <f t="shared" si="21"/>
        <v>892</v>
      </c>
      <c r="AW24" s="5">
        <f t="shared" si="22"/>
        <v>1487</v>
      </c>
      <c r="AX24" s="5">
        <f t="shared" si="23"/>
        <v>-2</v>
      </c>
      <c r="AY24" s="5">
        <f t="shared" si="24"/>
        <v>-1</v>
      </c>
      <c r="AZ24" s="5">
        <f t="shared" si="25"/>
        <v>3</v>
      </c>
      <c r="BA24" s="5">
        <f t="shared" si="26"/>
        <v>7</v>
      </c>
      <c r="BB24" s="5">
        <f t="shared" si="27"/>
        <v>10</v>
      </c>
    </row>
    <row r="25" spans="1:54" s="5" customFormat="1" hidden="1">
      <c r="A25" s="457"/>
      <c r="B25" s="536" t="s">
        <v>73</v>
      </c>
      <c r="C25" s="73" t="s">
        <v>130</v>
      </c>
      <c r="D25" s="74" t="s">
        <v>1</v>
      </c>
      <c r="E25" s="74" t="s">
        <v>41</v>
      </c>
      <c r="F25" s="74" t="s">
        <v>18</v>
      </c>
      <c r="G25" s="75" t="s">
        <v>10</v>
      </c>
      <c r="H25" s="285">
        <f>ROUNDDOWN(AK25*1.05,0)+INDEX(Sheet2!$B$2:'Sheet2'!$B$5,MATCH(G25,Sheet2!$A$2:'Sheet2'!$A$5,0),0)+34*AT25-ROUNDUP(IF($BC$1=TRUE,AV25,AW25)/10,0)+A25</f>
        <v>263</v>
      </c>
      <c r="I25" s="295">
        <f>ROUNDDOWN(AL25*1.05,0)+INDEX(Sheet2!$B$2:'Sheet2'!$B$5,MATCH(G25,Sheet2!$A$2:'Sheet2'!$A$5,0),0)+34*AT25-ROUNDUP(IF($BC$1=TRUE,AV25,AW25)/10,0)+A25</f>
        <v>410</v>
      </c>
      <c r="J25" s="76">
        <f t="shared" si="0"/>
        <v>673</v>
      </c>
      <c r="K25" s="243">
        <f>AW25-ROUNDDOWN(AR25/2,0)-ROUNDDOWN(MAX(AQ25*1.2,AP25*0.5),0)+INDEX(Sheet2!$C$2:'Sheet2'!$C$5,MATCH(G25,Sheet2!$A$2:'Sheet2'!$A$5,0),0)</f>
        <v>1437</v>
      </c>
      <c r="L25" s="73">
        <f t="shared" si="1"/>
        <v>796</v>
      </c>
      <c r="M25" s="81">
        <f t="shared" si="2"/>
        <v>6</v>
      </c>
      <c r="N25" s="81">
        <f t="shared" si="3"/>
        <v>36</v>
      </c>
      <c r="O25" s="855">
        <f t="shared" si="4"/>
        <v>1199</v>
      </c>
      <c r="P25" s="31">
        <f>AX25+IF($F25="범선",IF($BG$1=TRUE,INDEX(Sheet2!$H$2:'Sheet2'!$H$45,MATCH(AX25,Sheet2!$G$2:'Sheet2'!$G$45,0),0)),IF($BH$1=TRUE,INDEX(Sheet2!$I$2:'Sheet2'!$I$45,MATCH(AX25,Sheet2!$G$2:'Sheet2'!$G$45,0)),IF($BI$1=TRUE,INDEX(Sheet2!$H$2:'Sheet2'!$H$45,MATCH(AX25,Sheet2!$G$2:'Sheet2'!$G$45,0)),0)))+IF($BE$1=TRUE,2,0)</f>
        <v>0</v>
      </c>
      <c r="Q25" s="26">
        <f t="shared" si="5"/>
        <v>3</v>
      </c>
      <c r="R25" s="26">
        <f t="shared" si="6"/>
        <v>6</v>
      </c>
      <c r="S25" s="28">
        <f t="shared" si="7"/>
        <v>9</v>
      </c>
      <c r="T25" s="26">
        <f>AY25+IF($F25="범선",IF($BG$1=TRUE,INDEX(Sheet2!$H$2:'Sheet2'!$H$45,MATCH(AY25,Sheet2!$G$2:'Sheet2'!$G$45,0),0)),IF($BH$1=TRUE,INDEX(Sheet2!$I$2:'Sheet2'!$I$45,MATCH(AY25,Sheet2!$G$2:'Sheet2'!$G$45,0)),IF($BI$1=TRUE,INDEX(Sheet2!$H$2:'Sheet2'!$H$45,MATCH(AY25,Sheet2!$G$2:'Sheet2'!$G$45,0)),0)))+IF($BE$1=TRUE,2,0)</f>
        <v>1</v>
      </c>
      <c r="U25" s="26">
        <f t="shared" si="8"/>
        <v>4.5</v>
      </c>
      <c r="V25" s="26">
        <f t="shared" si="9"/>
        <v>7.5</v>
      </c>
      <c r="W25" s="28">
        <f t="shared" si="10"/>
        <v>10.5</v>
      </c>
      <c r="X25" s="26">
        <f>AZ25+IF($F25="범선",IF($BG$1=TRUE,INDEX(Sheet2!$H$2:'Sheet2'!$H$45,MATCH(AZ25,Sheet2!$G$2:'Sheet2'!$G$45,0),0)),IF($BH$1=TRUE,INDEX(Sheet2!$I$2:'Sheet2'!$I$45,MATCH(AZ25,Sheet2!$G$2:'Sheet2'!$G$45,0)),IF($BI$1=TRUE,INDEX(Sheet2!$H$2:'Sheet2'!$H$45,MATCH(AZ25,Sheet2!$G$2:'Sheet2'!$G$45,0)),0)))+IF($BE$1=TRUE,2,0)</f>
        <v>5</v>
      </c>
      <c r="Y25" s="26">
        <f t="shared" si="11"/>
        <v>8.5</v>
      </c>
      <c r="Z25" s="26">
        <f t="shared" si="12"/>
        <v>11.5</v>
      </c>
      <c r="AA25" s="28">
        <f t="shared" si="13"/>
        <v>14.5</v>
      </c>
      <c r="AB25" s="26">
        <f>BA25+IF($F25="범선",IF($BG$1=TRUE,INDEX(Sheet2!$H$2:'Sheet2'!$H$45,MATCH(BA25,Sheet2!$G$2:'Sheet2'!$G$45,0),0)),IF($BH$1=TRUE,INDEX(Sheet2!$I$2:'Sheet2'!$I$45,MATCH(BA25,Sheet2!$G$2:'Sheet2'!$G$45,0)),IF($BI$1=TRUE,INDEX(Sheet2!$H$2:'Sheet2'!$H$45,MATCH(BA25,Sheet2!$G$2:'Sheet2'!$G$45,0)),0)))+IF($BE$1=TRUE,2,0)</f>
        <v>8</v>
      </c>
      <c r="AC25" s="26">
        <f t="shared" si="14"/>
        <v>11.5</v>
      </c>
      <c r="AD25" s="26">
        <f t="shared" si="15"/>
        <v>14.5</v>
      </c>
      <c r="AE25" s="28">
        <f t="shared" si="16"/>
        <v>17.5</v>
      </c>
      <c r="AF25" s="26">
        <f>BB25+IF($F25="범선",IF($BG$1=TRUE,INDEX(Sheet2!$H$2:'Sheet2'!$H$45,MATCH(BB25,Sheet2!$G$2:'Sheet2'!$G$45,0),0)),IF($BH$1=TRUE,INDEX(Sheet2!$I$2:'Sheet2'!$I$45,MATCH(BB25,Sheet2!$G$2:'Sheet2'!$G$45,0)),IF($BI$1=TRUE,INDEX(Sheet2!$H$2:'Sheet2'!$H$45,MATCH(BB25,Sheet2!$G$2:'Sheet2'!$G$45,0)),0)))+IF($BE$1=TRUE,2,0)</f>
        <v>12</v>
      </c>
      <c r="AG25" s="26">
        <f t="shared" si="17"/>
        <v>15.5</v>
      </c>
      <c r="AH25" s="26">
        <f t="shared" si="18"/>
        <v>18.5</v>
      </c>
      <c r="AI25" s="28">
        <f t="shared" si="19"/>
        <v>21.5</v>
      </c>
      <c r="AJ25" s="6"/>
      <c r="AK25" s="5">
        <v>105</v>
      </c>
      <c r="AL25" s="5">
        <v>245</v>
      </c>
      <c r="AM25" s="5">
        <v>6</v>
      </c>
      <c r="AN25" s="268">
        <v>6</v>
      </c>
      <c r="AO25" s="273">
        <v>36</v>
      </c>
      <c r="AP25" s="5">
        <v>110</v>
      </c>
      <c r="AQ25" s="5">
        <v>46</v>
      </c>
      <c r="AR25" s="5">
        <v>68</v>
      </c>
      <c r="AS25" s="5">
        <v>1002</v>
      </c>
      <c r="AT25" s="5">
        <v>3</v>
      </c>
      <c r="AU25" s="5">
        <f t="shared" si="20"/>
        <v>1180</v>
      </c>
      <c r="AV25" s="5">
        <f t="shared" si="21"/>
        <v>885</v>
      </c>
      <c r="AW25" s="5">
        <f t="shared" si="22"/>
        <v>1475</v>
      </c>
      <c r="AX25" s="5">
        <f t="shared" si="23"/>
        <v>-2</v>
      </c>
      <c r="AY25" s="5">
        <f t="shared" si="24"/>
        <v>-1</v>
      </c>
      <c r="AZ25" s="5">
        <f t="shared" si="25"/>
        <v>3</v>
      </c>
      <c r="BA25" s="5">
        <f t="shared" si="26"/>
        <v>6</v>
      </c>
      <c r="BB25" s="5">
        <f t="shared" si="27"/>
        <v>10</v>
      </c>
    </row>
    <row r="26" spans="1:54" s="5" customFormat="1" hidden="1">
      <c r="A26" s="458">
        <v>20</v>
      </c>
      <c r="B26" s="715" t="s">
        <v>28</v>
      </c>
      <c r="C26" s="721" t="s">
        <v>90</v>
      </c>
      <c r="D26" s="387" t="s">
        <v>1</v>
      </c>
      <c r="E26" s="387" t="s">
        <v>0</v>
      </c>
      <c r="F26" s="387" t="s">
        <v>18</v>
      </c>
      <c r="G26" s="388" t="s">
        <v>10</v>
      </c>
      <c r="H26" s="737">
        <f>ROUNDDOWN(AK26*1.05,0)+INDEX(Sheet2!$B$2:'Sheet2'!$B$5,MATCH(G26,Sheet2!$A$2:'Sheet2'!$A$5,0),0)+34*AT26-ROUNDUP(IF($BC$1=TRUE,AV26,AW26)/10,0)+A26</f>
        <v>523</v>
      </c>
      <c r="I26" s="742">
        <f>ROUNDDOWN(AL26*1.05,0)+INDEX(Sheet2!$B$2:'Sheet2'!$B$5,MATCH(G26,Sheet2!$A$2:'Sheet2'!$A$5,0),0)+34*AT26-ROUNDUP(IF($BC$1=TRUE,AV26,AW26)/10,0)+A26</f>
        <v>511</v>
      </c>
      <c r="J26" s="747">
        <f t="shared" si="0"/>
        <v>1034</v>
      </c>
      <c r="K26" s="770">
        <f>AW26-ROUNDDOWN(AR26/2,0)-ROUNDDOWN(MAX(AQ26*1.2,AP26*0.5),0)+INDEX(Sheet2!$C$2:'Sheet2'!$C$5,MATCH(G26,Sheet2!$A$2:'Sheet2'!$A$5,0),0)</f>
        <v>1428</v>
      </c>
      <c r="L26" s="386">
        <f t="shared" si="1"/>
        <v>802</v>
      </c>
      <c r="M26" s="780">
        <f t="shared" si="2"/>
        <v>13</v>
      </c>
      <c r="N26" s="780">
        <f t="shared" si="3"/>
        <v>40</v>
      </c>
      <c r="O26" s="792">
        <f t="shared" si="4"/>
        <v>2080</v>
      </c>
      <c r="P26" s="41">
        <f>AX26+IF($F26="범선",IF($BG$1=TRUE,INDEX(Sheet2!$H$2:'Sheet2'!$H$45,MATCH(AX26,Sheet2!$G$2:'Sheet2'!$G$45,0),0)),IF($BH$1=TRUE,INDEX(Sheet2!$I$2:'Sheet2'!$I$45,MATCH(AX26,Sheet2!$G$2:'Sheet2'!$G$45,0)),IF($BI$1=TRUE,INDEX(Sheet2!$H$2:'Sheet2'!$H$45,MATCH(AX26,Sheet2!$G$2:'Sheet2'!$G$45,0)),0)))+IF($BE$1=TRUE,2,0)</f>
        <v>1</v>
      </c>
      <c r="Q26" s="38">
        <f t="shared" si="5"/>
        <v>4</v>
      </c>
      <c r="R26" s="38">
        <f t="shared" si="6"/>
        <v>7</v>
      </c>
      <c r="S26" s="39">
        <f t="shared" si="7"/>
        <v>10</v>
      </c>
      <c r="T26" s="38">
        <f>AY26+IF($F26="범선",IF($BG$1=TRUE,INDEX(Sheet2!$H$2:'Sheet2'!$H$45,MATCH(AY26,Sheet2!$G$2:'Sheet2'!$G$45,0),0)),IF($BH$1=TRUE,INDEX(Sheet2!$I$2:'Sheet2'!$I$45,MATCH(AY26,Sheet2!$G$2:'Sheet2'!$G$45,0)),IF($BI$1=TRUE,INDEX(Sheet2!$H$2:'Sheet2'!$H$45,MATCH(AY26,Sheet2!$G$2:'Sheet2'!$G$45,0)),0)))+IF($BE$1=TRUE,2,0)</f>
        <v>2</v>
      </c>
      <c r="U26" s="38">
        <f t="shared" si="8"/>
        <v>5.5</v>
      </c>
      <c r="V26" s="38">
        <f t="shared" si="9"/>
        <v>8.5</v>
      </c>
      <c r="W26" s="39">
        <f t="shared" si="10"/>
        <v>11.5</v>
      </c>
      <c r="X26" s="38">
        <f>AZ26+IF($F26="범선",IF($BG$1=TRUE,INDEX(Sheet2!$H$2:'Sheet2'!$H$45,MATCH(AZ26,Sheet2!$G$2:'Sheet2'!$G$45,0),0)),IF($BH$1=TRUE,INDEX(Sheet2!$I$2:'Sheet2'!$I$45,MATCH(AZ26,Sheet2!$G$2:'Sheet2'!$G$45,0)),IF($BI$1=TRUE,INDEX(Sheet2!$H$2:'Sheet2'!$H$45,MATCH(AZ26,Sheet2!$G$2:'Sheet2'!$G$45,0)),0)))+IF($BE$1=TRUE,2,0)</f>
        <v>5</v>
      </c>
      <c r="Y26" s="38">
        <f t="shared" si="11"/>
        <v>8.5</v>
      </c>
      <c r="Z26" s="38">
        <f t="shared" si="12"/>
        <v>11.5</v>
      </c>
      <c r="AA26" s="39">
        <f t="shared" si="13"/>
        <v>14.5</v>
      </c>
      <c r="AB26" s="38">
        <f>BA26+IF($F26="범선",IF($BG$1=TRUE,INDEX(Sheet2!$H$2:'Sheet2'!$H$45,MATCH(BA26,Sheet2!$G$2:'Sheet2'!$G$45,0),0)),IF($BH$1=TRUE,INDEX(Sheet2!$I$2:'Sheet2'!$I$45,MATCH(BA26,Sheet2!$G$2:'Sheet2'!$G$45,0)),IF($BI$1=TRUE,INDEX(Sheet2!$H$2:'Sheet2'!$H$45,MATCH(BA26,Sheet2!$G$2:'Sheet2'!$G$45,0)),0)))+IF($BE$1=TRUE,2,0)</f>
        <v>9</v>
      </c>
      <c r="AC26" s="38">
        <f t="shared" si="14"/>
        <v>12.5</v>
      </c>
      <c r="AD26" s="38">
        <f t="shared" si="15"/>
        <v>15.5</v>
      </c>
      <c r="AE26" s="39">
        <f t="shared" si="16"/>
        <v>18.5</v>
      </c>
      <c r="AF26" s="38">
        <f>BB26+IF($F26="범선",IF($BG$1=TRUE,INDEX(Sheet2!$H$2:'Sheet2'!$H$45,MATCH(BB26,Sheet2!$G$2:'Sheet2'!$G$45,0),0)),IF($BH$1=TRUE,INDEX(Sheet2!$I$2:'Sheet2'!$I$45,MATCH(BB26,Sheet2!$G$2:'Sheet2'!$G$45,0)),IF($BI$1=TRUE,INDEX(Sheet2!$H$2:'Sheet2'!$H$45,MATCH(BB26,Sheet2!$G$2:'Sheet2'!$G$45,0)),0)))+IF($BE$1=TRUE,2,0)</f>
        <v>13</v>
      </c>
      <c r="AG26" s="38">
        <f t="shared" si="17"/>
        <v>16.5</v>
      </c>
      <c r="AH26" s="38">
        <f t="shared" si="18"/>
        <v>19.5</v>
      </c>
      <c r="AI26" s="39">
        <f t="shared" si="19"/>
        <v>22.5</v>
      </c>
      <c r="AJ26" s="38"/>
      <c r="AK26" s="96">
        <v>267</v>
      </c>
      <c r="AL26" s="96">
        <v>256</v>
      </c>
      <c r="AM26" s="96">
        <v>10</v>
      </c>
      <c r="AN26" s="81">
        <v>13</v>
      </c>
      <c r="AO26" s="81">
        <v>40</v>
      </c>
      <c r="AP26" s="13">
        <v>75</v>
      </c>
      <c r="AQ26" s="13">
        <v>38</v>
      </c>
      <c r="AR26" s="13">
        <v>30</v>
      </c>
      <c r="AS26" s="13">
        <v>1045</v>
      </c>
      <c r="AT26" s="13">
        <v>5</v>
      </c>
      <c r="AU26" s="5">
        <f t="shared" si="20"/>
        <v>1150</v>
      </c>
      <c r="AV26" s="5">
        <f t="shared" si="21"/>
        <v>862</v>
      </c>
      <c r="AW26" s="5">
        <f t="shared" si="22"/>
        <v>1437</v>
      </c>
      <c r="AX26" s="5">
        <f t="shared" si="23"/>
        <v>-1</v>
      </c>
      <c r="AY26" s="5">
        <f t="shared" si="24"/>
        <v>0</v>
      </c>
      <c r="AZ26" s="5">
        <f t="shared" si="25"/>
        <v>3</v>
      </c>
      <c r="BA26" s="5">
        <f t="shared" si="26"/>
        <v>7</v>
      </c>
      <c r="BB26" s="5">
        <f t="shared" si="27"/>
        <v>11</v>
      </c>
    </row>
    <row r="27" spans="1:54" s="5" customFormat="1" hidden="1">
      <c r="A27" s="439"/>
      <c r="B27" s="440" t="s">
        <v>217</v>
      </c>
      <c r="C27" s="212" t="s">
        <v>224</v>
      </c>
      <c r="D27" s="214" t="s">
        <v>1</v>
      </c>
      <c r="E27" s="214" t="s">
        <v>0</v>
      </c>
      <c r="F27" s="217" t="s">
        <v>18</v>
      </c>
      <c r="G27" s="223" t="s">
        <v>10</v>
      </c>
      <c r="H27" s="322">
        <f>ROUNDDOWN(AK27*1.05,0)+INDEX(Sheet2!$B$2:'Sheet2'!$B$5,MATCH(G27,Sheet2!$A$2:'Sheet2'!$A$5,0),0)+34*AT27-ROUNDUP(IF($BC$1=TRUE,AV27,AW27)/10,0)+A27</f>
        <v>453</v>
      </c>
      <c r="I27" s="323">
        <f>ROUNDDOWN(AL27*1.05,0)+INDEX(Sheet2!$B$2:'Sheet2'!$B$5,MATCH(G27,Sheet2!$A$2:'Sheet2'!$A$5,0),0)+34*AT27-ROUNDUP(IF($BC$1=TRUE,AV27,AW27)/10,0)+A27</f>
        <v>585</v>
      </c>
      <c r="J27" s="232">
        <f t="shared" si="0"/>
        <v>1038</v>
      </c>
      <c r="K27" s="921">
        <f>AW27-ROUNDDOWN(AR27/2,0)-ROUNDDOWN(MAX(AQ27*1.2,AP27*0.5),0)+INDEX(Sheet2!$C$2:'Sheet2'!$C$5,MATCH(G27,Sheet2!$A$2:'Sheet2'!$A$5,0),0)</f>
        <v>1426</v>
      </c>
      <c r="L27" s="247">
        <f t="shared" si="1"/>
        <v>806</v>
      </c>
      <c r="M27" s="926">
        <f t="shared" si="2"/>
        <v>13</v>
      </c>
      <c r="N27" s="926">
        <f t="shared" si="3"/>
        <v>24</v>
      </c>
      <c r="O27" s="930">
        <f t="shared" si="4"/>
        <v>1944</v>
      </c>
      <c r="P27" s="259">
        <f>AX27+IF($F27="범선",IF($BG$1=TRUE,INDEX(Sheet2!$H$2:'Sheet2'!$H$45,MATCH(AX27,Sheet2!$G$2:'Sheet2'!$G$45,0),0)),IF($BH$1=TRUE,INDEX(Sheet2!$I$2:'Sheet2'!$I$45,MATCH(AX27,Sheet2!$G$2:'Sheet2'!$G$45,0)),IF($BI$1=TRUE,INDEX(Sheet2!$H$2:'Sheet2'!$H$45,MATCH(AX27,Sheet2!$G$2:'Sheet2'!$G$45,0)),0)))+IF($BE$1=TRUE,2,0)</f>
        <v>-3</v>
      </c>
      <c r="Q27" s="214">
        <f t="shared" si="5"/>
        <v>0</v>
      </c>
      <c r="R27" s="214">
        <f t="shared" si="6"/>
        <v>3</v>
      </c>
      <c r="S27" s="223">
        <f t="shared" si="7"/>
        <v>6</v>
      </c>
      <c r="T27" s="214">
        <f>AY27+IF($F27="범선",IF($BG$1=TRUE,INDEX(Sheet2!$H$2:'Sheet2'!$H$45,MATCH(AY27,Sheet2!$G$2:'Sheet2'!$G$45,0),0)),IF($BH$1=TRUE,INDEX(Sheet2!$I$2:'Sheet2'!$I$45,MATCH(AY27,Sheet2!$G$2:'Sheet2'!$G$45,0)),IF($BI$1=TRUE,INDEX(Sheet2!$H$2:'Sheet2'!$H$45,MATCH(AY27,Sheet2!$G$2:'Sheet2'!$G$45,0)),0)))+IF($BE$1=TRUE,2,0)</f>
        <v>-1</v>
      </c>
      <c r="U27" s="214">
        <f t="shared" si="8"/>
        <v>2.5</v>
      </c>
      <c r="V27" s="214">
        <f t="shared" si="9"/>
        <v>5.5</v>
      </c>
      <c r="W27" s="223">
        <f t="shared" si="10"/>
        <v>8.5</v>
      </c>
      <c r="X27" s="214">
        <f>AZ27+IF($F27="범선",IF($BG$1=TRUE,INDEX(Sheet2!$H$2:'Sheet2'!$H$45,MATCH(AZ27,Sheet2!$G$2:'Sheet2'!$G$45,0),0)),IF($BH$1=TRUE,INDEX(Sheet2!$I$2:'Sheet2'!$I$45,MATCH(AZ27,Sheet2!$G$2:'Sheet2'!$G$45,0)),IF($BI$1=TRUE,INDEX(Sheet2!$H$2:'Sheet2'!$H$45,MATCH(AZ27,Sheet2!$G$2:'Sheet2'!$G$45,0)),0)))+IF($BE$1=TRUE,2,0)</f>
        <v>2</v>
      </c>
      <c r="Y27" s="214">
        <f t="shared" si="11"/>
        <v>5.5</v>
      </c>
      <c r="Z27" s="214">
        <f t="shared" si="12"/>
        <v>8.5</v>
      </c>
      <c r="AA27" s="223">
        <f t="shared" si="13"/>
        <v>11.5</v>
      </c>
      <c r="AB27" s="214">
        <f>BA27+IF($F27="범선",IF($BG$1=TRUE,INDEX(Sheet2!$H$2:'Sheet2'!$H$45,MATCH(BA27,Sheet2!$G$2:'Sheet2'!$G$45,0),0)),IF($BH$1=TRUE,INDEX(Sheet2!$I$2:'Sheet2'!$I$45,MATCH(BA27,Sheet2!$G$2:'Sheet2'!$G$45,0)),IF($BI$1=TRUE,INDEX(Sheet2!$H$2:'Sheet2'!$H$45,MATCH(BA27,Sheet2!$G$2:'Sheet2'!$G$45,0)),0)))+IF($BE$1=TRUE,2,0)</f>
        <v>6</v>
      </c>
      <c r="AC27" s="214">
        <f t="shared" si="14"/>
        <v>9.5</v>
      </c>
      <c r="AD27" s="214">
        <f t="shared" si="15"/>
        <v>12.5</v>
      </c>
      <c r="AE27" s="223">
        <f t="shared" si="16"/>
        <v>15.5</v>
      </c>
      <c r="AF27" s="214">
        <f>BB27+IF($F27="범선",IF($BG$1=TRUE,INDEX(Sheet2!$H$2:'Sheet2'!$H$45,MATCH(BB27,Sheet2!$G$2:'Sheet2'!$G$45,0),0)),IF($BH$1=TRUE,INDEX(Sheet2!$I$2:'Sheet2'!$I$45,MATCH(BB27,Sheet2!$G$2:'Sheet2'!$G$45,0)),IF($BI$1=TRUE,INDEX(Sheet2!$H$2:'Sheet2'!$H$45,MATCH(BB27,Sheet2!$G$2:'Sheet2'!$G$45,0)),0)))+IF($BE$1=TRUE,2,0)</f>
        <v>9</v>
      </c>
      <c r="AG27" s="214">
        <f t="shared" si="17"/>
        <v>12.5</v>
      </c>
      <c r="AH27" s="214">
        <f t="shared" si="18"/>
        <v>15.5</v>
      </c>
      <c r="AI27" s="223">
        <f t="shared" si="19"/>
        <v>18.5</v>
      </c>
      <c r="AJ27" s="6"/>
      <c r="AK27" s="96">
        <v>283</v>
      </c>
      <c r="AL27" s="96">
        <v>409</v>
      </c>
      <c r="AM27" s="96">
        <v>11</v>
      </c>
      <c r="AN27" s="79">
        <v>13</v>
      </c>
      <c r="AO27" s="79">
        <v>24</v>
      </c>
      <c r="AP27" s="13">
        <v>60</v>
      </c>
      <c r="AQ27" s="13">
        <v>30</v>
      </c>
      <c r="AR27" s="13">
        <v>24</v>
      </c>
      <c r="AS27" s="13">
        <v>1055</v>
      </c>
      <c r="AT27" s="13">
        <v>3</v>
      </c>
      <c r="AU27" s="13">
        <f t="shared" si="20"/>
        <v>1139</v>
      </c>
      <c r="AV27" s="13">
        <f t="shared" si="21"/>
        <v>854</v>
      </c>
      <c r="AW27" s="13">
        <f t="shared" si="22"/>
        <v>1423</v>
      </c>
      <c r="AX27" s="5">
        <f t="shared" si="23"/>
        <v>-5</v>
      </c>
      <c r="AY27" s="5">
        <f t="shared" si="24"/>
        <v>-3</v>
      </c>
      <c r="AZ27" s="5">
        <f t="shared" si="25"/>
        <v>0</v>
      </c>
      <c r="BA27" s="5">
        <f t="shared" si="26"/>
        <v>4</v>
      </c>
      <c r="BB27" s="5">
        <f t="shared" si="27"/>
        <v>7</v>
      </c>
    </row>
    <row r="28" spans="1:54" s="5" customFormat="1" hidden="1">
      <c r="A28" s="368"/>
      <c r="B28" s="90" t="s">
        <v>217</v>
      </c>
      <c r="C28" s="122" t="s">
        <v>223</v>
      </c>
      <c r="D28" s="20" t="s">
        <v>1</v>
      </c>
      <c r="E28" s="20" t="s">
        <v>0</v>
      </c>
      <c r="F28" s="20" t="s">
        <v>18</v>
      </c>
      <c r="G28" s="22" t="s">
        <v>10</v>
      </c>
      <c r="H28" s="280">
        <f>ROUNDDOWN(AK28*1.05,0)+INDEX(Sheet2!$B$2:'Sheet2'!$B$5,MATCH(G28,Sheet2!$A$2:'Sheet2'!$A$5,0),0)+34*AT28-ROUNDUP(IF($BC$1=TRUE,AV28,AW28)/10,0)+A28</f>
        <v>531</v>
      </c>
      <c r="I28" s="290">
        <f>ROUNDDOWN(AL28*1.05,0)+INDEX(Sheet2!$B$2:'Sheet2'!$B$5,MATCH(G28,Sheet2!$A$2:'Sheet2'!$A$5,0),0)+34*AT28-ROUNDUP(IF($BC$1=TRUE,AV28,AW28)/10,0)+A28</f>
        <v>619</v>
      </c>
      <c r="J28" s="46">
        <f t="shared" si="0"/>
        <v>1150</v>
      </c>
      <c r="K28" s="842">
        <f>AW28-ROUNDDOWN(AR28/2,0)-ROUNDDOWN(MAX(AQ28*1.2,AP28*0.5),0)+INDEX(Sheet2!$C$2:'Sheet2'!$C$5,MATCH(G28,Sheet2!$A$2:'Sheet2'!$A$5,0),0)</f>
        <v>1425</v>
      </c>
      <c r="L28" s="19">
        <f t="shared" si="1"/>
        <v>803</v>
      </c>
      <c r="M28" s="774">
        <f t="shared" si="2"/>
        <v>14</v>
      </c>
      <c r="N28" s="774">
        <f t="shared" si="3"/>
        <v>30</v>
      </c>
      <c r="O28" s="852">
        <f t="shared" si="4"/>
        <v>2212</v>
      </c>
      <c r="P28" s="24">
        <f>AX28+IF($F28="범선",IF($BG$1=TRUE,INDEX(Sheet2!$H$2:'Sheet2'!$H$45,MATCH(AX28,Sheet2!$G$2:'Sheet2'!$G$45,0),0)),IF($BH$1=TRUE,INDEX(Sheet2!$I$2:'Sheet2'!$I$45,MATCH(AX28,Sheet2!$G$2:'Sheet2'!$G$45,0)),IF($BI$1=TRUE,INDEX(Sheet2!$H$2:'Sheet2'!$H$45,MATCH(AX28,Sheet2!$G$2:'Sheet2'!$G$45,0)),0)))+IF($BE$1=TRUE,2,0)</f>
        <v>-1</v>
      </c>
      <c r="Q28" s="20">
        <f t="shared" si="5"/>
        <v>2</v>
      </c>
      <c r="R28" s="20">
        <f t="shared" si="6"/>
        <v>5</v>
      </c>
      <c r="S28" s="22">
        <f t="shared" si="7"/>
        <v>8</v>
      </c>
      <c r="T28" s="20">
        <f>AY28+IF($F28="범선",IF($BG$1=TRUE,INDEX(Sheet2!$H$2:'Sheet2'!$H$45,MATCH(AY28,Sheet2!$G$2:'Sheet2'!$G$45,0),0)),IF($BH$1=TRUE,INDEX(Sheet2!$I$2:'Sheet2'!$I$45,MATCH(AY28,Sheet2!$G$2:'Sheet2'!$G$45,0)),IF($BI$1=TRUE,INDEX(Sheet2!$H$2:'Sheet2'!$H$45,MATCH(AY28,Sheet2!$G$2:'Sheet2'!$G$45,0)),0)))+IF($BE$1=TRUE,2,0)</f>
        <v>0</v>
      </c>
      <c r="U28" s="20">
        <f t="shared" si="8"/>
        <v>3.5</v>
      </c>
      <c r="V28" s="20">
        <f t="shared" si="9"/>
        <v>6.5</v>
      </c>
      <c r="W28" s="22">
        <f t="shared" si="10"/>
        <v>9.5</v>
      </c>
      <c r="X28" s="20">
        <f>AZ28+IF($F28="범선",IF($BG$1=TRUE,INDEX(Sheet2!$H$2:'Sheet2'!$H$45,MATCH(AZ28,Sheet2!$G$2:'Sheet2'!$G$45,0),0)),IF($BH$1=TRUE,INDEX(Sheet2!$I$2:'Sheet2'!$I$45,MATCH(AZ28,Sheet2!$G$2:'Sheet2'!$G$45,0)),IF($BI$1=TRUE,INDEX(Sheet2!$H$2:'Sheet2'!$H$45,MATCH(AZ28,Sheet2!$G$2:'Sheet2'!$G$45,0)),0)))+IF($BE$1=TRUE,2,0)</f>
        <v>3</v>
      </c>
      <c r="Y28" s="20">
        <f t="shared" si="11"/>
        <v>6.5</v>
      </c>
      <c r="Z28" s="20">
        <f t="shared" si="12"/>
        <v>9.5</v>
      </c>
      <c r="AA28" s="22">
        <f t="shared" si="13"/>
        <v>12.5</v>
      </c>
      <c r="AB28" s="20">
        <f>BA28+IF($F28="범선",IF($BG$1=TRUE,INDEX(Sheet2!$H$2:'Sheet2'!$H$45,MATCH(BA28,Sheet2!$G$2:'Sheet2'!$G$45,0),0)),IF($BH$1=TRUE,INDEX(Sheet2!$I$2:'Sheet2'!$I$45,MATCH(BA28,Sheet2!$G$2:'Sheet2'!$G$45,0)),IF($BI$1=TRUE,INDEX(Sheet2!$H$2:'Sheet2'!$H$45,MATCH(BA28,Sheet2!$G$2:'Sheet2'!$G$45,0)),0)))+IF($BE$1=TRUE,2,0)</f>
        <v>7</v>
      </c>
      <c r="AC28" s="20">
        <f t="shared" si="14"/>
        <v>10.5</v>
      </c>
      <c r="AD28" s="20">
        <f t="shared" si="15"/>
        <v>13.5</v>
      </c>
      <c r="AE28" s="22">
        <f t="shared" si="16"/>
        <v>16.5</v>
      </c>
      <c r="AF28" s="20">
        <f>BB28+IF($F28="범선",IF($BG$1=TRUE,INDEX(Sheet2!$H$2:'Sheet2'!$H$45,MATCH(BB28,Sheet2!$G$2:'Sheet2'!$G$45,0),0)),IF($BH$1=TRUE,INDEX(Sheet2!$I$2:'Sheet2'!$I$45,MATCH(BB28,Sheet2!$G$2:'Sheet2'!$G$45,0)),IF($BI$1=TRUE,INDEX(Sheet2!$H$2:'Sheet2'!$H$45,MATCH(BB28,Sheet2!$G$2:'Sheet2'!$G$45,0)),0)))+IF($BE$1=TRUE,2,0)</f>
        <v>11</v>
      </c>
      <c r="AG28" s="20">
        <f t="shared" si="17"/>
        <v>14.5</v>
      </c>
      <c r="AH28" s="20">
        <f t="shared" si="18"/>
        <v>17.5</v>
      </c>
      <c r="AI28" s="22">
        <f t="shared" si="19"/>
        <v>20.5</v>
      </c>
      <c r="AJ28" s="20"/>
      <c r="AK28" s="96">
        <v>325</v>
      </c>
      <c r="AL28" s="96">
        <v>409</v>
      </c>
      <c r="AM28" s="96">
        <v>16</v>
      </c>
      <c r="AN28" s="79">
        <v>14</v>
      </c>
      <c r="AO28" s="79">
        <v>30</v>
      </c>
      <c r="AP28" s="13">
        <v>80</v>
      </c>
      <c r="AQ28" s="13">
        <v>35</v>
      </c>
      <c r="AR28" s="13">
        <v>22</v>
      </c>
      <c r="AS28" s="13">
        <v>1040</v>
      </c>
      <c r="AT28" s="13">
        <v>4</v>
      </c>
      <c r="AU28" s="5">
        <f t="shared" si="20"/>
        <v>1142</v>
      </c>
      <c r="AV28" s="5">
        <f t="shared" si="21"/>
        <v>856</v>
      </c>
      <c r="AW28" s="5">
        <f t="shared" si="22"/>
        <v>1427</v>
      </c>
      <c r="AX28" s="5">
        <f t="shared" si="23"/>
        <v>-3</v>
      </c>
      <c r="AY28" s="5">
        <f t="shared" si="24"/>
        <v>-2</v>
      </c>
      <c r="AZ28" s="5">
        <f t="shared" si="25"/>
        <v>1</v>
      </c>
      <c r="BA28" s="5">
        <f t="shared" si="26"/>
        <v>5</v>
      </c>
      <c r="BB28" s="5">
        <f t="shared" si="27"/>
        <v>9</v>
      </c>
    </row>
    <row r="29" spans="1:54" s="5" customFormat="1" hidden="1">
      <c r="A29" s="458"/>
      <c r="B29" s="715" t="s">
        <v>30</v>
      </c>
      <c r="C29" s="721" t="s">
        <v>130</v>
      </c>
      <c r="D29" s="387" t="s">
        <v>1</v>
      </c>
      <c r="E29" s="387" t="s">
        <v>41</v>
      </c>
      <c r="F29" s="826" t="s">
        <v>18</v>
      </c>
      <c r="G29" s="388" t="s">
        <v>10</v>
      </c>
      <c r="H29" s="389">
        <f>ROUNDDOWN(AK29*1.05,0)+INDEX(Sheet2!$B$2:'Sheet2'!$B$5,MATCH(G29,Sheet2!$A$2:'Sheet2'!$A$5,0),0)+34*AT29-ROUNDUP(IF($BC$1=TRUE,AV29,AW29)/10,0)+A29</f>
        <v>264</v>
      </c>
      <c r="I29" s="390">
        <f>ROUNDDOWN(AL29*1.05,0)+INDEX(Sheet2!$B$2:'Sheet2'!$B$5,MATCH(G29,Sheet2!$A$2:'Sheet2'!$A$5,0),0)+34*AT29-ROUNDUP(IF($BC$1=TRUE,AV29,AW29)/10,0)+A29</f>
        <v>411</v>
      </c>
      <c r="J29" s="391">
        <f t="shared" si="0"/>
        <v>675</v>
      </c>
      <c r="K29" s="770">
        <f>AW29-ROUNDDOWN(AR29/2,0)-ROUNDDOWN(MAX(AQ29*1.2,AP29*0.5),0)+INDEX(Sheet2!$C$2:'Sheet2'!$C$5,MATCH(G29,Sheet2!$A$2:'Sheet2'!$A$5,0),0)</f>
        <v>1421</v>
      </c>
      <c r="L29" s="386">
        <f t="shared" si="1"/>
        <v>785</v>
      </c>
      <c r="M29" s="780">
        <f t="shared" si="2"/>
        <v>6</v>
      </c>
      <c r="N29" s="780">
        <f t="shared" si="3"/>
        <v>36</v>
      </c>
      <c r="O29" s="792">
        <f t="shared" si="4"/>
        <v>1203</v>
      </c>
      <c r="P29" s="41">
        <f>AX29+IF($F29="범선",IF($BG$1=TRUE,INDEX(Sheet2!$H$2:'Sheet2'!$H$45,MATCH(AX29,Sheet2!$G$2:'Sheet2'!$G$45,0),0)),IF($BH$1=TRUE,INDEX(Sheet2!$I$2:'Sheet2'!$I$45,MATCH(AX29,Sheet2!$G$2:'Sheet2'!$G$45,0)),IF($BI$1=TRUE,INDEX(Sheet2!$H$2:'Sheet2'!$H$45,MATCH(AX29,Sheet2!$G$2:'Sheet2'!$G$45,0)),0)))+IF($BE$1=TRUE,2,0)</f>
        <v>0</v>
      </c>
      <c r="Q29" s="38">
        <f t="shared" si="5"/>
        <v>3</v>
      </c>
      <c r="R29" s="38">
        <f t="shared" si="6"/>
        <v>6</v>
      </c>
      <c r="S29" s="39">
        <f t="shared" si="7"/>
        <v>9</v>
      </c>
      <c r="T29" s="38">
        <f>AY29+IF($F29="범선",IF($BG$1=TRUE,INDEX(Sheet2!$H$2:'Sheet2'!$H$45,MATCH(AY29,Sheet2!$G$2:'Sheet2'!$G$45,0),0)),IF($BH$1=TRUE,INDEX(Sheet2!$I$2:'Sheet2'!$I$45,MATCH(AY29,Sheet2!$G$2:'Sheet2'!$G$45,0)),IF($BI$1=TRUE,INDEX(Sheet2!$H$2:'Sheet2'!$H$45,MATCH(AY29,Sheet2!$G$2:'Sheet2'!$G$45,0)),0)))+IF($BE$1=TRUE,2,0)</f>
        <v>1</v>
      </c>
      <c r="U29" s="38">
        <f t="shared" si="8"/>
        <v>4.5</v>
      </c>
      <c r="V29" s="38">
        <f t="shared" si="9"/>
        <v>7.5</v>
      </c>
      <c r="W29" s="39">
        <f t="shared" si="10"/>
        <v>10.5</v>
      </c>
      <c r="X29" s="38">
        <f>AZ29+IF($F29="범선",IF($BG$1=TRUE,INDEX(Sheet2!$H$2:'Sheet2'!$H$45,MATCH(AZ29,Sheet2!$G$2:'Sheet2'!$G$45,0),0)),IF($BH$1=TRUE,INDEX(Sheet2!$I$2:'Sheet2'!$I$45,MATCH(AZ29,Sheet2!$G$2:'Sheet2'!$G$45,0)),IF($BI$1=TRUE,INDEX(Sheet2!$H$2:'Sheet2'!$H$45,MATCH(AZ29,Sheet2!$G$2:'Sheet2'!$G$45,0)),0)))+IF($BE$1=TRUE,2,0)</f>
        <v>5</v>
      </c>
      <c r="Y29" s="38">
        <f t="shared" si="11"/>
        <v>8.5</v>
      </c>
      <c r="Z29" s="38">
        <f t="shared" si="12"/>
        <v>11.5</v>
      </c>
      <c r="AA29" s="39">
        <f t="shared" si="13"/>
        <v>14.5</v>
      </c>
      <c r="AB29" s="38">
        <f>BA29+IF($F29="범선",IF($BG$1=TRUE,INDEX(Sheet2!$H$2:'Sheet2'!$H$45,MATCH(BA29,Sheet2!$G$2:'Sheet2'!$G$45,0),0)),IF($BH$1=TRUE,INDEX(Sheet2!$I$2:'Sheet2'!$I$45,MATCH(BA29,Sheet2!$G$2:'Sheet2'!$G$45,0)),IF($BI$1=TRUE,INDEX(Sheet2!$H$2:'Sheet2'!$H$45,MATCH(BA29,Sheet2!$G$2:'Sheet2'!$G$45,0)),0)))+IF($BE$1=TRUE,2,0)</f>
        <v>8</v>
      </c>
      <c r="AC29" s="38">
        <f t="shared" si="14"/>
        <v>11.5</v>
      </c>
      <c r="AD29" s="38">
        <f t="shared" si="15"/>
        <v>14.5</v>
      </c>
      <c r="AE29" s="39">
        <f t="shared" si="16"/>
        <v>17.5</v>
      </c>
      <c r="AF29" s="38">
        <f>BB29+IF($F29="범선",IF($BG$1=TRUE,INDEX(Sheet2!$H$2:'Sheet2'!$H$45,MATCH(BB29,Sheet2!$G$2:'Sheet2'!$G$45,0),0)),IF($BH$1=TRUE,INDEX(Sheet2!$I$2:'Sheet2'!$I$45,MATCH(BB29,Sheet2!$G$2:'Sheet2'!$G$45,0)),IF($BI$1=TRUE,INDEX(Sheet2!$H$2:'Sheet2'!$H$45,MATCH(BB29,Sheet2!$G$2:'Sheet2'!$G$45,0)),0)))+IF($BE$1=TRUE,2,0)</f>
        <v>12</v>
      </c>
      <c r="AG29" s="38">
        <f t="shared" si="17"/>
        <v>15.5</v>
      </c>
      <c r="AH29" s="38">
        <f t="shared" si="18"/>
        <v>18.5</v>
      </c>
      <c r="AI29" s="39">
        <f t="shared" si="19"/>
        <v>21.5</v>
      </c>
      <c r="AJ29" s="38"/>
      <c r="AK29" s="97">
        <v>105</v>
      </c>
      <c r="AL29" s="97">
        <v>245</v>
      </c>
      <c r="AM29" s="97">
        <v>6</v>
      </c>
      <c r="AN29" s="81">
        <v>6</v>
      </c>
      <c r="AO29" s="81">
        <v>36</v>
      </c>
      <c r="AP29" s="5">
        <v>110</v>
      </c>
      <c r="AQ29" s="5">
        <v>48</v>
      </c>
      <c r="AR29" s="5">
        <v>70</v>
      </c>
      <c r="AS29" s="5">
        <v>990</v>
      </c>
      <c r="AT29" s="5">
        <v>3</v>
      </c>
      <c r="AU29" s="5">
        <f t="shared" si="20"/>
        <v>1170</v>
      </c>
      <c r="AV29" s="5">
        <f t="shared" si="21"/>
        <v>877</v>
      </c>
      <c r="AW29" s="5">
        <f t="shared" si="22"/>
        <v>1462</v>
      </c>
      <c r="AX29" s="5">
        <f t="shared" si="23"/>
        <v>-2</v>
      </c>
      <c r="AY29" s="5">
        <f t="shared" si="24"/>
        <v>-1</v>
      </c>
      <c r="AZ29" s="5">
        <f t="shared" si="25"/>
        <v>3</v>
      </c>
      <c r="BA29" s="5">
        <f t="shared" si="26"/>
        <v>6</v>
      </c>
      <c r="BB29" s="5">
        <f t="shared" si="27"/>
        <v>10</v>
      </c>
    </row>
    <row r="30" spans="1:54" s="5" customFormat="1" hidden="1">
      <c r="A30" s="1047"/>
      <c r="B30" s="1048" t="s">
        <v>508</v>
      </c>
      <c r="C30" s="1049" t="s">
        <v>120</v>
      </c>
      <c r="D30" s="990" t="s">
        <v>1</v>
      </c>
      <c r="E30" s="990" t="s">
        <v>36</v>
      </c>
      <c r="F30" s="1050" t="s">
        <v>118</v>
      </c>
      <c r="G30" s="1051" t="s">
        <v>12</v>
      </c>
      <c r="H30" s="280">
        <f>ROUNDDOWN(AK30*1.05,0)+INDEX(Sheet2!$B$2:'Sheet2'!$B$5,MATCH(G30,Sheet2!$A$2:'Sheet2'!$A$5,0),0)+34*AT30-ROUNDUP(IF($BC$1=TRUE,AV30,AW30)/10,0)+A30</f>
        <v>507</v>
      </c>
      <c r="I30" s="290">
        <f>ROUNDDOWN(AL30*1.05,0)+INDEX(Sheet2!$B$2:'Sheet2'!$B$5,MATCH(G30,Sheet2!$A$2:'Sheet2'!$A$5,0),0)+34*AT30-ROUNDUP(IF($BC$1=TRUE,AV30,AW30)/10,0)+A30</f>
        <v>628</v>
      </c>
      <c r="J30" s="1052">
        <f t="shared" ref="J30:J61" si="28">H30+I30</f>
        <v>1135</v>
      </c>
      <c r="K30" s="1053">
        <f>AW30-ROUNDDOWN(AR30/2,0)-ROUNDDOWN(MAX(AQ30*1.2,AP30*0.5),0)+INDEX(Sheet2!$C$2:'Sheet2'!$C$5,MATCH(G30,Sheet2!$A$2:'Sheet2'!$A$5,0),0)</f>
        <v>811</v>
      </c>
      <c r="L30" s="1054">
        <f t="shared" ref="L30:L61" si="29">AV30-ROUNDDOWN(AR30/2,0)-ROUNDDOWN(MAX(AQ30*1.2,AP30*0.5),0)</f>
        <v>387</v>
      </c>
      <c r="M30" s="1055">
        <f t="shared" ref="M30:M61" si="30">AN30</f>
        <v>15</v>
      </c>
      <c r="N30" s="1055">
        <f t="shared" ref="N30:N61" si="31">AO30</f>
        <v>59</v>
      </c>
      <c r="O30" s="700">
        <f t="shared" ref="O30:O61" si="32">H30*3+I30</f>
        <v>2149</v>
      </c>
      <c r="P30" s="47">
        <f>AX30+IF($F30="범선",IF($BG$1=TRUE,INDEX(Sheet2!$H$2:'Sheet2'!$H$45,MATCH(AX30,Sheet2!$G$2:'Sheet2'!$G$45,0),0)),IF($BH$1=TRUE,INDEX(Sheet2!$I$2:'Sheet2'!$I$45,MATCH(AX30,Sheet2!$G$2:'Sheet2'!$G$45,0)),IF($BI$1=TRUE,INDEX(Sheet2!$H$2:'Sheet2'!$H$45,MATCH(AX30,Sheet2!$G$2:'Sheet2'!$G$45,0)),0)))+IF($BE$1=TRUE,2,0)</f>
        <v>33</v>
      </c>
      <c r="Q30" s="43">
        <f t="shared" ref="Q30:Q61" si="33">P30+3</f>
        <v>36</v>
      </c>
      <c r="R30" s="43">
        <f t="shared" ref="R30:R61" si="34">P30+6</f>
        <v>39</v>
      </c>
      <c r="S30" s="45">
        <f t="shared" ref="S30:S61" si="35">P30+9</f>
        <v>42</v>
      </c>
      <c r="T30" s="43">
        <f>AY30+IF($F30="범선",IF($BG$1=TRUE,INDEX(Sheet2!$H$2:'Sheet2'!$H$45,MATCH(AY30,Sheet2!$G$2:'Sheet2'!$G$45,0),0)),IF($BH$1=TRUE,INDEX(Sheet2!$I$2:'Sheet2'!$I$45,MATCH(AY30,Sheet2!$G$2:'Sheet2'!$G$45,0)),IF($BI$1=TRUE,INDEX(Sheet2!$H$2:'Sheet2'!$H$45,MATCH(AY30,Sheet2!$G$2:'Sheet2'!$G$45,0)),0)))+IF($BE$1=TRUE,2,0)</f>
        <v>37</v>
      </c>
      <c r="U30" s="43">
        <f t="shared" ref="U30:U61" si="36">T30+3.5</f>
        <v>40.5</v>
      </c>
      <c r="V30" s="43">
        <f t="shared" ref="V30:V61" si="37">T30+6.5</f>
        <v>43.5</v>
      </c>
      <c r="W30" s="45">
        <f t="shared" ref="W30:W61" si="38">T30+9.5</f>
        <v>46.5</v>
      </c>
      <c r="X30" s="43">
        <f>AZ30+IF($F30="범선",IF($BG$1=TRUE,INDEX(Sheet2!$H$2:'Sheet2'!$H$45,MATCH(AZ30,Sheet2!$G$2:'Sheet2'!$G$45,0),0)),IF($BH$1=TRUE,INDEX(Sheet2!$I$2:'Sheet2'!$I$45,MATCH(AZ30,Sheet2!$G$2:'Sheet2'!$G$45,0)),IF($BI$1=TRUE,INDEX(Sheet2!$H$2:'Sheet2'!$H$45,MATCH(AZ30,Sheet2!$G$2:'Sheet2'!$G$45,0)),0)))+IF($BE$1=TRUE,2,0)</f>
        <v>43</v>
      </c>
      <c r="Y30" s="43">
        <f t="shared" ref="Y30:Y61" si="39">X30+3.5</f>
        <v>46.5</v>
      </c>
      <c r="Z30" s="43">
        <f t="shared" ref="Z30:Z61" si="40">X30+6.5</f>
        <v>49.5</v>
      </c>
      <c r="AA30" s="45">
        <f t="shared" ref="AA30:AA61" si="41">X30+9.5</f>
        <v>52.5</v>
      </c>
      <c r="AB30" s="43">
        <f>BA30+IF($F30="범선",IF($BG$1=TRUE,INDEX(Sheet2!$H$2:'Sheet2'!$H$45,MATCH(BA30,Sheet2!$G$2:'Sheet2'!$G$45,0),0)),IF($BH$1=TRUE,INDEX(Sheet2!$I$2:'Sheet2'!$I$45,MATCH(BA30,Sheet2!$G$2:'Sheet2'!$G$45,0)),IF($BI$1=TRUE,INDEX(Sheet2!$H$2:'Sheet2'!$H$45,MATCH(BA30,Sheet2!$G$2:'Sheet2'!$G$45,0)),0)))+IF($BE$1=TRUE,2,0)</f>
        <v>51</v>
      </c>
      <c r="AC30" s="43">
        <f t="shared" ref="AC30:AC61" si="42">AB30+3.5</f>
        <v>54.5</v>
      </c>
      <c r="AD30" s="43">
        <f t="shared" ref="AD30:AD61" si="43">AB30+6.5</f>
        <v>57.5</v>
      </c>
      <c r="AE30" s="45">
        <f t="shared" ref="AE30:AE61" si="44">AB30+9.5</f>
        <v>60.5</v>
      </c>
      <c r="AF30" s="43">
        <f>BB30+IF($F30="범선",IF($BG$1=TRUE,INDEX(Sheet2!$H$2:'Sheet2'!$H$45,MATCH(BB30,Sheet2!$G$2:'Sheet2'!$G$45,0),0)),IF($BH$1=TRUE,INDEX(Sheet2!$I$2:'Sheet2'!$I$45,MATCH(BB30,Sheet2!$G$2:'Sheet2'!$G$45,0)),IF($BI$1=TRUE,INDEX(Sheet2!$H$2:'Sheet2'!$H$45,MATCH(BB30,Sheet2!$G$2:'Sheet2'!$G$45,0)),0)))+IF($BE$1=TRUE,2,0)</f>
        <v>57</v>
      </c>
      <c r="AG30" s="43">
        <f t="shared" ref="AG30:AG61" si="45">AF30+3.5</f>
        <v>60.5</v>
      </c>
      <c r="AH30" s="43">
        <f t="shared" ref="AH30:AH61" si="46">AF30+6.5</f>
        <v>63.5</v>
      </c>
      <c r="AI30" s="45">
        <f t="shared" ref="AI30:AI61" si="47">AF30+9.5</f>
        <v>66.5</v>
      </c>
      <c r="AJ30" s="20"/>
      <c r="AK30" s="97">
        <v>275</v>
      </c>
      <c r="AL30" s="97">
        <v>390</v>
      </c>
      <c r="AM30" s="97">
        <v>14</v>
      </c>
      <c r="AN30" s="261">
        <v>15</v>
      </c>
      <c r="AO30" s="261">
        <v>59</v>
      </c>
      <c r="AP30" s="5">
        <v>250</v>
      </c>
      <c r="AQ30" s="5">
        <v>100</v>
      </c>
      <c r="AR30" s="5">
        <v>100</v>
      </c>
      <c r="AS30" s="5">
        <v>400</v>
      </c>
      <c r="AT30" s="5">
        <v>4</v>
      </c>
      <c r="AU30" s="5">
        <f t="shared" ref="AU30:AU61" si="48">AP30+AR30+AS30</f>
        <v>750</v>
      </c>
      <c r="AV30" s="5">
        <f t="shared" ref="AV30:AV61" si="49">ROUNDDOWN(AU30*0.75,0)</f>
        <v>562</v>
      </c>
      <c r="AW30" s="5">
        <f t="shared" ref="AW30:AW61" si="50">ROUNDDOWN(AU30*1.25,0)</f>
        <v>937</v>
      </c>
      <c r="AX30" s="5">
        <f t="shared" ref="AX30:AX61" si="51">ROUNDDOWN(($AO30-5)/5,0)-ROUNDDOWN(IF($BC$1=TRUE,$AV30,$AW30)/100,0)+IF($BD$1=TRUE,1,0)+IF($BF$1=TRUE,6,0)</f>
        <v>5</v>
      </c>
      <c r="AY30" s="5">
        <f t="shared" ref="AY30:AY61" si="52">ROUNDDOWN(($AO30-5+3*$BC$7)/5,0)-ROUNDDOWN(IF($BC$1=TRUE,$AV30,$AW30)/100,0)+IF($BD$1=TRUE,1,0)+IF($BF$1=TRUE,6,0)</f>
        <v>7</v>
      </c>
      <c r="AZ30" s="5">
        <f t="shared" ref="AZ30:AZ61" si="53">ROUNDDOWN(($AO30-5+20*1+2*$BC$7)/5,0)-ROUNDDOWN(IF($BC$1=TRUE,$AV30,$AW30)/100,0)+IF($BD$1=TRUE,1,0)+IF($BF$1=TRUE,6,0)</f>
        <v>10</v>
      </c>
      <c r="BA30" s="5">
        <f t="shared" ref="BA30:BA61" si="54">ROUNDDOWN(($AO30-5+20*2+1*$BC$7)/5,0)-ROUNDDOWN(IF($BC$1=TRUE,$AV30,$AW30)/100,0)+IF($BD$1=TRUE,1,0)+IF($BF$1=TRUE,6,0)</f>
        <v>14</v>
      </c>
      <c r="BB30" s="5">
        <f t="shared" ref="BB30:BB61" si="55">ROUNDDOWN(($AO30-5+60)/5,0)-ROUNDDOWN(IF($BC$1=TRUE,$AV30,$AW30)/100,0)+IF($BD$1=TRUE,1,0)+IF($BF$1=TRUE,6,0)</f>
        <v>17</v>
      </c>
    </row>
    <row r="31" spans="1:54" s="5" customFormat="1" hidden="1">
      <c r="A31" s="457"/>
      <c r="B31" s="536" t="s">
        <v>43</v>
      </c>
      <c r="C31" s="540" t="s">
        <v>89</v>
      </c>
      <c r="D31" s="74" t="s">
        <v>1</v>
      </c>
      <c r="E31" s="74" t="s">
        <v>0</v>
      </c>
      <c r="F31" s="77" t="s">
        <v>18</v>
      </c>
      <c r="G31" s="75" t="s">
        <v>10</v>
      </c>
      <c r="H31" s="285">
        <f>ROUNDDOWN(AK31*1.05,0)+INDEX(Sheet2!$B$2:'Sheet2'!$B$5,MATCH(G31,Sheet2!$A$2:'Sheet2'!$A$5,0),0)+34*AT31-ROUNDUP(IF($BC$1=TRUE,AV31,AW31)/10,0)+A31</f>
        <v>407</v>
      </c>
      <c r="I31" s="295">
        <f>ROUNDDOWN(AL31*1.05,0)+INDEX(Sheet2!$B$2:'Sheet2'!$B$5,MATCH(G31,Sheet2!$A$2:'Sheet2'!$A$5,0),0)+34*AT31-ROUNDUP(IF($BC$1=TRUE,AV31,AW31)/10,0)+A31</f>
        <v>449</v>
      </c>
      <c r="J31" s="76">
        <f t="shared" si="28"/>
        <v>856</v>
      </c>
      <c r="K31" s="591">
        <f>AW31-ROUNDDOWN(AR31/2,0)-ROUNDDOWN(MAX(AQ31*1.2,AP31*0.5),0)+INDEX(Sheet2!$C$2:'Sheet2'!$C$5,MATCH(G31,Sheet2!$A$2:'Sheet2'!$A$5,0),0)</f>
        <v>1414</v>
      </c>
      <c r="L31" s="73">
        <f t="shared" si="29"/>
        <v>788</v>
      </c>
      <c r="M31" s="81">
        <f t="shared" si="30"/>
        <v>12</v>
      </c>
      <c r="N31" s="81">
        <f t="shared" si="31"/>
        <v>40</v>
      </c>
      <c r="O31" s="624">
        <f t="shared" si="32"/>
        <v>1670</v>
      </c>
      <c r="P31" s="31">
        <f>AX31+IF($F31="범선",IF($BG$1=TRUE,INDEX(Sheet2!$H$2:'Sheet2'!$H$45,MATCH(AX31,Sheet2!$G$2:'Sheet2'!$G$45,0),0)),IF($BH$1=TRUE,INDEX(Sheet2!$I$2:'Sheet2'!$I$45,MATCH(AX31,Sheet2!$G$2:'Sheet2'!$G$45,0)),IF($BI$1=TRUE,INDEX(Sheet2!$H$2:'Sheet2'!$H$45,MATCH(AX31,Sheet2!$G$2:'Sheet2'!$G$45,0)),0)))+IF($BE$1=TRUE,2,0)</f>
        <v>1</v>
      </c>
      <c r="Q31" s="26">
        <f t="shared" si="33"/>
        <v>4</v>
      </c>
      <c r="R31" s="26">
        <f t="shared" si="34"/>
        <v>7</v>
      </c>
      <c r="S31" s="28">
        <f t="shared" si="35"/>
        <v>10</v>
      </c>
      <c r="T31" s="26">
        <f>AY31+IF($F31="범선",IF($BG$1=TRUE,INDEX(Sheet2!$H$2:'Sheet2'!$H$45,MATCH(AY31,Sheet2!$G$2:'Sheet2'!$G$45,0),0)),IF($BH$1=TRUE,INDEX(Sheet2!$I$2:'Sheet2'!$I$45,MATCH(AY31,Sheet2!$G$2:'Sheet2'!$G$45,0)),IF($BI$1=TRUE,INDEX(Sheet2!$H$2:'Sheet2'!$H$45,MATCH(AY31,Sheet2!$G$2:'Sheet2'!$G$45,0)),0)))+IF($BE$1=TRUE,2,0)</f>
        <v>2</v>
      </c>
      <c r="U31" s="26">
        <f t="shared" si="36"/>
        <v>5.5</v>
      </c>
      <c r="V31" s="26">
        <f t="shared" si="37"/>
        <v>8.5</v>
      </c>
      <c r="W31" s="28">
        <f t="shared" si="38"/>
        <v>11.5</v>
      </c>
      <c r="X31" s="26">
        <f>AZ31+IF($F31="범선",IF($BG$1=TRUE,INDEX(Sheet2!$H$2:'Sheet2'!$H$45,MATCH(AZ31,Sheet2!$G$2:'Sheet2'!$G$45,0),0)),IF($BH$1=TRUE,INDEX(Sheet2!$I$2:'Sheet2'!$I$45,MATCH(AZ31,Sheet2!$G$2:'Sheet2'!$G$45,0)),IF($BI$1=TRUE,INDEX(Sheet2!$H$2:'Sheet2'!$H$45,MATCH(AZ31,Sheet2!$G$2:'Sheet2'!$G$45,0)),0)))+IF($BE$1=TRUE,2,0)</f>
        <v>5</v>
      </c>
      <c r="Y31" s="26">
        <f t="shared" si="39"/>
        <v>8.5</v>
      </c>
      <c r="Z31" s="26">
        <f t="shared" si="40"/>
        <v>11.5</v>
      </c>
      <c r="AA31" s="28">
        <f t="shared" si="41"/>
        <v>14.5</v>
      </c>
      <c r="AB31" s="26">
        <f>BA31+IF($F31="범선",IF($BG$1=TRUE,INDEX(Sheet2!$H$2:'Sheet2'!$H$45,MATCH(BA31,Sheet2!$G$2:'Sheet2'!$G$45,0),0)),IF($BH$1=TRUE,INDEX(Sheet2!$I$2:'Sheet2'!$I$45,MATCH(BA31,Sheet2!$G$2:'Sheet2'!$G$45,0)),IF($BI$1=TRUE,INDEX(Sheet2!$H$2:'Sheet2'!$H$45,MATCH(BA31,Sheet2!$G$2:'Sheet2'!$G$45,0)),0)))+IF($BE$1=TRUE,2,0)</f>
        <v>9</v>
      </c>
      <c r="AC31" s="26">
        <f t="shared" si="42"/>
        <v>12.5</v>
      </c>
      <c r="AD31" s="26">
        <f t="shared" si="43"/>
        <v>15.5</v>
      </c>
      <c r="AE31" s="28">
        <f t="shared" si="44"/>
        <v>18.5</v>
      </c>
      <c r="AF31" s="26">
        <f>BB31+IF($F31="범선",IF($BG$1=TRUE,INDEX(Sheet2!$H$2:'Sheet2'!$H$45,MATCH(BB31,Sheet2!$G$2:'Sheet2'!$G$45,0),0)),IF($BH$1=TRUE,INDEX(Sheet2!$I$2:'Sheet2'!$I$45,MATCH(BB31,Sheet2!$G$2:'Sheet2'!$G$45,0)),IF($BI$1=TRUE,INDEX(Sheet2!$H$2:'Sheet2'!$H$45,MATCH(BB31,Sheet2!$G$2:'Sheet2'!$G$45,0)),0)))+IF($BE$1=TRUE,2,0)</f>
        <v>13</v>
      </c>
      <c r="AG31" s="26">
        <f t="shared" si="45"/>
        <v>16.5</v>
      </c>
      <c r="AH31" s="26">
        <f t="shared" si="46"/>
        <v>19.5</v>
      </c>
      <c r="AI31" s="28">
        <f t="shared" si="47"/>
        <v>22.5</v>
      </c>
      <c r="AJ31" s="26"/>
      <c r="AK31" s="97">
        <v>240</v>
      </c>
      <c r="AL31" s="97">
        <v>280</v>
      </c>
      <c r="AM31" s="97">
        <v>10</v>
      </c>
      <c r="AN31" s="81">
        <v>12</v>
      </c>
      <c r="AO31" s="81">
        <v>40</v>
      </c>
      <c r="AP31" s="5">
        <v>85</v>
      </c>
      <c r="AQ31" s="5">
        <v>45</v>
      </c>
      <c r="AR31" s="5">
        <v>40</v>
      </c>
      <c r="AS31" s="5">
        <v>1025</v>
      </c>
      <c r="AT31" s="5">
        <v>3</v>
      </c>
      <c r="AU31" s="5">
        <f t="shared" si="48"/>
        <v>1150</v>
      </c>
      <c r="AV31" s="5">
        <f t="shared" si="49"/>
        <v>862</v>
      </c>
      <c r="AW31" s="5">
        <f t="shared" si="50"/>
        <v>1437</v>
      </c>
      <c r="AX31" s="5">
        <f t="shared" si="51"/>
        <v>-1</v>
      </c>
      <c r="AY31" s="5">
        <f t="shared" si="52"/>
        <v>0</v>
      </c>
      <c r="AZ31" s="5">
        <f t="shared" si="53"/>
        <v>3</v>
      </c>
      <c r="BA31" s="5">
        <f t="shared" si="54"/>
        <v>7</v>
      </c>
      <c r="BB31" s="5">
        <f t="shared" si="55"/>
        <v>11</v>
      </c>
    </row>
    <row r="32" spans="1:54" s="5" customFormat="1" hidden="1">
      <c r="A32" s="457">
        <v>20</v>
      </c>
      <c r="B32" s="536"/>
      <c r="C32" s="540" t="s">
        <v>165</v>
      </c>
      <c r="D32" s="74" t="s">
        <v>26</v>
      </c>
      <c r="E32" s="74" t="s">
        <v>0</v>
      </c>
      <c r="F32" s="74" t="s">
        <v>18</v>
      </c>
      <c r="G32" s="75" t="s">
        <v>10</v>
      </c>
      <c r="H32" s="285">
        <f>ROUNDDOWN(AK32*1.05,0)+INDEX(Sheet2!$B$2:'Sheet2'!$B$5,MATCH(G32,Sheet2!$A$2:'Sheet2'!$A$5,0),0)+34*AT32-ROUNDUP(IF($BC$1=TRUE,AV32,AW32)/10,0)+A32</f>
        <v>448</v>
      </c>
      <c r="I32" s="295">
        <f>ROUNDDOWN(AL32*1.05,0)+INDEX(Sheet2!$B$2:'Sheet2'!$B$5,MATCH(G32,Sheet2!$A$2:'Sheet2'!$A$5,0),0)+34*AT32-ROUNDUP(IF($BC$1=TRUE,AV32,AW32)/10,0)+A32</f>
        <v>469</v>
      </c>
      <c r="J32" s="76">
        <f t="shared" si="28"/>
        <v>917</v>
      </c>
      <c r="K32" s="591">
        <f>AW32-ROUNDDOWN(AR32/2,0)-ROUNDDOWN(MAX(AQ32*1.2,AP32*0.5),0)+INDEX(Sheet2!$C$2:'Sheet2'!$C$5,MATCH(G32,Sheet2!$A$2:'Sheet2'!$A$5,0),0)</f>
        <v>1412</v>
      </c>
      <c r="L32" s="73">
        <f t="shared" si="29"/>
        <v>786</v>
      </c>
      <c r="M32" s="81">
        <f t="shared" si="30"/>
        <v>13</v>
      </c>
      <c r="N32" s="81">
        <f t="shared" si="31"/>
        <v>45</v>
      </c>
      <c r="O32" s="624">
        <f t="shared" si="32"/>
        <v>1813</v>
      </c>
      <c r="P32" s="31">
        <f>AX32+IF($F32="범선",IF($BG$1=TRUE,INDEX(Sheet2!$H$2:'Sheet2'!$H$45,MATCH(AX32,Sheet2!$G$2:'Sheet2'!$G$45,0),0)),IF($BH$1=TRUE,INDEX(Sheet2!$I$2:'Sheet2'!$I$45,MATCH(AX32,Sheet2!$G$2:'Sheet2'!$G$45,0)),IF($BI$1=TRUE,INDEX(Sheet2!$H$2:'Sheet2'!$H$45,MATCH(AX32,Sheet2!$G$2:'Sheet2'!$G$45,0)),0)))+IF($BE$1=TRUE,2,0)</f>
        <v>2</v>
      </c>
      <c r="Q32" s="26">
        <f t="shared" si="33"/>
        <v>5</v>
      </c>
      <c r="R32" s="26">
        <f t="shared" si="34"/>
        <v>8</v>
      </c>
      <c r="S32" s="28">
        <f t="shared" si="35"/>
        <v>11</v>
      </c>
      <c r="T32" s="26">
        <f>AY32+IF($F32="범선",IF($BG$1=TRUE,INDEX(Sheet2!$H$2:'Sheet2'!$H$45,MATCH(AY32,Sheet2!$G$2:'Sheet2'!$G$45,0),0)),IF($BH$1=TRUE,INDEX(Sheet2!$I$2:'Sheet2'!$I$45,MATCH(AY32,Sheet2!$G$2:'Sheet2'!$G$45,0)),IF($BI$1=TRUE,INDEX(Sheet2!$H$2:'Sheet2'!$H$45,MATCH(AY32,Sheet2!$G$2:'Sheet2'!$G$45,0)),0)))+IF($BE$1=TRUE,2,0)</f>
        <v>3</v>
      </c>
      <c r="U32" s="26">
        <f t="shared" si="36"/>
        <v>6.5</v>
      </c>
      <c r="V32" s="26">
        <f t="shared" si="37"/>
        <v>9.5</v>
      </c>
      <c r="W32" s="28">
        <f t="shared" si="38"/>
        <v>12.5</v>
      </c>
      <c r="X32" s="26">
        <f>AZ32+IF($F32="범선",IF($BG$1=TRUE,INDEX(Sheet2!$H$2:'Sheet2'!$H$45,MATCH(AZ32,Sheet2!$G$2:'Sheet2'!$G$45,0),0)),IF($BH$1=TRUE,INDEX(Sheet2!$I$2:'Sheet2'!$I$45,MATCH(AZ32,Sheet2!$G$2:'Sheet2'!$G$45,0)),IF($BI$1=TRUE,INDEX(Sheet2!$H$2:'Sheet2'!$H$45,MATCH(AZ32,Sheet2!$G$2:'Sheet2'!$G$45,0)),0)))+IF($BE$1=TRUE,2,0)</f>
        <v>6</v>
      </c>
      <c r="Y32" s="26">
        <f t="shared" si="39"/>
        <v>9.5</v>
      </c>
      <c r="Z32" s="26">
        <f t="shared" si="40"/>
        <v>12.5</v>
      </c>
      <c r="AA32" s="28">
        <f t="shared" si="41"/>
        <v>15.5</v>
      </c>
      <c r="AB32" s="26">
        <f>BA32+IF($F32="범선",IF($BG$1=TRUE,INDEX(Sheet2!$H$2:'Sheet2'!$H$45,MATCH(BA32,Sheet2!$G$2:'Sheet2'!$G$45,0),0)),IF($BH$1=TRUE,INDEX(Sheet2!$I$2:'Sheet2'!$I$45,MATCH(BA32,Sheet2!$G$2:'Sheet2'!$G$45,0)),IF($BI$1=TRUE,INDEX(Sheet2!$H$2:'Sheet2'!$H$45,MATCH(BA32,Sheet2!$G$2:'Sheet2'!$G$45,0)),0)))+IF($BE$1=TRUE,2,0)</f>
        <v>10</v>
      </c>
      <c r="AC32" s="26">
        <f t="shared" si="42"/>
        <v>13.5</v>
      </c>
      <c r="AD32" s="26">
        <f t="shared" si="43"/>
        <v>16.5</v>
      </c>
      <c r="AE32" s="28">
        <f t="shared" si="44"/>
        <v>19.5</v>
      </c>
      <c r="AF32" s="26">
        <f>BB32+IF($F32="범선",IF($BG$1=TRUE,INDEX(Sheet2!$H$2:'Sheet2'!$H$45,MATCH(BB32,Sheet2!$G$2:'Sheet2'!$G$45,0),0)),IF($BH$1=TRUE,INDEX(Sheet2!$I$2:'Sheet2'!$I$45,MATCH(BB32,Sheet2!$G$2:'Sheet2'!$G$45,0)),IF($BI$1=TRUE,INDEX(Sheet2!$H$2:'Sheet2'!$H$45,MATCH(BB32,Sheet2!$G$2:'Sheet2'!$G$45,0)),0)))+IF($BE$1=TRUE,2,0)</f>
        <v>14</v>
      </c>
      <c r="AG32" s="26">
        <f t="shared" si="45"/>
        <v>17.5</v>
      </c>
      <c r="AH32" s="26">
        <f t="shared" si="46"/>
        <v>20.5</v>
      </c>
      <c r="AI32" s="28">
        <f t="shared" si="47"/>
        <v>23.5</v>
      </c>
      <c r="AJ32" s="26"/>
      <c r="AK32" s="97">
        <v>260</v>
      </c>
      <c r="AL32" s="97">
        <v>280</v>
      </c>
      <c r="AM32" s="97">
        <v>11</v>
      </c>
      <c r="AN32" s="81">
        <v>13</v>
      </c>
      <c r="AO32" s="81">
        <v>45</v>
      </c>
      <c r="AP32">
        <v>80</v>
      </c>
      <c r="AQ32">
        <v>30</v>
      </c>
      <c r="AR32">
        <v>72</v>
      </c>
      <c r="AS32">
        <v>998</v>
      </c>
      <c r="AT32" s="13">
        <v>3</v>
      </c>
      <c r="AU32" s="5">
        <f t="shared" si="48"/>
        <v>1150</v>
      </c>
      <c r="AV32" s="5">
        <f t="shared" si="49"/>
        <v>862</v>
      </c>
      <c r="AW32" s="5">
        <f t="shared" si="50"/>
        <v>1437</v>
      </c>
      <c r="AX32" s="5">
        <f t="shared" si="51"/>
        <v>0</v>
      </c>
      <c r="AY32" s="5">
        <f t="shared" si="52"/>
        <v>1</v>
      </c>
      <c r="AZ32" s="5">
        <f t="shared" si="53"/>
        <v>4</v>
      </c>
      <c r="BA32" s="5">
        <f t="shared" si="54"/>
        <v>8</v>
      </c>
      <c r="BB32" s="5">
        <f t="shared" si="55"/>
        <v>12</v>
      </c>
    </row>
    <row r="33" spans="1:54" s="5" customFormat="1" hidden="1">
      <c r="A33" s="457">
        <v>20</v>
      </c>
      <c r="B33" s="536"/>
      <c r="C33" s="540" t="s">
        <v>221</v>
      </c>
      <c r="D33" s="74" t="s">
        <v>26</v>
      </c>
      <c r="E33" s="74" t="s">
        <v>0</v>
      </c>
      <c r="F33" s="74" t="s">
        <v>18</v>
      </c>
      <c r="G33" s="75" t="s">
        <v>10</v>
      </c>
      <c r="H33" s="285">
        <f>ROUNDDOWN(AK33*1.05,0)+INDEX(Sheet2!$B$2:'Sheet2'!$B$5,MATCH(G33,Sheet2!$A$2:'Sheet2'!$A$5,0),0)+34*AT33-ROUNDUP(IF($BC$1=TRUE,AV33,AW33)/10,0)+A33</f>
        <v>479</v>
      </c>
      <c r="I33" s="295">
        <f>ROUNDDOWN(AL33*1.05,0)+INDEX(Sheet2!$B$2:'Sheet2'!$B$5,MATCH(G33,Sheet2!$A$2:'Sheet2'!$A$5,0),0)+34*AT33-ROUNDUP(IF($BC$1=TRUE,AV33,AW33)/10,0)+A33</f>
        <v>469</v>
      </c>
      <c r="J33" s="76">
        <f t="shared" si="28"/>
        <v>948</v>
      </c>
      <c r="K33" s="591">
        <f>AW33-ROUNDDOWN(AR33/2,0)-ROUNDDOWN(MAX(AQ33*1.2,AP33*0.5),0)+INDEX(Sheet2!$C$2:'Sheet2'!$C$5,MATCH(G33,Sheet2!$A$2:'Sheet2'!$A$5,0),0)</f>
        <v>1403</v>
      </c>
      <c r="L33" s="73">
        <f t="shared" si="29"/>
        <v>777</v>
      </c>
      <c r="M33" s="81">
        <f t="shared" si="30"/>
        <v>15</v>
      </c>
      <c r="N33" s="81">
        <f t="shared" si="31"/>
        <v>47</v>
      </c>
      <c r="O33" s="624">
        <f t="shared" si="32"/>
        <v>1906</v>
      </c>
      <c r="P33" s="31">
        <f>AX33+IF($F33="범선",IF($BG$1=TRUE,INDEX(Sheet2!$H$2:'Sheet2'!$H$45,MATCH(AX33,Sheet2!$G$2:'Sheet2'!$G$45,0),0)),IF($BH$1=TRUE,INDEX(Sheet2!$I$2:'Sheet2'!$I$45,MATCH(AX33,Sheet2!$G$2:'Sheet2'!$G$45,0)),IF($BI$1=TRUE,INDEX(Sheet2!$H$2:'Sheet2'!$H$45,MATCH(AX33,Sheet2!$G$2:'Sheet2'!$G$45,0)),0)))+IF($BE$1=TRUE,2,0)</f>
        <v>2</v>
      </c>
      <c r="Q33" s="26">
        <f t="shared" si="33"/>
        <v>5</v>
      </c>
      <c r="R33" s="26">
        <f t="shared" si="34"/>
        <v>8</v>
      </c>
      <c r="S33" s="28">
        <f t="shared" si="35"/>
        <v>11</v>
      </c>
      <c r="T33" s="26">
        <f>AY33+IF($F33="범선",IF($BG$1=TRUE,INDEX(Sheet2!$H$2:'Sheet2'!$H$45,MATCH(AY33,Sheet2!$G$2:'Sheet2'!$G$45,0),0)),IF($BH$1=TRUE,INDEX(Sheet2!$I$2:'Sheet2'!$I$45,MATCH(AY33,Sheet2!$G$2:'Sheet2'!$G$45,0)),IF($BI$1=TRUE,INDEX(Sheet2!$H$2:'Sheet2'!$H$45,MATCH(AY33,Sheet2!$G$2:'Sheet2'!$G$45,0)),0)))+IF($BE$1=TRUE,2,0)</f>
        <v>3</v>
      </c>
      <c r="U33" s="26">
        <f t="shared" si="36"/>
        <v>6.5</v>
      </c>
      <c r="V33" s="26">
        <f t="shared" si="37"/>
        <v>9.5</v>
      </c>
      <c r="W33" s="28">
        <f t="shared" si="38"/>
        <v>12.5</v>
      </c>
      <c r="X33" s="26">
        <f>AZ33+IF($F33="범선",IF($BG$1=TRUE,INDEX(Sheet2!$H$2:'Sheet2'!$H$45,MATCH(AZ33,Sheet2!$G$2:'Sheet2'!$G$45,0),0)),IF($BH$1=TRUE,INDEX(Sheet2!$I$2:'Sheet2'!$I$45,MATCH(AZ33,Sheet2!$G$2:'Sheet2'!$G$45,0)),IF($BI$1=TRUE,INDEX(Sheet2!$H$2:'Sheet2'!$H$45,MATCH(AZ33,Sheet2!$G$2:'Sheet2'!$G$45,0)),0)))+IF($BE$1=TRUE,2,0)</f>
        <v>7</v>
      </c>
      <c r="Y33" s="26">
        <f t="shared" si="39"/>
        <v>10.5</v>
      </c>
      <c r="Z33" s="26">
        <f t="shared" si="40"/>
        <v>13.5</v>
      </c>
      <c r="AA33" s="28">
        <f t="shared" si="41"/>
        <v>16.5</v>
      </c>
      <c r="AB33" s="26">
        <f>BA33+IF($F33="범선",IF($BG$1=TRUE,INDEX(Sheet2!$H$2:'Sheet2'!$H$45,MATCH(BA33,Sheet2!$G$2:'Sheet2'!$G$45,0),0)),IF($BH$1=TRUE,INDEX(Sheet2!$I$2:'Sheet2'!$I$45,MATCH(BA33,Sheet2!$G$2:'Sheet2'!$G$45,0)),IF($BI$1=TRUE,INDEX(Sheet2!$H$2:'Sheet2'!$H$45,MATCH(BA33,Sheet2!$G$2:'Sheet2'!$G$45,0)),0)))+IF($BE$1=TRUE,2,0)</f>
        <v>10</v>
      </c>
      <c r="AC33" s="26">
        <f t="shared" si="42"/>
        <v>13.5</v>
      </c>
      <c r="AD33" s="26">
        <f t="shared" si="43"/>
        <v>16.5</v>
      </c>
      <c r="AE33" s="28">
        <f t="shared" si="44"/>
        <v>19.5</v>
      </c>
      <c r="AF33" s="26">
        <f>BB33+IF($F33="범선",IF($BG$1=TRUE,INDEX(Sheet2!$H$2:'Sheet2'!$H$45,MATCH(BB33,Sheet2!$G$2:'Sheet2'!$G$45,0),0)),IF($BH$1=TRUE,INDEX(Sheet2!$I$2:'Sheet2'!$I$45,MATCH(BB33,Sheet2!$G$2:'Sheet2'!$G$45,0)),IF($BI$1=TRUE,INDEX(Sheet2!$H$2:'Sheet2'!$H$45,MATCH(BB33,Sheet2!$G$2:'Sheet2'!$G$45,0)),0)))+IF($BE$1=TRUE,2,0)</f>
        <v>14</v>
      </c>
      <c r="AG33" s="26">
        <f t="shared" si="45"/>
        <v>17.5</v>
      </c>
      <c r="AH33" s="26">
        <f t="shared" si="46"/>
        <v>20.5</v>
      </c>
      <c r="AI33" s="28">
        <f t="shared" si="47"/>
        <v>23.5</v>
      </c>
      <c r="AJ33" s="26"/>
      <c r="AK33" s="96">
        <v>290</v>
      </c>
      <c r="AL33" s="96">
        <v>280</v>
      </c>
      <c r="AM33" s="96">
        <v>13</v>
      </c>
      <c r="AN33" s="81">
        <v>15</v>
      </c>
      <c r="AO33" s="81">
        <v>47</v>
      </c>
      <c r="AP33" s="13">
        <v>90</v>
      </c>
      <c r="AQ33" s="13">
        <v>27</v>
      </c>
      <c r="AR33" s="13">
        <v>80</v>
      </c>
      <c r="AS33" s="13">
        <v>980</v>
      </c>
      <c r="AT33" s="13">
        <v>3</v>
      </c>
      <c r="AU33" s="13">
        <f t="shared" si="48"/>
        <v>1150</v>
      </c>
      <c r="AV33" s="13">
        <f t="shared" si="49"/>
        <v>862</v>
      </c>
      <c r="AW33" s="13">
        <f t="shared" si="50"/>
        <v>1437</v>
      </c>
      <c r="AX33" s="5">
        <f t="shared" si="51"/>
        <v>0</v>
      </c>
      <c r="AY33" s="5">
        <f t="shared" si="52"/>
        <v>1</v>
      </c>
      <c r="AZ33" s="5">
        <f t="shared" si="53"/>
        <v>5</v>
      </c>
      <c r="BA33" s="5">
        <f t="shared" si="54"/>
        <v>8</v>
      </c>
      <c r="BB33" s="5">
        <f t="shared" si="55"/>
        <v>12</v>
      </c>
    </row>
    <row r="34" spans="1:54" s="5" customFormat="1" hidden="1">
      <c r="A34" s="334">
        <v>20</v>
      </c>
      <c r="B34" s="89" t="s">
        <v>45</v>
      </c>
      <c r="C34" s="119" t="s">
        <v>219</v>
      </c>
      <c r="D34" s="26" t="s">
        <v>1</v>
      </c>
      <c r="E34" s="26" t="s">
        <v>0</v>
      </c>
      <c r="F34" s="26" t="s">
        <v>18</v>
      </c>
      <c r="G34" s="28" t="s">
        <v>10</v>
      </c>
      <c r="H34" s="91">
        <f>ROUNDDOWN(AK34*1.05,0)+INDEX(Sheet2!$B$2:'Sheet2'!$B$5,MATCH(G34,Sheet2!$A$2:'Sheet2'!$A$5,0),0)+34*AT34-ROUNDUP(IF($BC$1=TRUE,AV34,AW34)/10,0)+A34</f>
        <v>443</v>
      </c>
      <c r="I34" s="231">
        <f>ROUNDDOWN(AL34*1.05,0)+INDEX(Sheet2!$B$2:'Sheet2'!$B$5,MATCH(G34,Sheet2!$A$2:'Sheet2'!$A$5,0),0)+34*AT34-ROUNDUP(IF($BC$1=TRUE,AV34,AW34)/10,0)+A34</f>
        <v>464</v>
      </c>
      <c r="J34" s="30">
        <f t="shared" si="28"/>
        <v>907</v>
      </c>
      <c r="K34" s="134">
        <f>AW34-ROUNDDOWN(AR34/2,0)-ROUNDDOWN(MAX(AQ34*1.2,AP34*0.5),0)+INDEX(Sheet2!$C$2:'Sheet2'!$C$5,MATCH(G34,Sheet2!$A$2:'Sheet2'!$A$5,0),0)</f>
        <v>1398</v>
      </c>
      <c r="L34" s="25">
        <f t="shared" si="29"/>
        <v>772</v>
      </c>
      <c r="M34" s="83">
        <f t="shared" si="30"/>
        <v>13</v>
      </c>
      <c r="N34" s="83">
        <f t="shared" si="31"/>
        <v>52</v>
      </c>
      <c r="O34" s="92">
        <f t="shared" si="32"/>
        <v>1793</v>
      </c>
      <c r="P34" s="31">
        <f>AX34+IF($F34="범선",IF($BG$1=TRUE,INDEX(Sheet2!$H$2:'Sheet2'!$H$45,MATCH(AX34,Sheet2!$G$2:'Sheet2'!$G$45,0),0)),IF($BH$1=TRUE,INDEX(Sheet2!$I$2:'Sheet2'!$I$45,MATCH(AX34,Sheet2!$G$2:'Sheet2'!$G$45,0)),IF($BI$1=TRUE,INDEX(Sheet2!$H$2:'Sheet2'!$H$45,MATCH(AX34,Sheet2!$G$2:'Sheet2'!$G$45,0)),0)))+IF($BE$1=TRUE,2,0)</f>
        <v>3</v>
      </c>
      <c r="Q34" s="26">
        <f t="shared" si="33"/>
        <v>6</v>
      </c>
      <c r="R34" s="26">
        <f t="shared" si="34"/>
        <v>9</v>
      </c>
      <c r="S34" s="28">
        <f t="shared" si="35"/>
        <v>12</v>
      </c>
      <c r="T34" s="26">
        <f>AY34+IF($F34="범선",IF($BG$1=TRUE,INDEX(Sheet2!$H$2:'Sheet2'!$H$45,MATCH(AY34,Sheet2!$G$2:'Sheet2'!$G$45,0),0)),IF($BH$1=TRUE,INDEX(Sheet2!$I$2:'Sheet2'!$I$45,MATCH(AY34,Sheet2!$G$2:'Sheet2'!$G$45,0)),IF($BI$1=TRUE,INDEX(Sheet2!$H$2:'Sheet2'!$H$45,MATCH(AY34,Sheet2!$G$2:'Sheet2'!$G$45,0)),0)))+IF($BE$1=TRUE,2,0)</f>
        <v>4</v>
      </c>
      <c r="U34" s="26">
        <f t="shared" si="36"/>
        <v>7.5</v>
      </c>
      <c r="V34" s="26">
        <f t="shared" si="37"/>
        <v>10.5</v>
      </c>
      <c r="W34" s="28">
        <f t="shared" si="38"/>
        <v>13.5</v>
      </c>
      <c r="X34" s="26">
        <f>AZ34+IF($F34="범선",IF($BG$1=TRUE,INDEX(Sheet2!$H$2:'Sheet2'!$H$45,MATCH(AZ34,Sheet2!$G$2:'Sheet2'!$G$45,0),0)),IF($BH$1=TRUE,INDEX(Sheet2!$I$2:'Sheet2'!$I$45,MATCH(AZ34,Sheet2!$G$2:'Sheet2'!$G$45,0)),IF($BI$1=TRUE,INDEX(Sheet2!$H$2:'Sheet2'!$H$45,MATCH(AZ34,Sheet2!$G$2:'Sheet2'!$G$45,0)),0)))+IF($BE$1=TRUE,2,0)</f>
        <v>8</v>
      </c>
      <c r="Y34" s="26">
        <f t="shared" si="39"/>
        <v>11.5</v>
      </c>
      <c r="Z34" s="26">
        <f t="shared" si="40"/>
        <v>14.5</v>
      </c>
      <c r="AA34" s="28">
        <f t="shared" si="41"/>
        <v>17.5</v>
      </c>
      <c r="AB34" s="26">
        <f>BA34+IF($F34="범선",IF($BG$1=TRUE,INDEX(Sheet2!$H$2:'Sheet2'!$H$45,MATCH(BA34,Sheet2!$G$2:'Sheet2'!$G$45,0),0)),IF($BH$1=TRUE,INDEX(Sheet2!$I$2:'Sheet2'!$I$45,MATCH(BA34,Sheet2!$G$2:'Sheet2'!$G$45,0)),IF($BI$1=TRUE,INDEX(Sheet2!$H$2:'Sheet2'!$H$45,MATCH(BA34,Sheet2!$G$2:'Sheet2'!$G$45,0)),0)))+IF($BE$1=TRUE,2,0)</f>
        <v>11</v>
      </c>
      <c r="AC34" s="26">
        <f t="shared" si="42"/>
        <v>14.5</v>
      </c>
      <c r="AD34" s="26">
        <f t="shared" si="43"/>
        <v>17.5</v>
      </c>
      <c r="AE34" s="28">
        <f t="shared" si="44"/>
        <v>20.5</v>
      </c>
      <c r="AF34" s="26">
        <f>BB34+IF($F34="범선",IF($BG$1=TRUE,INDEX(Sheet2!$H$2:'Sheet2'!$H$45,MATCH(BB34,Sheet2!$G$2:'Sheet2'!$G$45,0),0)),IF($BH$1=TRUE,INDEX(Sheet2!$I$2:'Sheet2'!$I$45,MATCH(BB34,Sheet2!$G$2:'Sheet2'!$G$45,0)),IF($BI$1=TRUE,INDEX(Sheet2!$H$2:'Sheet2'!$H$45,MATCH(BB34,Sheet2!$G$2:'Sheet2'!$G$45,0)),0)))+IF($BE$1=TRUE,2,0)</f>
        <v>15</v>
      </c>
      <c r="AG34" s="26">
        <f t="shared" si="45"/>
        <v>18.5</v>
      </c>
      <c r="AH34" s="26">
        <f t="shared" si="46"/>
        <v>21.5</v>
      </c>
      <c r="AI34" s="28">
        <f t="shared" si="47"/>
        <v>24.5</v>
      </c>
      <c r="AJ34" s="26"/>
      <c r="AK34" s="96">
        <v>256</v>
      </c>
      <c r="AL34" s="96">
        <v>276</v>
      </c>
      <c r="AM34" s="96">
        <v>11</v>
      </c>
      <c r="AN34" s="83">
        <v>13</v>
      </c>
      <c r="AO34" s="83">
        <v>52</v>
      </c>
      <c r="AP34" s="13">
        <v>100</v>
      </c>
      <c r="AQ34" s="13">
        <v>25</v>
      </c>
      <c r="AR34" s="13">
        <v>80</v>
      </c>
      <c r="AS34" s="13">
        <v>970</v>
      </c>
      <c r="AT34" s="13">
        <v>3</v>
      </c>
      <c r="AU34" s="5">
        <f t="shared" si="48"/>
        <v>1150</v>
      </c>
      <c r="AV34" s="5">
        <f t="shared" si="49"/>
        <v>862</v>
      </c>
      <c r="AW34" s="5">
        <f t="shared" si="50"/>
        <v>1437</v>
      </c>
      <c r="AX34" s="5">
        <f t="shared" si="51"/>
        <v>1</v>
      </c>
      <c r="AY34" s="5">
        <f t="shared" si="52"/>
        <v>2</v>
      </c>
      <c r="AZ34" s="5">
        <f t="shared" si="53"/>
        <v>6</v>
      </c>
      <c r="BA34" s="5">
        <f t="shared" si="54"/>
        <v>9</v>
      </c>
      <c r="BB34" s="5">
        <f t="shared" si="55"/>
        <v>13</v>
      </c>
    </row>
    <row r="35" spans="1:54" s="5" customFormat="1" hidden="1">
      <c r="A35" s="334">
        <v>20</v>
      </c>
      <c r="B35" s="89" t="s">
        <v>217</v>
      </c>
      <c r="C35" s="119" t="s">
        <v>222</v>
      </c>
      <c r="D35" s="26" t="s">
        <v>1</v>
      </c>
      <c r="E35" s="26" t="s">
        <v>0</v>
      </c>
      <c r="F35" s="26" t="s">
        <v>18</v>
      </c>
      <c r="G35" s="28" t="s">
        <v>10</v>
      </c>
      <c r="H35" s="91">
        <f>ROUNDDOWN(AK35*1.05,0)+INDEX(Sheet2!$B$2:'Sheet2'!$B$5,MATCH(G35,Sheet2!$A$2:'Sheet2'!$A$5,0),0)+34*AT35-ROUNDUP(IF($BC$1=TRUE,AV35,AW35)/10,0)+A35</f>
        <v>482</v>
      </c>
      <c r="I35" s="231">
        <f>ROUNDDOWN(AL35*1.05,0)+INDEX(Sheet2!$B$2:'Sheet2'!$B$5,MATCH(G35,Sheet2!$A$2:'Sheet2'!$A$5,0),0)+34*AT35-ROUNDUP(IF($BC$1=TRUE,AV35,AW35)/10,0)+A35</f>
        <v>589</v>
      </c>
      <c r="J35" s="30">
        <f t="shared" si="28"/>
        <v>1071</v>
      </c>
      <c r="K35" s="450">
        <f>AW35-ROUNDDOWN(AR35/2,0)-ROUNDDOWN(MAX(AQ35*1.2,AP35*0.5),0)+INDEX(Sheet2!$C$2:'Sheet2'!$C$5,MATCH(G35,Sheet2!$A$2:'Sheet2'!$A$5,0),0)</f>
        <v>1391</v>
      </c>
      <c r="L35" s="25">
        <f t="shared" si="29"/>
        <v>790</v>
      </c>
      <c r="M35" s="100">
        <f t="shared" si="30"/>
        <v>15</v>
      </c>
      <c r="N35" s="100">
        <f t="shared" si="31"/>
        <v>17</v>
      </c>
      <c r="O35" s="453">
        <f t="shared" si="32"/>
        <v>2035</v>
      </c>
      <c r="P35" s="31">
        <f>AX35+IF($F35="범선",IF($BG$1=TRUE,INDEX(Sheet2!$H$2:'Sheet2'!$H$45,MATCH(AX35,Sheet2!$G$2:'Sheet2'!$G$45,0),0)),IF($BH$1=TRUE,INDEX(Sheet2!$I$2:'Sheet2'!$I$45,MATCH(AX35,Sheet2!$G$2:'Sheet2'!$G$45,0)),IF($BI$1=TRUE,INDEX(Sheet2!$H$2:'Sheet2'!$H$45,MATCH(AX35,Sheet2!$G$2:'Sheet2'!$G$45,0)),0)))+IF($BE$1=TRUE,2,0)</f>
        <v>-4</v>
      </c>
      <c r="Q35" s="26">
        <f t="shared" si="33"/>
        <v>-1</v>
      </c>
      <c r="R35" s="26">
        <f t="shared" si="34"/>
        <v>2</v>
      </c>
      <c r="S35" s="28">
        <f t="shared" si="35"/>
        <v>5</v>
      </c>
      <c r="T35" s="26">
        <f>AY35+IF($F35="범선",IF($BG$1=TRUE,INDEX(Sheet2!$H$2:'Sheet2'!$H$45,MATCH(AY35,Sheet2!$G$2:'Sheet2'!$G$45,0),0)),IF($BH$1=TRUE,INDEX(Sheet2!$I$2:'Sheet2'!$I$45,MATCH(AY35,Sheet2!$G$2:'Sheet2'!$G$45,0)),IF($BI$1=TRUE,INDEX(Sheet2!$H$2:'Sheet2'!$H$45,MATCH(AY35,Sheet2!$G$2:'Sheet2'!$G$45,0)),0)))+IF($BE$1=TRUE,2,0)</f>
        <v>-3</v>
      </c>
      <c r="U35" s="26">
        <f t="shared" si="36"/>
        <v>0.5</v>
      </c>
      <c r="V35" s="26">
        <f t="shared" si="37"/>
        <v>3.5</v>
      </c>
      <c r="W35" s="28">
        <f t="shared" si="38"/>
        <v>6.5</v>
      </c>
      <c r="X35" s="26">
        <f>AZ35+IF($F35="범선",IF($BG$1=TRUE,INDEX(Sheet2!$H$2:'Sheet2'!$H$45,MATCH(AZ35,Sheet2!$G$2:'Sheet2'!$G$45,0),0)),IF($BH$1=TRUE,INDEX(Sheet2!$I$2:'Sheet2'!$I$45,MATCH(AZ35,Sheet2!$G$2:'Sheet2'!$G$45,0)),IF($BI$1=TRUE,INDEX(Sheet2!$H$2:'Sheet2'!$H$45,MATCH(AZ35,Sheet2!$G$2:'Sheet2'!$G$45,0)),0)))+IF($BE$1=TRUE,2,0)</f>
        <v>1</v>
      </c>
      <c r="Y35" s="26">
        <f t="shared" si="39"/>
        <v>4.5</v>
      </c>
      <c r="Z35" s="26">
        <f t="shared" si="40"/>
        <v>7.5</v>
      </c>
      <c r="AA35" s="28">
        <f t="shared" si="41"/>
        <v>10.5</v>
      </c>
      <c r="AB35" s="26">
        <f>BA35+IF($F35="범선",IF($BG$1=TRUE,INDEX(Sheet2!$H$2:'Sheet2'!$H$45,MATCH(BA35,Sheet2!$G$2:'Sheet2'!$G$45,0),0)),IF($BH$1=TRUE,INDEX(Sheet2!$I$2:'Sheet2'!$I$45,MATCH(BA35,Sheet2!$G$2:'Sheet2'!$G$45,0)),IF($BI$1=TRUE,INDEX(Sheet2!$H$2:'Sheet2'!$H$45,MATCH(BA35,Sheet2!$G$2:'Sheet2'!$G$45,0)),0)))+IF($BE$1=TRUE,2,0)</f>
        <v>4</v>
      </c>
      <c r="AC35" s="26">
        <f t="shared" si="42"/>
        <v>7.5</v>
      </c>
      <c r="AD35" s="26">
        <f t="shared" si="43"/>
        <v>10.5</v>
      </c>
      <c r="AE35" s="28">
        <f t="shared" si="44"/>
        <v>13.5</v>
      </c>
      <c r="AF35" s="26">
        <f>BB35+IF($F35="범선",IF($BG$1=TRUE,INDEX(Sheet2!$H$2:'Sheet2'!$H$45,MATCH(BB35,Sheet2!$G$2:'Sheet2'!$G$45,0),0)),IF($BH$1=TRUE,INDEX(Sheet2!$I$2:'Sheet2'!$I$45,MATCH(BB35,Sheet2!$G$2:'Sheet2'!$G$45,0)),IF($BI$1=TRUE,INDEX(Sheet2!$H$2:'Sheet2'!$H$45,MATCH(BB35,Sheet2!$G$2:'Sheet2'!$G$45,0)),0)))+IF($BE$1=TRUE,2,0)</f>
        <v>8</v>
      </c>
      <c r="AG35" s="26">
        <f t="shared" si="45"/>
        <v>11.5</v>
      </c>
      <c r="AH35" s="26">
        <f t="shared" si="46"/>
        <v>14.5</v>
      </c>
      <c r="AI35" s="28">
        <f t="shared" si="47"/>
        <v>17.5</v>
      </c>
      <c r="AJ35" s="26"/>
      <c r="AK35" s="96">
        <v>289</v>
      </c>
      <c r="AL35" s="96">
        <v>391</v>
      </c>
      <c r="AM35" s="96">
        <v>13</v>
      </c>
      <c r="AN35" s="79">
        <v>15</v>
      </c>
      <c r="AO35" s="79">
        <v>17</v>
      </c>
      <c r="AP35" s="13">
        <v>50</v>
      </c>
      <c r="AQ35" s="13">
        <v>20</v>
      </c>
      <c r="AR35" s="13">
        <v>20</v>
      </c>
      <c r="AS35" s="13">
        <v>1030</v>
      </c>
      <c r="AT35" s="13">
        <v>3</v>
      </c>
      <c r="AU35" s="5">
        <f t="shared" si="48"/>
        <v>1100</v>
      </c>
      <c r="AV35" s="5">
        <f t="shared" si="49"/>
        <v>825</v>
      </c>
      <c r="AW35" s="5">
        <f t="shared" si="50"/>
        <v>1375</v>
      </c>
      <c r="AX35" s="5">
        <f t="shared" si="51"/>
        <v>-6</v>
      </c>
      <c r="AY35" s="5">
        <f t="shared" si="52"/>
        <v>-5</v>
      </c>
      <c r="AZ35" s="5">
        <f t="shared" si="53"/>
        <v>-1</v>
      </c>
      <c r="BA35" s="5">
        <f t="shared" si="54"/>
        <v>2</v>
      </c>
      <c r="BB35" s="5">
        <f t="shared" si="55"/>
        <v>6</v>
      </c>
    </row>
    <row r="36" spans="1:54" s="5" customFormat="1" hidden="1">
      <c r="A36" s="381"/>
      <c r="B36" s="377" t="s">
        <v>45</v>
      </c>
      <c r="C36" s="203" t="s">
        <v>89</v>
      </c>
      <c r="D36" s="49" t="s">
        <v>1</v>
      </c>
      <c r="E36" s="49" t="s">
        <v>0</v>
      </c>
      <c r="F36" s="49" t="s">
        <v>18</v>
      </c>
      <c r="G36" s="51" t="s">
        <v>10</v>
      </c>
      <c r="H36" s="284">
        <f>ROUNDDOWN(AK36*1.05,0)+INDEX(Sheet2!$B$2:'Sheet2'!$B$5,MATCH(G36,Sheet2!$A$2:'Sheet2'!$A$5,0),0)+34*AT36-ROUNDUP(IF($BC$1=TRUE,AV36,AW36)/10,0)+A36</f>
        <v>409</v>
      </c>
      <c r="I36" s="294">
        <f>ROUNDDOWN(AL36*1.05,0)+INDEX(Sheet2!$B$2:'Sheet2'!$B$5,MATCH(G36,Sheet2!$A$2:'Sheet2'!$A$5,0),0)+34*AT36-ROUNDUP(IF($BC$1=TRUE,AV36,AW36)/10,0)+A36</f>
        <v>451</v>
      </c>
      <c r="J36" s="52">
        <f t="shared" si="28"/>
        <v>860</v>
      </c>
      <c r="K36" s="196">
        <f>AW36-ROUNDDOWN(AR36/2,0)-ROUNDDOWN(MAX(AQ36*1.2,AP36*0.5),0)+INDEX(Sheet2!$C$2:'Sheet2'!$C$5,MATCH(G36,Sheet2!$A$2:'Sheet2'!$A$5,0),0)</f>
        <v>1384</v>
      </c>
      <c r="L36" s="48">
        <f t="shared" si="29"/>
        <v>766</v>
      </c>
      <c r="M36" s="201">
        <f t="shared" si="30"/>
        <v>12</v>
      </c>
      <c r="N36" s="201">
        <f t="shared" si="31"/>
        <v>45</v>
      </c>
      <c r="O36" s="202">
        <f t="shared" si="32"/>
        <v>1678</v>
      </c>
      <c r="P36" s="53">
        <f>AX36+IF($F36="범선",IF($BG$1=TRUE,INDEX(Sheet2!$H$2:'Sheet2'!$H$45,MATCH(AX36,Sheet2!$G$2:'Sheet2'!$G$45,0),0)),IF($BH$1=TRUE,INDEX(Sheet2!$I$2:'Sheet2'!$I$45,MATCH(AX36,Sheet2!$G$2:'Sheet2'!$G$45,0)),IF($BI$1=TRUE,INDEX(Sheet2!$H$2:'Sheet2'!$H$45,MATCH(AX36,Sheet2!$G$2:'Sheet2'!$G$45,0)),0)))+IF($BE$1=TRUE,2,0)</f>
        <v>2</v>
      </c>
      <c r="Q36" s="49">
        <f t="shared" si="33"/>
        <v>5</v>
      </c>
      <c r="R36" s="49">
        <f t="shared" si="34"/>
        <v>8</v>
      </c>
      <c r="S36" s="51">
        <f t="shared" si="35"/>
        <v>11</v>
      </c>
      <c r="T36" s="49">
        <f>AY36+IF($F36="범선",IF($BG$1=TRUE,INDEX(Sheet2!$H$2:'Sheet2'!$H$45,MATCH(AY36,Sheet2!$G$2:'Sheet2'!$G$45,0),0)),IF($BH$1=TRUE,INDEX(Sheet2!$I$2:'Sheet2'!$I$45,MATCH(AY36,Sheet2!$G$2:'Sheet2'!$G$45,0)),IF($BI$1=TRUE,INDEX(Sheet2!$H$2:'Sheet2'!$H$45,MATCH(AY36,Sheet2!$G$2:'Sheet2'!$G$45,0)),0)))+IF($BE$1=TRUE,2,0)</f>
        <v>3</v>
      </c>
      <c r="U36" s="49">
        <f t="shared" si="36"/>
        <v>6.5</v>
      </c>
      <c r="V36" s="49">
        <f t="shared" si="37"/>
        <v>9.5</v>
      </c>
      <c r="W36" s="51">
        <f t="shared" si="38"/>
        <v>12.5</v>
      </c>
      <c r="X36" s="49">
        <f>AZ36+IF($F36="범선",IF($BG$1=TRUE,INDEX(Sheet2!$H$2:'Sheet2'!$H$45,MATCH(AZ36,Sheet2!$G$2:'Sheet2'!$G$45,0),0)),IF($BH$1=TRUE,INDEX(Sheet2!$I$2:'Sheet2'!$I$45,MATCH(AZ36,Sheet2!$G$2:'Sheet2'!$G$45,0)),IF($BI$1=TRUE,INDEX(Sheet2!$H$2:'Sheet2'!$H$45,MATCH(AZ36,Sheet2!$G$2:'Sheet2'!$G$45,0)),0)))+IF($BE$1=TRUE,2,0)</f>
        <v>6</v>
      </c>
      <c r="Y36" s="49">
        <f t="shared" si="39"/>
        <v>9.5</v>
      </c>
      <c r="Z36" s="49">
        <f t="shared" si="40"/>
        <v>12.5</v>
      </c>
      <c r="AA36" s="51">
        <f t="shared" si="41"/>
        <v>15.5</v>
      </c>
      <c r="AB36" s="49">
        <f>BA36+IF($F36="범선",IF($BG$1=TRUE,INDEX(Sheet2!$H$2:'Sheet2'!$H$45,MATCH(BA36,Sheet2!$G$2:'Sheet2'!$G$45,0),0)),IF($BH$1=TRUE,INDEX(Sheet2!$I$2:'Sheet2'!$I$45,MATCH(BA36,Sheet2!$G$2:'Sheet2'!$G$45,0)),IF($BI$1=TRUE,INDEX(Sheet2!$H$2:'Sheet2'!$H$45,MATCH(BA36,Sheet2!$G$2:'Sheet2'!$G$45,0)),0)))+IF($BE$1=TRUE,2,0)</f>
        <v>10</v>
      </c>
      <c r="AC36" s="49">
        <f t="shared" si="42"/>
        <v>13.5</v>
      </c>
      <c r="AD36" s="49">
        <f t="shared" si="43"/>
        <v>16.5</v>
      </c>
      <c r="AE36" s="51">
        <f t="shared" si="44"/>
        <v>19.5</v>
      </c>
      <c r="AF36" s="49">
        <f>BB36+IF($F36="범선",IF($BG$1=TRUE,INDEX(Sheet2!$H$2:'Sheet2'!$H$45,MATCH(BB36,Sheet2!$G$2:'Sheet2'!$G$45,0),0)),IF($BH$1=TRUE,INDEX(Sheet2!$I$2:'Sheet2'!$I$45,MATCH(BB36,Sheet2!$G$2:'Sheet2'!$G$45,0)),IF($BI$1=TRUE,INDEX(Sheet2!$H$2:'Sheet2'!$H$45,MATCH(BB36,Sheet2!$G$2:'Sheet2'!$G$45,0)),0)))+IF($BE$1=TRUE,2,0)</f>
        <v>14</v>
      </c>
      <c r="AG36" s="49">
        <f t="shared" si="45"/>
        <v>17.5</v>
      </c>
      <c r="AH36" s="49">
        <f t="shared" si="46"/>
        <v>20.5</v>
      </c>
      <c r="AI36" s="51">
        <f t="shared" si="47"/>
        <v>23.5</v>
      </c>
      <c r="AJ36" s="38"/>
      <c r="AK36" s="97">
        <v>240</v>
      </c>
      <c r="AL36" s="97">
        <v>280</v>
      </c>
      <c r="AM36" s="97">
        <v>10</v>
      </c>
      <c r="AN36" s="83">
        <v>12</v>
      </c>
      <c r="AO36" s="83">
        <v>45</v>
      </c>
      <c r="AP36" s="5">
        <v>100</v>
      </c>
      <c r="AQ36" s="5">
        <v>45</v>
      </c>
      <c r="AR36" s="5">
        <v>58</v>
      </c>
      <c r="AS36" s="5">
        <v>975</v>
      </c>
      <c r="AT36" s="5">
        <v>3</v>
      </c>
      <c r="AU36" s="5">
        <f t="shared" si="48"/>
        <v>1133</v>
      </c>
      <c r="AV36" s="5">
        <f t="shared" si="49"/>
        <v>849</v>
      </c>
      <c r="AW36" s="5">
        <f t="shared" si="50"/>
        <v>1416</v>
      </c>
      <c r="AX36" s="5">
        <f t="shared" si="51"/>
        <v>0</v>
      </c>
      <c r="AY36" s="5">
        <f t="shared" si="52"/>
        <v>1</v>
      </c>
      <c r="AZ36" s="5">
        <f t="shared" si="53"/>
        <v>4</v>
      </c>
      <c r="BA36" s="5">
        <f t="shared" si="54"/>
        <v>8</v>
      </c>
      <c r="BB36" s="5">
        <f t="shared" si="55"/>
        <v>12</v>
      </c>
    </row>
    <row r="37" spans="1:54" s="5" customFormat="1" hidden="1">
      <c r="A37" s="333">
        <v>20</v>
      </c>
      <c r="B37" s="344" t="s">
        <v>43</v>
      </c>
      <c r="C37" s="190" t="s">
        <v>90</v>
      </c>
      <c r="D37" s="43" t="s">
        <v>1</v>
      </c>
      <c r="E37" s="43" t="s">
        <v>0</v>
      </c>
      <c r="F37" s="43" t="s">
        <v>18</v>
      </c>
      <c r="G37" s="45" t="s">
        <v>10</v>
      </c>
      <c r="H37" s="318">
        <f>ROUNDDOWN(AK37*1.05,0)+INDEX(Sheet2!$B$2:'Sheet2'!$B$5,MATCH(G37,Sheet2!$A$2:'Sheet2'!$A$5,0),0)+34*AT37-ROUNDUP(IF($BC$1=TRUE,AV37,AW37)/10,0)+A37</f>
        <v>530</v>
      </c>
      <c r="I37" s="319">
        <f>ROUNDDOWN(AL37*1.05,0)+INDEX(Sheet2!$B$2:'Sheet2'!$B$5,MATCH(G37,Sheet2!$A$2:'Sheet2'!$A$5,0),0)+34*AT37-ROUNDUP(IF($BC$1=TRUE,AV37,AW37)/10,0)+A37</f>
        <v>530</v>
      </c>
      <c r="J37" s="23">
        <f t="shared" si="28"/>
        <v>1060</v>
      </c>
      <c r="K37" s="173">
        <f>AW37-ROUNDDOWN(AR37/2,0)-ROUNDDOWN(MAX(AQ37*1.2,AP37*0.5),0)+INDEX(Sheet2!$C$2:'Sheet2'!$C$5,MATCH(G37,Sheet2!$A$2:'Sheet2'!$A$5,0),0)</f>
        <v>1374</v>
      </c>
      <c r="L37" s="42">
        <f t="shared" si="29"/>
        <v>773</v>
      </c>
      <c r="M37" s="191">
        <f t="shared" si="30"/>
        <v>15</v>
      </c>
      <c r="N37" s="191">
        <f t="shared" si="31"/>
        <v>40</v>
      </c>
      <c r="O37" s="140">
        <f t="shared" si="32"/>
        <v>2120</v>
      </c>
      <c r="P37" s="47">
        <f>AX37+IF($F37="범선",IF($BG$1=TRUE,INDEX(Sheet2!$H$2:'Sheet2'!$H$45,MATCH(AX37,Sheet2!$G$2:'Sheet2'!$G$45,0),0)),IF($BH$1=TRUE,INDEX(Sheet2!$I$2:'Sheet2'!$I$45,MATCH(AX37,Sheet2!$G$2:'Sheet2'!$G$45,0)),IF($BI$1=TRUE,INDEX(Sheet2!$H$2:'Sheet2'!$H$45,MATCH(AX37,Sheet2!$G$2:'Sheet2'!$G$45,0)),0)))+IF($BE$1=TRUE,2,0)</f>
        <v>1</v>
      </c>
      <c r="Q37" s="43">
        <f t="shared" si="33"/>
        <v>4</v>
      </c>
      <c r="R37" s="43">
        <f t="shared" si="34"/>
        <v>7</v>
      </c>
      <c r="S37" s="45">
        <f t="shared" si="35"/>
        <v>10</v>
      </c>
      <c r="T37" s="43">
        <f>AY37+IF($F37="범선",IF($BG$1=TRUE,INDEX(Sheet2!$H$2:'Sheet2'!$H$45,MATCH(AY37,Sheet2!$G$2:'Sheet2'!$G$45,0),0)),IF($BH$1=TRUE,INDEX(Sheet2!$I$2:'Sheet2'!$I$45,MATCH(AY37,Sheet2!$G$2:'Sheet2'!$G$45,0)),IF($BI$1=TRUE,INDEX(Sheet2!$H$2:'Sheet2'!$H$45,MATCH(AY37,Sheet2!$G$2:'Sheet2'!$G$45,0)),0)))+IF($BE$1=TRUE,2,0)</f>
        <v>2</v>
      </c>
      <c r="U37" s="43">
        <f t="shared" si="36"/>
        <v>5.5</v>
      </c>
      <c r="V37" s="43">
        <f t="shared" si="37"/>
        <v>8.5</v>
      </c>
      <c r="W37" s="45">
        <f t="shared" si="38"/>
        <v>11.5</v>
      </c>
      <c r="X37" s="43">
        <f>AZ37+IF($F37="범선",IF($BG$1=TRUE,INDEX(Sheet2!$H$2:'Sheet2'!$H$45,MATCH(AZ37,Sheet2!$G$2:'Sheet2'!$G$45,0),0)),IF($BH$1=TRUE,INDEX(Sheet2!$I$2:'Sheet2'!$I$45,MATCH(AZ37,Sheet2!$G$2:'Sheet2'!$G$45,0)),IF($BI$1=TRUE,INDEX(Sheet2!$H$2:'Sheet2'!$H$45,MATCH(AZ37,Sheet2!$G$2:'Sheet2'!$G$45,0)),0)))+IF($BE$1=TRUE,2,0)</f>
        <v>5</v>
      </c>
      <c r="Y37" s="43">
        <f t="shared" si="39"/>
        <v>8.5</v>
      </c>
      <c r="Z37" s="43">
        <f t="shared" si="40"/>
        <v>11.5</v>
      </c>
      <c r="AA37" s="45">
        <f t="shared" si="41"/>
        <v>14.5</v>
      </c>
      <c r="AB37" s="43">
        <f>BA37+IF($F37="범선",IF($BG$1=TRUE,INDEX(Sheet2!$H$2:'Sheet2'!$H$45,MATCH(BA37,Sheet2!$G$2:'Sheet2'!$G$45,0),0)),IF($BH$1=TRUE,INDEX(Sheet2!$I$2:'Sheet2'!$I$45,MATCH(BA37,Sheet2!$G$2:'Sheet2'!$G$45,0)),IF($BI$1=TRUE,INDEX(Sheet2!$H$2:'Sheet2'!$H$45,MATCH(BA37,Sheet2!$G$2:'Sheet2'!$G$45,0)),0)))+IF($BE$1=TRUE,2,0)</f>
        <v>9</v>
      </c>
      <c r="AC37" s="43">
        <f t="shared" si="42"/>
        <v>12.5</v>
      </c>
      <c r="AD37" s="43">
        <f t="shared" si="43"/>
        <v>15.5</v>
      </c>
      <c r="AE37" s="45">
        <f t="shared" si="44"/>
        <v>18.5</v>
      </c>
      <c r="AF37" s="43">
        <f>BB37+IF($F37="범선",IF($BG$1=TRUE,INDEX(Sheet2!$H$2:'Sheet2'!$H$45,MATCH(BB37,Sheet2!$G$2:'Sheet2'!$G$45,0),0)),IF($BH$1=TRUE,INDEX(Sheet2!$I$2:'Sheet2'!$I$45,MATCH(BB37,Sheet2!$G$2:'Sheet2'!$G$45,0)),IF($BI$1=TRUE,INDEX(Sheet2!$H$2:'Sheet2'!$H$45,MATCH(BB37,Sheet2!$G$2:'Sheet2'!$G$45,0)),0)))+IF($BE$1=TRUE,2,0)</f>
        <v>13</v>
      </c>
      <c r="AG37" s="43">
        <f t="shared" si="45"/>
        <v>16.5</v>
      </c>
      <c r="AH37" s="43">
        <f t="shared" si="46"/>
        <v>19.5</v>
      </c>
      <c r="AI37" s="45">
        <f t="shared" si="47"/>
        <v>22.5</v>
      </c>
      <c r="AJ37" s="20"/>
      <c r="AK37" s="96">
        <v>270</v>
      </c>
      <c r="AL37" s="96">
        <v>270</v>
      </c>
      <c r="AM37" s="96">
        <v>12</v>
      </c>
      <c r="AN37" s="83">
        <v>15</v>
      </c>
      <c r="AO37" s="83">
        <v>40</v>
      </c>
      <c r="AP37" s="13">
        <v>75</v>
      </c>
      <c r="AQ37" s="13">
        <v>30</v>
      </c>
      <c r="AR37" s="13">
        <v>30</v>
      </c>
      <c r="AS37" s="13">
        <v>995</v>
      </c>
      <c r="AT37" s="13">
        <v>5</v>
      </c>
      <c r="AU37" s="13">
        <f t="shared" si="48"/>
        <v>1100</v>
      </c>
      <c r="AV37" s="13">
        <f t="shared" si="49"/>
        <v>825</v>
      </c>
      <c r="AW37" s="13">
        <f t="shared" si="50"/>
        <v>1375</v>
      </c>
      <c r="AX37" s="5">
        <f t="shared" si="51"/>
        <v>-1</v>
      </c>
      <c r="AY37" s="5">
        <f t="shared" si="52"/>
        <v>0</v>
      </c>
      <c r="AZ37" s="5">
        <f t="shared" si="53"/>
        <v>3</v>
      </c>
      <c r="BA37" s="5">
        <f t="shared" si="54"/>
        <v>7</v>
      </c>
      <c r="BB37" s="5">
        <f t="shared" si="55"/>
        <v>11</v>
      </c>
    </row>
    <row r="38" spans="1:54" s="5" customFormat="1" hidden="1">
      <c r="A38" s="334"/>
      <c r="B38" s="89"/>
      <c r="C38" s="119" t="s">
        <v>230</v>
      </c>
      <c r="D38" s="26" t="s">
        <v>1</v>
      </c>
      <c r="E38" s="26" t="s">
        <v>0</v>
      </c>
      <c r="F38" s="27" t="s">
        <v>18</v>
      </c>
      <c r="G38" s="28" t="s">
        <v>10</v>
      </c>
      <c r="H38" s="91">
        <f>ROUNDDOWN(AK38*1.05,0)+INDEX(Sheet2!$B$2:'Sheet2'!$B$5,MATCH(G38,Sheet2!$A$2:'Sheet2'!$A$5,0),0)+34*AT38-ROUNDUP(IF($BC$1=TRUE,AV38,AW38)/10,0)+A38</f>
        <v>519</v>
      </c>
      <c r="I38" s="231">
        <f>ROUNDDOWN(AL38*1.05,0)+INDEX(Sheet2!$B$2:'Sheet2'!$B$5,MATCH(G38,Sheet2!$A$2:'Sheet2'!$A$5,0),0)+34*AT38-ROUNDUP(IF($BC$1=TRUE,AV38,AW38)/10,0)+A38</f>
        <v>431</v>
      </c>
      <c r="J38" s="30">
        <f t="shared" si="28"/>
        <v>950</v>
      </c>
      <c r="K38" s="134">
        <f>AW38-ROUNDDOWN(AR38/2,0)-ROUNDDOWN(MAX(AQ38*1.2,AP38*0.5),0)+INDEX(Sheet2!$C$2:'Sheet2'!$C$5,MATCH(G38,Sheet2!$A$2:'Sheet2'!$A$5,0),0)</f>
        <v>1371</v>
      </c>
      <c r="L38" s="25">
        <f t="shared" si="29"/>
        <v>750</v>
      </c>
      <c r="M38" s="83">
        <f t="shared" si="30"/>
        <v>12</v>
      </c>
      <c r="N38" s="83">
        <f t="shared" si="31"/>
        <v>40</v>
      </c>
      <c r="O38" s="92">
        <f t="shared" si="32"/>
        <v>1988</v>
      </c>
      <c r="P38" s="31">
        <f>AX38+IF($F38="범선",IF($BG$1=TRUE,INDEX(Sheet2!$H$2:'Sheet2'!$H$45,MATCH(AX38,Sheet2!$G$2:'Sheet2'!$G$45,0),0)),IF($BH$1=TRUE,INDEX(Sheet2!$I$2:'Sheet2'!$I$45,MATCH(AX38,Sheet2!$G$2:'Sheet2'!$G$45,0)),IF($BI$1=TRUE,INDEX(Sheet2!$H$2:'Sheet2'!$H$45,MATCH(AX38,Sheet2!$G$2:'Sheet2'!$G$45,0)),0)))+IF($BE$1=TRUE,2,0)</f>
        <v>1</v>
      </c>
      <c r="Q38" s="26">
        <f t="shared" si="33"/>
        <v>4</v>
      </c>
      <c r="R38" s="26">
        <f t="shared" si="34"/>
        <v>7</v>
      </c>
      <c r="S38" s="28">
        <f t="shared" si="35"/>
        <v>10</v>
      </c>
      <c r="T38" s="26">
        <f>AY38+IF($F38="범선",IF($BG$1=TRUE,INDEX(Sheet2!$H$2:'Sheet2'!$H$45,MATCH(AY38,Sheet2!$G$2:'Sheet2'!$G$45,0),0)),IF($BH$1=TRUE,INDEX(Sheet2!$I$2:'Sheet2'!$I$45,MATCH(AY38,Sheet2!$G$2:'Sheet2'!$G$45,0)),IF($BI$1=TRUE,INDEX(Sheet2!$H$2:'Sheet2'!$H$45,MATCH(AY38,Sheet2!$G$2:'Sheet2'!$G$45,0)),0)))+IF($BE$1=TRUE,2,0)</f>
        <v>2</v>
      </c>
      <c r="U38" s="26">
        <f t="shared" si="36"/>
        <v>5.5</v>
      </c>
      <c r="V38" s="26">
        <f t="shared" si="37"/>
        <v>8.5</v>
      </c>
      <c r="W38" s="28">
        <f t="shared" si="38"/>
        <v>11.5</v>
      </c>
      <c r="X38" s="26">
        <f>AZ38+IF($F38="범선",IF($BG$1=TRUE,INDEX(Sheet2!$H$2:'Sheet2'!$H$45,MATCH(AZ38,Sheet2!$G$2:'Sheet2'!$G$45,0),0)),IF($BH$1=TRUE,INDEX(Sheet2!$I$2:'Sheet2'!$I$45,MATCH(AZ38,Sheet2!$G$2:'Sheet2'!$G$45,0)),IF($BI$1=TRUE,INDEX(Sheet2!$H$2:'Sheet2'!$H$45,MATCH(AZ38,Sheet2!$G$2:'Sheet2'!$G$45,0)),0)))+IF($BE$1=TRUE,2,0)</f>
        <v>5</v>
      </c>
      <c r="Y38" s="26">
        <f t="shared" si="39"/>
        <v>8.5</v>
      </c>
      <c r="Z38" s="26">
        <f t="shared" si="40"/>
        <v>11.5</v>
      </c>
      <c r="AA38" s="28">
        <f t="shared" si="41"/>
        <v>14.5</v>
      </c>
      <c r="AB38" s="26">
        <f>BA38+IF($F38="범선",IF($BG$1=TRUE,INDEX(Sheet2!$H$2:'Sheet2'!$H$45,MATCH(BA38,Sheet2!$G$2:'Sheet2'!$G$45,0),0)),IF($BH$1=TRUE,INDEX(Sheet2!$I$2:'Sheet2'!$I$45,MATCH(BA38,Sheet2!$G$2:'Sheet2'!$G$45,0)),IF($BI$1=TRUE,INDEX(Sheet2!$H$2:'Sheet2'!$H$45,MATCH(BA38,Sheet2!$G$2:'Sheet2'!$G$45,0)),0)))+IF($BE$1=TRUE,2,0)</f>
        <v>9</v>
      </c>
      <c r="AC38" s="26">
        <f t="shared" si="42"/>
        <v>12.5</v>
      </c>
      <c r="AD38" s="26">
        <f t="shared" si="43"/>
        <v>15.5</v>
      </c>
      <c r="AE38" s="28">
        <f t="shared" si="44"/>
        <v>18.5</v>
      </c>
      <c r="AF38" s="26">
        <f>BB38+IF($F38="범선",IF($BG$1=TRUE,INDEX(Sheet2!$H$2:'Sheet2'!$H$45,MATCH(BB38,Sheet2!$G$2:'Sheet2'!$G$45,0),0)),IF($BH$1=TRUE,INDEX(Sheet2!$I$2:'Sheet2'!$I$45,MATCH(BB38,Sheet2!$G$2:'Sheet2'!$G$45,0)),IF($BI$1=TRUE,INDEX(Sheet2!$H$2:'Sheet2'!$H$45,MATCH(BB38,Sheet2!$G$2:'Sheet2'!$G$45,0)),0)))+IF($BE$1=TRUE,2,0)</f>
        <v>13</v>
      </c>
      <c r="AG38" s="26">
        <f t="shared" si="45"/>
        <v>16.5</v>
      </c>
      <c r="AH38" s="26">
        <f t="shared" si="46"/>
        <v>19.5</v>
      </c>
      <c r="AI38" s="28">
        <f t="shared" si="47"/>
        <v>22.5</v>
      </c>
      <c r="AJ38" s="26"/>
      <c r="AK38" s="96">
        <v>346</v>
      </c>
      <c r="AL38" s="96">
        <v>262</v>
      </c>
      <c r="AM38" s="96">
        <v>12</v>
      </c>
      <c r="AN38" s="83">
        <v>12</v>
      </c>
      <c r="AO38" s="83">
        <v>40</v>
      </c>
      <c r="AP38" s="13">
        <v>100</v>
      </c>
      <c r="AQ38" s="13">
        <v>50</v>
      </c>
      <c r="AR38" s="13">
        <v>90</v>
      </c>
      <c r="AS38" s="13">
        <v>950</v>
      </c>
      <c r="AT38" s="13">
        <v>3</v>
      </c>
      <c r="AU38" s="5">
        <f t="shared" si="48"/>
        <v>1140</v>
      </c>
      <c r="AV38" s="5">
        <f t="shared" si="49"/>
        <v>855</v>
      </c>
      <c r="AW38" s="5">
        <f t="shared" si="50"/>
        <v>1425</v>
      </c>
      <c r="AX38" s="5">
        <f t="shared" si="51"/>
        <v>-1</v>
      </c>
      <c r="AY38" s="5">
        <f t="shared" si="52"/>
        <v>0</v>
      </c>
      <c r="AZ38" s="5">
        <f t="shared" si="53"/>
        <v>3</v>
      </c>
      <c r="BA38" s="5">
        <f t="shared" si="54"/>
        <v>7</v>
      </c>
      <c r="BB38" s="5">
        <f t="shared" si="55"/>
        <v>11</v>
      </c>
    </row>
    <row r="39" spans="1:54" s="5" customFormat="1" hidden="1">
      <c r="A39" s="334"/>
      <c r="B39" s="89" t="s">
        <v>100</v>
      </c>
      <c r="C39" s="119" t="s">
        <v>227</v>
      </c>
      <c r="D39" s="26" t="s">
        <v>1</v>
      </c>
      <c r="E39" s="26" t="s">
        <v>0</v>
      </c>
      <c r="F39" s="26" t="s">
        <v>18</v>
      </c>
      <c r="G39" s="28" t="s">
        <v>10</v>
      </c>
      <c r="H39" s="91">
        <f>ROUNDDOWN(AK39*1.05,0)+INDEX(Sheet2!$B$2:'Sheet2'!$B$5,MATCH(G39,Sheet2!$A$2:'Sheet2'!$A$5,0),0)+34*AT39-ROUNDUP(IF($BC$1=TRUE,AV39,AW39)/10,0)+A39</f>
        <v>501</v>
      </c>
      <c r="I39" s="231">
        <f>ROUNDDOWN(AL39*1.05,0)+INDEX(Sheet2!$B$2:'Sheet2'!$B$5,MATCH(G39,Sheet2!$A$2:'Sheet2'!$A$5,0),0)+34*AT39-ROUNDUP(IF($BC$1=TRUE,AV39,AW39)/10,0)+A39</f>
        <v>424</v>
      </c>
      <c r="J39" s="30">
        <f t="shared" si="28"/>
        <v>925</v>
      </c>
      <c r="K39" s="134">
        <f>AW39-ROUNDDOWN(AR39/2,0)-ROUNDDOWN(MAX(AQ39*1.2,AP39*0.5),0)+INDEX(Sheet2!$C$2:'Sheet2'!$C$5,MATCH(G39,Sheet2!$A$2:'Sheet2'!$A$5,0),0)</f>
        <v>1367</v>
      </c>
      <c r="L39" s="25">
        <f t="shared" si="29"/>
        <v>756</v>
      </c>
      <c r="M39" s="83">
        <f t="shared" si="30"/>
        <v>10</v>
      </c>
      <c r="N39" s="83">
        <f t="shared" si="31"/>
        <v>18</v>
      </c>
      <c r="O39" s="92">
        <f t="shared" si="32"/>
        <v>1927</v>
      </c>
      <c r="P39" s="31">
        <f>AX39+IF($F39="범선",IF($BG$1=TRUE,INDEX(Sheet2!$H$2:'Sheet2'!$H$45,MATCH(AX39,Sheet2!$G$2:'Sheet2'!$G$45,0),0)),IF($BH$1=TRUE,INDEX(Sheet2!$I$2:'Sheet2'!$I$45,MATCH(AX39,Sheet2!$G$2:'Sheet2'!$G$45,0)),IF($BI$1=TRUE,INDEX(Sheet2!$H$2:'Sheet2'!$H$45,MATCH(AX39,Sheet2!$G$2:'Sheet2'!$G$45,0)),0)))+IF($BE$1=TRUE,2,0)</f>
        <v>-4</v>
      </c>
      <c r="Q39" s="26">
        <f t="shared" si="33"/>
        <v>-1</v>
      </c>
      <c r="R39" s="26">
        <f t="shared" si="34"/>
        <v>2</v>
      </c>
      <c r="S39" s="28">
        <f t="shared" si="35"/>
        <v>5</v>
      </c>
      <c r="T39" s="26">
        <f>AY39+IF($F39="범선",IF($BG$1=TRUE,INDEX(Sheet2!$H$2:'Sheet2'!$H$45,MATCH(AY39,Sheet2!$G$2:'Sheet2'!$G$45,0),0)),IF($BH$1=TRUE,INDEX(Sheet2!$I$2:'Sheet2'!$I$45,MATCH(AY39,Sheet2!$G$2:'Sheet2'!$G$45,0)),IF($BI$1=TRUE,INDEX(Sheet2!$H$2:'Sheet2'!$H$45,MATCH(AY39,Sheet2!$G$2:'Sheet2'!$G$45,0)),0)))+IF($BE$1=TRUE,2,0)</f>
        <v>-3</v>
      </c>
      <c r="U39" s="26">
        <f t="shared" si="36"/>
        <v>0.5</v>
      </c>
      <c r="V39" s="26">
        <f t="shared" si="37"/>
        <v>3.5</v>
      </c>
      <c r="W39" s="28">
        <f t="shared" si="38"/>
        <v>6.5</v>
      </c>
      <c r="X39" s="26">
        <f>AZ39+IF($F39="범선",IF($BG$1=TRUE,INDEX(Sheet2!$H$2:'Sheet2'!$H$45,MATCH(AZ39,Sheet2!$G$2:'Sheet2'!$G$45,0),0)),IF($BH$1=TRUE,INDEX(Sheet2!$I$2:'Sheet2'!$I$45,MATCH(AZ39,Sheet2!$G$2:'Sheet2'!$G$45,0)),IF($BI$1=TRUE,INDEX(Sheet2!$H$2:'Sheet2'!$H$45,MATCH(AZ39,Sheet2!$G$2:'Sheet2'!$G$45,0)),0)))+IF($BE$1=TRUE,2,0)</f>
        <v>1</v>
      </c>
      <c r="Y39" s="26">
        <f t="shared" si="39"/>
        <v>4.5</v>
      </c>
      <c r="Z39" s="26">
        <f t="shared" si="40"/>
        <v>7.5</v>
      </c>
      <c r="AA39" s="28">
        <f t="shared" si="41"/>
        <v>10.5</v>
      </c>
      <c r="AB39" s="26">
        <f>BA39+IF($F39="범선",IF($BG$1=TRUE,INDEX(Sheet2!$H$2:'Sheet2'!$H$45,MATCH(BA39,Sheet2!$G$2:'Sheet2'!$G$45,0),0)),IF($BH$1=TRUE,INDEX(Sheet2!$I$2:'Sheet2'!$I$45,MATCH(BA39,Sheet2!$G$2:'Sheet2'!$G$45,0)),IF($BI$1=TRUE,INDEX(Sheet2!$H$2:'Sheet2'!$H$45,MATCH(BA39,Sheet2!$G$2:'Sheet2'!$G$45,0)),0)))+IF($BE$1=TRUE,2,0)</f>
        <v>5</v>
      </c>
      <c r="AC39" s="26">
        <f t="shared" si="42"/>
        <v>8.5</v>
      </c>
      <c r="AD39" s="26">
        <f t="shared" si="43"/>
        <v>11.5</v>
      </c>
      <c r="AE39" s="28">
        <f t="shared" si="44"/>
        <v>14.5</v>
      </c>
      <c r="AF39" s="26">
        <f>BB39+IF($F39="범선",IF($BG$1=TRUE,INDEX(Sheet2!$H$2:'Sheet2'!$H$45,MATCH(BB39,Sheet2!$G$2:'Sheet2'!$G$45,0),0)),IF($BH$1=TRUE,INDEX(Sheet2!$I$2:'Sheet2'!$I$45,MATCH(BB39,Sheet2!$G$2:'Sheet2'!$G$45,0)),IF($BI$1=TRUE,INDEX(Sheet2!$H$2:'Sheet2'!$H$45,MATCH(BB39,Sheet2!$G$2:'Sheet2'!$G$45,0)),0)))+IF($BE$1=TRUE,2,0)</f>
        <v>8</v>
      </c>
      <c r="AG39" s="26">
        <f t="shared" si="45"/>
        <v>11.5</v>
      </c>
      <c r="AH39" s="26">
        <f t="shared" si="46"/>
        <v>14.5</v>
      </c>
      <c r="AI39" s="28">
        <f t="shared" si="47"/>
        <v>17.5</v>
      </c>
      <c r="AJ39" s="26"/>
      <c r="AK39" s="96">
        <v>230</v>
      </c>
      <c r="AL39" s="96">
        <v>157</v>
      </c>
      <c r="AM39" s="96">
        <v>7</v>
      </c>
      <c r="AN39" s="83">
        <v>10</v>
      </c>
      <c r="AO39" s="83">
        <v>18</v>
      </c>
      <c r="AP39" s="13">
        <v>100</v>
      </c>
      <c r="AQ39" s="13">
        <v>48</v>
      </c>
      <c r="AR39" s="13">
        <v>54</v>
      </c>
      <c r="AS39" s="13">
        <v>966</v>
      </c>
      <c r="AT39" s="13">
        <v>6</v>
      </c>
      <c r="AU39" s="5">
        <f t="shared" si="48"/>
        <v>1120</v>
      </c>
      <c r="AV39" s="5">
        <f t="shared" si="49"/>
        <v>840</v>
      </c>
      <c r="AW39" s="5">
        <f t="shared" si="50"/>
        <v>1400</v>
      </c>
      <c r="AX39" s="5">
        <f t="shared" si="51"/>
        <v>-6</v>
      </c>
      <c r="AY39" s="5">
        <f t="shared" si="52"/>
        <v>-5</v>
      </c>
      <c r="AZ39" s="5">
        <f t="shared" si="53"/>
        <v>-1</v>
      </c>
      <c r="BA39" s="5">
        <f t="shared" si="54"/>
        <v>3</v>
      </c>
      <c r="BB39" s="5">
        <f t="shared" si="55"/>
        <v>6</v>
      </c>
    </row>
    <row r="40" spans="1:54" s="5" customFormat="1" hidden="1">
      <c r="A40" s="380">
        <v>20</v>
      </c>
      <c r="B40" s="276"/>
      <c r="C40" s="120" t="s">
        <v>90</v>
      </c>
      <c r="D40" s="102" t="s">
        <v>25</v>
      </c>
      <c r="E40" s="102" t="s">
        <v>0</v>
      </c>
      <c r="F40" s="111" t="s">
        <v>18</v>
      </c>
      <c r="G40" s="103" t="s">
        <v>10</v>
      </c>
      <c r="H40" s="289">
        <f>ROUNDDOWN(AK40*1.05,0)+INDEX(Sheet2!$B$2:'Sheet2'!$B$5,MATCH(G40,Sheet2!$A$2:'Sheet2'!$A$5,0),0)+34*AT40-ROUNDUP(IF($BC$1=TRUE,AV40,AW40)/10,0)+A40</f>
        <v>520</v>
      </c>
      <c r="I40" s="299">
        <f>ROUNDDOWN(AL40*1.05,0)+INDEX(Sheet2!$B$2:'Sheet2'!$B$5,MATCH(G40,Sheet2!$A$2:'Sheet2'!$A$5,0),0)+34*AT40-ROUNDUP(IF($BC$1=TRUE,AV40,AW40)/10,0)+A40</f>
        <v>509</v>
      </c>
      <c r="J40" s="104">
        <f t="shared" si="28"/>
        <v>1029</v>
      </c>
      <c r="K40" s="134">
        <f>AW40-ROUNDDOWN(AR40/2,0)-ROUNDDOWN(MAX(AQ40*1.2,AP40*0.5),0)+INDEX(Sheet2!$C$2:'Sheet2'!$C$5,MATCH(G40,Sheet2!$A$2:'Sheet2'!$A$5,0),0)</f>
        <v>1366</v>
      </c>
      <c r="L40" s="101">
        <f t="shared" si="29"/>
        <v>765</v>
      </c>
      <c r="M40" s="109">
        <f t="shared" si="30"/>
        <v>13</v>
      </c>
      <c r="N40" s="109">
        <f t="shared" si="31"/>
        <v>40</v>
      </c>
      <c r="O40" s="105">
        <f t="shared" si="32"/>
        <v>2069</v>
      </c>
      <c r="P40" s="106">
        <f>AX40+IF($F40="범선",IF($BG$1=TRUE,INDEX(Sheet2!$H$2:'Sheet2'!$H$45,MATCH(AX40,Sheet2!$G$2:'Sheet2'!$G$45,0),0)),IF($BH$1=TRUE,INDEX(Sheet2!$I$2:'Sheet2'!$I$45,MATCH(AX40,Sheet2!$G$2:'Sheet2'!$G$45,0)),IF($BI$1=TRUE,INDEX(Sheet2!$H$2:'Sheet2'!$H$45,MATCH(AX40,Sheet2!$G$2:'Sheet2'!$G$45,0)),0)))+IF($BE$1=TRUE,2,0)</f>
        <v>1</v>
      </c>
      <c r="Q40" s="102">
        <f t="shared" si="33"/>
        <v>4</v>
      </c>
      <c r="R40" s="102">
        <f t="shared" si="34"/>
        <v>7</v>
      </c>
      <c r="S40" s="103">
        <f t="shared" si="35"/>
        <v>10</v>
      </c>
      <c r="T40" s="102">
        <f>AY40+IF($F40="범선",IF($BG$1=TRUE,INDEX(Sheet2!$H$2:'Sheet2'!$H$45,MATCH(AY40,Sheet2!$G$2:'Sheet2'!$G$45,0),0)),IF($BH$1=TRUE,INDEX(Sheet2!$I$2:'Sheet2'!$I$45,MATCH(AY40,Sheet2!$G$2:'Sheet2'!$G$45,0)),IF($BI$1=TRUE,INDEX(Sheet2!$H$2:'Sheet2'!$H$45,MATCH(AY40,Sheet2!$G$2:'Sheet2'!$G$45,0)),0)))+IF($BE$1=TRUE,2,0)</f>
        <v>2</v>
      </c>
      <c r="U40" s="102">
        <f t="shared" si="36"/>
        <v>5.5</v>
      </c>
      <c r="V40" s="102">
        <f t="shared" si="37"/>
        <v>8.5</v>
      </c>
      <c r="W40" s="103">
        <f t="shared" si="38"/>
        <v>11.5</v>
      </c>
      <c r="X40" s="102">
        <f>AZ40+IF($F40="범선",IF($BG$1=TRUE,INDEX(Sheet2!$H$2:'Sheet2'!$H$45,MATCH(AZ40,Sheet2!$G$2:'Sheet2'!$G$45,0),0)),IF($BH$1=TRUE,INDEX(Sheet2!$I$2:'Sheet2'!$I$45,MATCH(AZ40,Sheet2!$G$2:'Sheet2'!$G$45,0)),IF($BI$1=TRUE,INDEX(Sheet2!$H$2:'Sheet2'!$H$45,MATCH(AZ40,Sheet2!$G$2:'Sheet2'!$G$45,0)),0)))+IF($BE$1=TRUE,2,0)</f>
        <v>5</v>
      </c>
      <c r="Y40" s="102">
        <f t="shared" si="39"/>
        <v>8.5</v>
      </c>
      <c r="Z40" s="102">
        <f t="shared" si="40"/>
        <v>11.5</v>
      </c>
      <c r="AA40" s="103">
        <f t="shared" si="41"/>
        <v>14.5</v>
      </c>
      <c r="AB40" s="102">
        <f>BA40+IF($F40="범선",IF($BG$1=TRUE,INDEX(Sheet2!$H$2:'Sheet2'!$H$45,MATCH(BA40,Sheet2!$G$2:'Sheet2'!$G$45,0),0)),IF($BH$1=TRUE,INDEX(Sheet2!$I$2:'Sheet2'!$I$45,MATCH(BA40,Sheet2!$G$2:'Sheet2'!$G$45,0)),IF($BI$1=TRUE,INDEX(Sheet2!$H$2:'Sheet2'!$H$45,MATCH(BA40,Sheet2!$G$2:'Sheet2'!$G$45,0)),0)))+IF($BE$1=TRUE,2,0)</f>
        <v>9</v>
      </c>
      <c r="AC40" s="102">
        <f t="shared" si="42"/>
        <v>12.5</v>
      </c>
      <c r="AD40" s="102">
        <f t="shared" si="43"/>
        <v>15.5</v>
      </c>
      <c r="AE40" s="103">
        <f t="shared" si="44"/>
        <v>18.5</v>
      </c>
      <c r="AF40" s="102">
        <f>BB40+IF($F40="범선",IF($BG$1=TRUE,INDEX(Sheet2!$H$2:'Sheet2'!$H$45,MATCH(BB40,Sheet2!$G$2:'Sheet2'!$G$45,0),0)),IF($BH$1=TRUE,INDEX(Sheet2!$I$2:'Sheet2'!$I$45,MATCH(BB40,Sheet2!$G$2:'Sheet2'!$G$45,0)),IF($BI$1=TRUE,INDEX(Sheet2!$H$2:'Sheet2'!$H$45,MATCH(BB40,Sheet2!$G$2:'Sheet2'!$G$45,0)),0)))+IF($BE$1=TRUE,2,0)</f>
        <v>13</v>
      </c>
      <c r="AG40" s="102">
        <f t="shared" si="45"/>
        <v>16.5</v>
      </c>
      <c r="AH40" s="102">
        <f t="shared" si="46"/>
        <v>19.5</v>
      </c>
      <c r="AI40" s="103">
        <f t="shared" si="47"/>
        <v>22.5</v>
      </c>
      <c r="AJ40" s="102"/>
      <c r="AK40" s="108">
        <v>260</v>
      </c>
      <c r="AL40" s="108">
        <v>250</v>
      </c>
      <c r="AM40" s="108">
        <v>10</v>
      </c>
      <c r="AN40" s="109">
        <v>13</v>
      </c>
      <c r="AO40" s="109">
        <v>40</v>
      </c>
      <c r="AP40" s="110">
        <v>75</v>
      </c>
      <c r="AQ40" s="110">
        <v>38</v>
      </c>
      <c r="AR40" s="110">
        <v>30</v>
      </c>
      <c r="AS40" s="110">
        <v>995</v>
      </c>
      <c r="AT40" s="110">
        <v>5</v>
      </c>
      <c r="AU40" s="110">
        <f t="shared" si="48"/>
        <v>1100</v>
      </c>
      <c r="AV40" s="110">
        <f t="shared" si="49"/>
        <v>825</v>
      </c>
      <c r="AW40" s="110">
        <f t="shared" si="50"/>
        <v>1375</v>
      </c>
      <c r="AX40" s="110">
        <f t="shared" si="51"/>
        <v>-1</v>
      </c>
      <c r="AY40" s="110">
        <f t="shared" si="52"/>
        <v>0</v>
      </c>
      <c r="AZ40" s="110">
        <f t="shared" si="53"/>
        <v>3</v>
      </c>
      <c r="BA40" s="110">
        <f t="shared" si="54"/>
        <v>7</v>
      </c>
      <c r="BB40" s="110">
        <f t="shared" si="55"/>
        <v>11</v>
      </c>
    </row>
    <row r="41" spans="1:54" s="5" customFormat="1" hidden="1">
      <c r="A41" s="334">
        <v>20</v>
      </c>
      <c r="B41" s="89" t="s">
        <v>45</v>
      </c>
      <c r="C41" s="119" t="s">
        <v>90</v>
      </c>
      <c r="D41" s="26" t="s">
        <v>1</v>
      </c>
      <c r="E41" s="26" t="s">
        <v>0</v>
      </c>
      <c r="F41" s="26" t="s">
        <v>18</v>
      </c>
      <c r="G41" s="28" t="s">
        <v>10</v>
      </c>
      <c r="H41" s="91">
        <f>ROUNDDOWN(AK41*1.05,0)+INDEX(Sheet2!$B$2:'Sheet2'!$B$5,MATCH(G41,Sheet2!$A$2:'Sheet2'!$A$5,0),0)+34*AT41-ROUNDUP(IF($BC$1=TRUE,AV41,AW41)/10,0)+A41</f>
        <v>527</v>
      </c>
      <c r="I41" s="231">
        <f>ROUNDDOWN(AL41*1.05,0)+INDEX(Sheet2!$B$2:'Sheet2'!$B$5,MATCH(G41,Sheet2!$A$2:'Sheet2'!$A$5,0),0)+34*AT41-ROUNDUP(IF($BC$1=TRUE,AV41,AW41)/10,0)+A41</f>
        <v>515</v>
      </c>
      <c r="J41" s="30">
        <f t="shared" si="28"/>
        <v>1042</v>
      </c>
      <c r="K41" s="134">
        <f>AW41-ROUNDDOWN(AR41/2,0)-ROUNDDOWN(MAX(AQ41*1.2,AP41*0.5),0)+INDEX(Sheet2!$C$2:'Sheet2'!$C$5,MATCH(G41,Sheet2!$A$2:'Sheet2'!$A$5,0),0)</f>
        <v>1357</v>
      </c>
      <c r="L41" s="25">
        <f t="shared" si="29"/>
        <v>756</v>
      </c>
      <c r="M41" s="83">
        <f t="shared" si="30"/>
        <v>13</v>
      </c>
      <c r="N41" s="83">
        <f t="shared" si="31"/>
        <v>45</v>
      </c>
      <c r="O41" s="92">
        <f t="shared" si="32"/>
        <v>2096</v>
      </c>
      <c r="P41" s="31">
        <f>AX41+IF($F41="범선",IF($BG$1=TRUE,INDEX(Sheet2!$H$2:'Sheet2'!$H$45,MATCH(AX41,Sheet2!$G$2:'Sheet2'!$G$45,0),0)),IF($BH$1=TRUE,INDEX(Sheet2!$I$2:'Sheet2'!$I$45,MATCH(AX41,Sheet2!$G$2:'Sheet2'!$G$45,0)),IF($BI$1=TRUE,INDEX(Sheet2!$H$2:'Sheet2'!$H$45,MATCH(AX41,Sheet2!$G$2:'Sheet2'!$G$45,0)),0)))+IF($BE$1=TRUE,2,0)</f>
        <v>2</v>
      </c>
      <c r="Q41" s="26">
        <f t="shared" si="33"/>
        <v>5</v>
      </c>
      <c r="R41" s="26">
        <f t="shared" si="34"/>
        <v>8</v>
      </c>
      <c r="S41" s="28">
        <f t="shared" si="35"/>
        <v>11</v>
      </c>
      <c r="T41" s="26">
        <f>AY41+IF($F41="범선",IF($BG$1=TRUE,INDEX(Sheet2!$H$2:'Sheet2'!$H$45,MATCH(AY41,Sheet2!$G$2:'Sheet2'!$G$45,0),0)),IF($BH$1=TRUE,INDEX(Sheet2!$I$2:'Sheet2'!$I$45,MATCH(AY41,Sheet2!$G$2:'Sheet2'!$G$45,0)),IF($BI$1=TRUE,INDEX(Sheet2!$H$2:'Sheet2'!$H$45,MATCH(AY41,Sheet2!$G$2:'Sheet2'!$G$45,0)),0)))+IF($BE$1=TRUE,2,0)</f>
        <v>3</v>
      </c>
      <c r="U41" s="26">
        <f t="shared" si="36"/>
        <v>6.5</v>
      </c>
      <c r="V41" s="26">
        <f t="shared" si="37"/>
        <v>9.5</v>
      </c>
      <c r="W41" s="28">
        <f t="shared" si="38"/>
        <v>12.5</v>
      </c>
      <c r="X41" s="26">
        <f>AZ41+IF($F41="범선",IF($BG$1=TRUE,INDEX(Sheet2!$H$2:'Sheet2'!$H$45,MATCH(AZ41,Sheet2!$G$2:'Sheet2'!$G$45,0),0)),IF($BH$1=TRUE,INDEX(Sheet2!$I$2:'Sheet2'!$I$45,MATCH(AZ41,Sheet2!$G$2:'Sheet2'!$G$45,0)),IF($BI$1=TRUE,INDEX(Sheet2!$H$2:'Sheet2'!$H$45,MATCH(AZ41,Sheet2!$G$2:'Sheet2'!$G$45,0)),0)))+IF($BE$1=TRUE,2,0)</f>
        <v>6</v>
      </c>
      <c r="Y41" s="26">
        <f t="shared" si="39"/>
        <v>9.5</v>
      </c>
      <c r="Z41" s="26">
        <f t="shared" si="40"/>
        <v>12.5</v>
      </c>
      <c r="AA41" s="28">
        <f t="shared" si="41"/>
        <v>15.5</v>
      </c>
      <c r="AB41" s="26">
        <f>BA41+IF($F41="범선",IF($BG$1=TRUE,INDEX(Sheet2!$H$2:'Sheet2'!$H$45,MATCH(BA41,Sheet2!$G$2:'Sheet2'!$G$45,0),0)),IF($BH$1=TRUE,INDEX(Sheet2!$I$2:'Sheet2'!$I$45,MATCH(BA41,Sheet2!$G$2:'Sheet2'!$G$45,0)),IF($BI$1=TRUE,INDEX(Sheet2!$H$2:'Sheet2'!$H$45,MATCH(BA41,Sheet2!$G$2:'Sheet2'!$G$45,0)),0)))+IF($BE$1=TRUE,2,0)</f>
        <v>10</v>
      </c>
      <c r="AC41" s="26">
        <f t="shared" si="42"/>
        <v>13.5</v>
      </c>
      <c r="AD41" s="26">
        <f t="shared" si="43"/>
        <v>16.5</v>
      </c>
      <c r="AE41" s="28">
        <f t="shared" si="44"/>
        <v>19.5</v>
      </c>
      <c r="AF41" s="26">
        <f>BB41+IF($F41="범선",IF($BG$1=TRUE,INDEX(Sheet2!$H$2:'Sheet2'!$H$45,MATCH(BB41,Sheet2!$G$2:'Sheet2'!$G$45,0),0)),IF($BH$1=TRUE,INDEX(Sheet2!$I$2:'Sheet2'!$I$45,MATCH(BB41,Sheet2!$G$2:'Sheet2'!$G$45,0)),IF($BI$1=TRUE,INDEX(Sheet2!$H$2:'Sheet2'!$H$45,MATCH(BB41,Sheet2!$G$2:'Sheet2'!$G$45,0)),0)))+IF($BE$1=TRUE,2,0)</f>
        <v>14</v>
      </c>
      <c r="AG41" s="26">
        <f t="shared" si="45"/>
        <v>17.5</v>
      </c>
      <c r="AH41" s="26">
        <f t="shared" si="46"/>
        <v>20.5</v>
      </c>
      <c r="AI41" s="28">
        <f t="shared" si="47"/>
        <v>23.5</v>
      </c>
      <c r="AJ41" s="26"/>
      <c r="AK41" s="96">
        <v>267</v>
      </c>
      <c r="AL41" s="96">
        <v>256</v>
      </c>
      <c r="AM41" s="96">
        <v>10</v>
      </c>
      <c r="AN41" s="83">
        <v>13</v>
      </c>
      <c r="AO41" s="83">
        <v>45</v>
      </c>
      <c r="AP41" s="13">
        <v>85</v>
      </c>
      <c r="AQ41" s="13">
        <v>38</v>
      </c>
      <c r="AR41" s="13">
        <v>48</v>
      </c>
      <c r="AS41" s="13">
        <v>967</v>
      </c>
      <c r="AT41" s="13">
        <v>5</v>
      </c>
      <c r="AU41" s="13">
        <f t="shared" si="48"/>
        <v>1100</v>
      </c>
      <c r="AV41" s="13">
        <f t="shared" si="49"/>
        <v>825</v>
      </c>
      <c r="AW41" s="13">
        <f t="shared" si="50"/>
        <v>1375</v>
      </c>
      <c r="AX41" s="5">
        <f t="shared" si="51"/>
        <v>0</v>
      </c>
      <c r="AY41" s="5">
        <f t="shared" si="52"/>
        <v>1</v>
      </c>
      <c r="AZ41" s="5">
        <f t="shared" si="53"/>
        <v>4</v>
      </c>
      <c r="BA41" s="5">
        <f t="shared" si="54"/>
        <v>8</v>
      </c>
      <c r="BB41" s="5">
        <f t="shared" si="55"/>
        <v>12</v>
      </c>
    </row>
    <row r="42" spans="1:54" s="5" customFormat="1" hidden="1">
      <c r="A42" s="334"/>
      <c r="B42" s="89" t="s">
        <v>99</v>
      </c>
      <c r="C42" s="119" t="s">
        <v>130</v>
      </c>
      <c r="D42" s="26" t="s">
        <v>1</v>
      </c>
      <c r="E42" s="26" t="s">
        <v>41</v>
      </c>
      <c r="F42" s="27" t="s">
        <v>18</v>
      </c>
      <c r="G42" s="28" t="s">
        <v>10</v>
      </c>
      <c r="H42" s="91">
        <f>ROUNDDOWN(AK42*1.05,0)+INDEX(Sheet2!$B$2:'Sheet2'!$B$5,MATCH(G42,Sheet2!$A$2:'Sheet2'!$A$5,0),0)+34*AT42-ROUNDUP(IF($BC$1=TRUE,AV42,AW42)/10,0)+A42</f>
        <v>268</v>
      </c>
      <c r="I42" s="231">
        <f>ROUNDDOWN(AL42*1.05,0)+INDEX(Sheet2!$B$2:'Sheet2'!$B$5,MATCH(G42,Sheet2!$A$2:'Sheet2'!$A$5,0),0)+34*AT42-ROUNDUP(IF($BC$1=TRUE,AV42,AW42)/10,0)+A42</f>
        <v>415</v>
      </c>
      <c r="J42" s="30">
        <f t="shared" si="28"/>
        <v>683</v>
      </c>
      <c r="K42" s="134">
        <f>AW42-ROUNDDOWN(AR42/2,0)-ROUNDDOWN(MAX(AQ42*1.2,AP42*0.5),0)+INDEX(Sheet2!$C$2:'Sheet2'!$C$5,MATCH(G42,Sheet2!$A$2:'Sheet2'!$A$5,0),0)</f>
        <v>1355</v>
      </c>
      <c r="L42" s="25">
        <f t="shared" si="29"/>
        <v>744</v>
      </c>
      <c r="M42" s="83">
        <f t="shared" si="30"/>
        <v>6</v>
      </c>
      <c r="N42" s="83">
        <f t="shared" si="31"/>
        <v>36</v>
      </c>
      <c r="O42" s="92">
        <f t="shared" si="32"/>
        <v>1219</v>
      </c>
      <c r="P42" s="31">
        <f>AX42+IF($F42="범선",IF($BG$1=TRUE,INDEX(Sheet2!$H$2:'Sheet2'!$H$45,MATCH(AX42,Sheet2!$G$2:'Sheet2'!$G$45,0),0)),IF($BH$1=TRUE,INDEX(Sheet2!$I$2:'Sheet2'!$I$45,MATCH(AX42,Sheet2!$G$2:'Sheet2'!$G$45,0)),IF($BI$1=TRUE,INDEX(Sheet2!$H$2:'Sheet2'!$H$45,MATCH(AX42,Sheet2!$G$2:'Sheet2'!$G$45,0)),0)))+IF($BE$1=TRUE,2,0)</f>
        <v>0</v>
      </c>
      <c r="Q42" s="26">
        <f t="shared" si="33"/>
        <v>3</v>
      </c>
      <c r="R42" s="26">
        <f t="shared" si="34"/>
        <v>6</v>
      </c>
      <c r="S42" s="28">
        <f t="shared" si="35"/>
        <v>9</v>
      </c>
      <c r="T42" s="26">
        <f>AY42+IF($F42="범선",IF($BG$1=TRUE,INDEX(Sheet2!$H$2:'Sheet2'!$H$45,MATCH(AY42,Sheet2!$G$2:'Sheet2'!$G$45,0),0)),IF($BH$1=TRUE,INDEX(Sheet2!$I$2:'Sheet2'!$I$45,MATCH(AY42,Sheet2!$G$2:'Sheet2'!$G$45,0)),IF($BI$1=TRUE,INDEX(Sheet2!$H$2:'Sheet2'!$H$45,MATCH(AY42,Sheet2!$G$2:'Sheet2'!$G$45,0)),0)))+IF($BE$1=TRUE,2,0)</f>
        <v>1</v>
      </c>
      <c r="U42" s="26">
        <f t="shared" si="36"/>
        <v>4.5</v>
      </c>
      <c r="V42" s="26">
        <f t="shared" si="37"/>
        <v>7.5</v>
      </c>
      <c r="W42" s="28">
        <f t="shared" si="38"/>
        <v>10.5</v>
      </c>
      <c r="X42" s="26">
        <f>AZ42+IF($F42="범선",IF($BG$1=TRUE,INDEX(Sheet2!$H$2:'Sheet2'!$H$45,MATCH(AZ42,Sheet2!$G$2:'Sheet2'!$G$45,0),0)),IF($BH$1=TRUE,INDEX(Sheet2!$I$2:'Sheet2'!$I$45,MATCH(AZ42,Sheet2!$G$2:'Sheet2'!$G$45,0)),IF($BI$1=TRUE,INDEX(Sheet2!$H$2:'Sheet2'!$H$45,MATCH(AZ42,Sheet2!$G$2:'Sheet2'!$G$45,0)),0)))+IF($BE$1=TRUE,2,0)</f>
        <v>5</v>
      </c>
      <c r="Y42" s="26">
        <f t="shared" si="39"/>
        <v>8.5</v>
      </c>
      <c r="Z42" s="26">
        <f t="shared" si="40"/>
        <v>11.5</v>
      </c>
      <c r="AA42" s="28">
        <f t="shared" si="41"/>
        <v>14.5</v>
      </c>
      <c r="AB42" s="26">
        <f>BA42+IF($F42="범선",IF($BG$1=TRUE,INDEX(Sheet2!$H$2:'Sheet2'!$H$45,MATCH(BA42,Sheet2!$G$2:'Sheet2'!$G$45,0),0)),IF($BH$1=TRUE,INDEX(Sheet2!$I$2:'Sheet2'!$I$45,MATCH(BA42,Sheet2!$G$2:'Sheet2'!$G$45,0)),IF($BI$1=TRUE,INDEX(Sheet2!$H$2:'Sheet2'!$H$45,MATCH(BA42,Sheet2!$G$2:'Sheet2'!$G$45,0)),0)))+IF($BE$1=TRUE,2,0)</f>
        <v>8</v>
      </c>
      <c r="AC42" s="26">
        <f t="shared" si="42"/>
        <v>11.5</v>
      </c>
      <c r="AD42" s="26">
        <f t="shared" si="43"/>
        <v>14.5</v>
      </c>
      <c r="AE42" s="28">
        <f t="shared" si="44"/>
        <v>17.5</v>
      </c>
      <c r="AF42" s="26">
        <f>BB42+IF($F42="범선",IF($BG$1=TRUE,INDEX(Sheet2!$H$2:'Sheet2'!$H$45,MATCH(BB42,Sheet2!$G$2:'Sheet2'!$G$45,0),0)),IF($BH$1=TRUE,INDEX(Sheet2!$I$2:'Sheet2'!$I$45,MATCH(BB42,Sheet2!$G$2:'Sheet2'!$G$45,0)),IF($BI$1=TRUE,INDEX(Sheet2!$H$2:'Sheet2'!$H$45,MATCH(BB42,Sheet2!$G$2:'Sheet2'!$G$45,0)),0)))+IF($BE$1=TRUE,2,0)</f>
        <v>12</v>
      </c>
      <c r="AG42" s="26">
        <f t="shared" si="45"/>
        <v>15.5</v>
      </c>
      <c r="AH42" s="26">
        <f t="shared" si="46"/>
        <v>18.5</v>
      </c>
      <c r="AI42" s="28">
        <f t="shared" si="47"/>
        <v>21.5</v>
      </c>
      <c r="AJ42" s="26"/>
      <c r="AK42" s="97">
        <v>105</v>
      </c>
      <c r="AL42" s="97">
        <v>245</v>
      </c>
      <c r="AM42" s="97">
        <v>6</v>
      </c>
      <c r="AN42" s="83">
        <v>6</v>
      </c>
      <c r="AO42" s="83">
        <v>36</v>
      </c>
      <c r="AP42" s="5">
        <v>110</v>
      </c>
      <c r="AQ42" s="5">
        <v>50</v>
      </c>
      <c r="AR42" s="5">
        <v>72</v>
      </c>
      <c r="AS42" s="5">
        <v>938</v>
      </c>
      <c r="AT42" s="5">
        <v>3</v>
      </c>
      <c r="AU42" s="5">
        <f t="shared" si="48"/>
        <v>1120</v>
      </c>
      <c r="AV42" s="5">
        <f t="shared" si="49"/>
        <v>840</v>
      </c>
      <c r="AW42" s="5">
        <f t="shared" si="50"/>
        <v>1400</v>
      </c>
      <c r="AX42" s="5">
        <f t="shared" si="51"/>
        <v>-2</v>
      </c>
      <c r="AY42" s="5">
        <f t="shared" si="52"/>
        <v>-1</v>
      </c>
      <c r="AZ42" s="5">
        <f t="shared" si="53"/>
        <v>3</v>
      </c>
      <c r="BA42" s="5">
        <f t="shared" si="54"/>
        <v>6</v>
      </c>
      <c r="BB42" s="5">
        <f t="shared" si="55"/>
        <v>10</v>
      </c>
    </row>
    <row r="43" spans="1:54" s="5" customFormat="1" hidden="1">
      <c r="A43" s="334"/>
      <c r="B43" s="89" t="s">
        <v>28</v>
      </c>
      <c r="C43" s="119" t="s">
        <v>89</v>
      </c>
      <c r="D43" s="26" t="s">
        <v>1</v>
      </c>
      <c r="E43" s="26" t="s">
        <v>0</v>
      </c>
      <c r="F43" s="27" t="s">
        <v>18</v>
      </c>
      <c r="G43" s="28" t="s">
        <v>10</v>
      </c>
      <c r="H43" s="91">
        <f>ROUNDDOWN(AK43*1.05,0)+INDEX(Sheet2!$B$2:'Sheet2'!$B$5,MATCH(G43,Sheet2!$A$2:'Sheet2'!$A$5,0),0)+34*AT43-ROUNDUP(IF($BC$1=TRUE,AV43,AW43)/10,0)+A43</f>
        <v>421</v>
      </c>
      <c r="I43" s="231">
        <f>ROUNDDOWN(AL43*1.05,0)+INDEX(Sheet2!$B$2:'Sheet2'!$B$5,MATCH(G43,Sheet2!$A$2:'Sheet2'!$A$5,0),0)+34*AT43-ROUNDUP(IF($BC$1=TRUE,AV43,AW43)/10,0)+A43</f>
        <v>463</v>
      </c>
      <c r="J43" s="30">
        <f t="shared" si="28"/>
        <v>884</v>
      </c>
      <c r="K43" s="134">
        <f>AW43-ROUNDDOWN(AR43/2,0)-ROUNDDOWN(MAX(AQ43*1.2,AP43*0.5),0)+INDEX(Sheet2!$C$2:'Sheet2'!$C$5,MATCH(G43,Sheet2!$A$2:'Sheet2'!$A$5,0),0)</f>
        <v>1352</v>
      </c>
      <c r="L43" s="25">
        <f t="shared" si="29"/>
        <v>751</v>
      </c>
      <c r="M43" s="83">
        <f t="shared" si="30"/>
        <v>14</v>
      </c>
      <c r="N43" s="83">
        <f t="shared" si="31"/>
        <v>40</v>
      </c>
      <c r="O43" s="92">
        <f t="shared" si="32"/>
        <v>1726</v>
      </c>
      <c r="P43" s="31">
        <f>AX43+IF($F43="범선",IF($BG$1=TRUE,INDEX(Sheet2!$H$2:'Sheet2'!$H$45,MATCH(AX43,Sheet2!$G$2:'Sheet2'!$G$45,0),0)),IF($BH$1=TRUE,INDEX(Sheet2!$I$2:'Sheet2'!$I$45,MATCH(AX43,Sheet2!$G$2:'Sheet2'!$G$45,0)),IF($BI$1=TRUE,INDEX(Sheet2!$H$2:'Sheet2'!$H$45,MATCH(AX43,Sheet2!$G$2:'Sheet2'!$G$45,0)),0)))+IF($BE$1=TRUE,2,0)</f>
        <v>1</v>
      </c>
      <c r="Q43" s="26">
        <f t="shared" si="33"/>
        <v>4</v>
      </c>
      <c r="R43" s="26">
        <f t="shared" si="34"/>
        <v>7</v>
      </c>
      <c r="S43" s="28">
        <f t="shared" si="35"/>
        <v>10</v>
      </c>
      <c r="T43" s="26">
        <f>AY43+IF($F43="범선",IF($BG$1=TRUE,INDEX(Sheet2!$H$2:'Sheet2'!$H$45,MATCH(AY43,Sheet2!$G$2:'Sheet2'!$G$45,0),0)),IF($BH$1=TRUE,INDEX(Sheet2!$I$2:'Sheet2'!$I$45,MATCH(AY43,Sheet2!$G$2:'Sheet2'!$G$45,0)),IF($BI$1=TRUE,INDEX(Sheet2!$H$2:'Sheet2'!$H$45,MATCH(AY43,Sheet2!$G$2:'Sheet2'!$G$45,0)),0)))+IF($BE$1=TRUE,2,0)</f>
        <v>2</v>
      </c>
      <c r="U43" s="26">
        <f t="shared" si="36"/>
        <v>5.5</v>
      </c>
      <c r="V43" s="26">
        <f t="shared" si="37"/>
        <v>8.5</v>
      </c>
      <c r="W43" s="28">
        <f t="shared" si="38"/>
        <v>11.5</v>
      </c>
      <c r="X43" s="26">
        <f>AZ43+IF($F43="범선",IF($BG$1=TRUE,INDEX(Sheet2!$H$2:'Sheet2'!$H$45,MATCH(AZ43,Sheet2!$G$2:'Sheet2'!$G$45,0),0)),IF($BH$1=TRUE,INDEX(Sheet2!$I$2:'Sheet2'!$I$45,MATCH(AZ43,Sheet2!$G$2:'Sheet2'!$G$45,0)),IF($BI$1=TRUE,INDEX(Sheet2!$H$2:'Sheet2'!$H$45,MATCH(AZ43,Sheet2!$G$2:'Sheet2'!$G$45,0)),0)))+IF($BE$1=TRUE,2,0)</f>
        <v>5</v>
      </c>
      <c r="Y43" s="26">
        <f t="shared" si="39"/>
        <v>8.5</v>
      </c>
      <c r="Z43" s="26">
        <f t="shared" si="40"/>
        <v>11.5</v>
      </c>
      <c r="AA43" s="28">
        <f t="shared" si="41"/>
        <v>14.5</v>
      </c>
      <c r="AB43" s="26">
        <f>BA43+IF($F43="범선",IF($BG$1=TRUE,INDEX(Sheet2!$H$2:'Sheet2'!$H$45,MATCH(BA43,Sheet2!$G$2:'Sheet2'!$G$45,0),0)),IF($BH$1=TRUE,INDEX(Sheet2!$I$2:'Sheet2'!$I$45,MATCH(BA43,Sheet2!$G$2:'Sheet2'!$G$45,0)),IF($BI$1=TRUE,INDEX(Sheet2!$H$2:'Sheet2'!$H$45,MATCH(BA43,Sheet2!$G$2:'Sheet2'!$G$45,0)),0)))+IF($BE$1=TRUE,2,0)</f>
        <v>9</v>
      </c>
      <c r="AC43" s="26">
        <f t="shared" si="42"/>
        <v>12.5</v>
      </c>
      <c r="AD43" s="26">
        <f t="shared" si="43"/>
        <v>15.5</v>
      </c>
      <c r="AE43" s="28">
        <f t="shared" si="44"/>
        <v>18.5</v>
      </c>
      <c r="AF43" s="26">
        <f>BB43+IF($F43="범선",IF($BG$1=TRUE,INDEX(Sheet2!$H$2:'Sheet2'!$H$45,MATCH(BB43,Sheet2!$G$2:'Sheet2'!$G$45,0),0)),IF($BH$1=TRUE,INDEX(Sheet2!$I$2:'Sheet2'!$I$45,MATCH(BB43,Sheet2!$G$2:'Sheet2'!$G$45,0)),IF($BI$1=TRUE,INDEX(Sheet2!$H$2:'Sheet2'!$H$45,MATCH(BB43,Sheet2!$G$2:'Sheet2'!$G$45,0)),0)))+IF($BE$1=TRUE,2,0)</f>
        <v>13</v>
      </c>
      <c r="AG43" s="26">
        <f t="shared" si="45"/>
        <v>16.5</v>
      </c>
      <c r="AH43" s="26">
        <f t="shared" si="46"/>
        <v>19.5</v>
      </c>
      <c r="AI43" s="28">
        <f t="shared" si="47"/>
        <v>22.5</v>
      </c>
      <c r="AJ43" s="26"/>
      <c r="AK43" s="97">
        <v>250</v>
      </c>
      <c r="AL43" s="97">
        <v>290</v>
      </c>
      <c r="AM43" s="97">
        <v>12</v>
      </c>
      <c r="AN43" s="83">
        <v>14</v>
      </c>
      <c r="AO43" s="83">
        <v>40</v>
      </c>
      <c r="AP43" s="5">
        <v>85</v>
      </c>
      <c r="AQ43" s="5">
        <v>45</v>
      </c>
      <c r="AR43" s="5">
        <v>40</v>
      </c>
      <c r="AS43" s="5">
        <v>975</v>
      </c>
      <c r="AT43" s="5">
        <v>3</v>
      </c>
      <c r="AU43" s="5">
        <f t="shared" si="48"/>
        <v>1100</v>
      </c>
      <c r="AV43" s="5">
        <f t="shared" si="49"/>
        <v>825</v>
      </c>
      <c r="AW43" s="5">
        <f t="shared" si="50"/>
        <v>1375</v>
      </c>
      <c r="AX43" s="5">
        <f t="shared" si="51"/>
        <v>-1</v>
      </c>
      <c r="AY43" s="5">
        <f t="shared" si="52"/>
        <v>0</v>
      </c>
      <c r="AZ43" s="5">
        <f t="shared" si="53"/>
        <v>3</v>
      </c>
      <c r="BA43" s="5">
        <f t="shared" si="54"/>
        <v>7</v>
      </c>
      <c r="BB43" s="5">
        <f t="shared" si="55"/>
        <v>11</v>
      </c>
    </row>
    <row r="44" spans="1:54" s="5" customFormat="1" hidden="1">
      <c r="A44" s="380"/>
      <c r="B44" s="276"/>
      <c r="C44" s="120" t="s">
        <v>89</v>
      </c>
      <c r="D44" s="102" t="s">
        <v>25</v>
      </c>
      <c r="E44" s="102" t="s">
        <v>0</v>
      </c>
      <c r="F44" s="111" t="s">
        <v>18</v>
      </c>
      <c r="G44" s="103" t="s">
        <v>10</v>
      </c>
      <c r="H44" s="289">
        <f>ROUNDDOWN(AK44*1.05,0)+INDEX(Sheet2!$B$2:'Sheet2'!$B$5,MATCH(G44,Sheet2!$A$2:'Sheet2'!$A$5,0),0)+34*AT44-ROUNDUP(IF($BC$1=TRUE,AV44,AW44)/10,0)+A44</f>
        <v>411</v>
      </c>
      <c r="I44" s="299">
        <f>ROUNDDOWN(AL44*1.05,0)+INDEX(Sheet2!$B$2:'Sheet2'!$B$5,MATCH(G44,Sheet2!$A$2:'Sheet2'!$A$5,0),0)+34*AT44-ROUNDUP(IF($BC$1=TRUE,AV44,AW44)/10,0)+A44</f>
        <v>453</v>
      </c>
      <c r="J44" s="104">
        <f t="shared" si="28"/>
        <v>864</v>
      </c>
      <c r="K44" s="134">
        <f>AW44-ROUNDDOWN(AR44/2,0)-ROUNDDOWN(MAX(AQ44*1.2,AP44*0.5),0)+INDEX(Sheet2!$C$2:'Sheet2'!$C$5,MATCH(G44,Sheet2!$A$2:'Sheet2'!$A$5,0),0)</f>
        <v>1352</v>
      </c>
      <c r="L44" s="101">
        <f t="shared" si="29"/>
        <v>751</v>
      </c>
      <c r="M44" s="109">
        <f t="shared" si="30"/>
        <v>12</v>
      </c>
      <c r="N44" s="109">
        <f t="shared" si="31"/>
        <v>40</v>
      </c>
      <c r="O44" s="105">
        <f t="shared" si="32"/>
        <v>1686</v>
      </c>
      <c r="P44" s="106">
        <f>AX44+IF($F44="범선",IF($BG$1=TRUE,INDEX(Sheet2!$H$2:'Sheet2'!$H$45,MATCH(AX44,Sheet2!$G$2:'Sheet2'!$G$45,0),0)),IF($BH$1=TRUE,INDEX(Sheet2!$I$2:'Sheet2'!$I$45,MATCH(AX44,Sheet2!$G$2:'Sheet2'!$G$45,0)),IF($BI$1=TRUE,INDEX(Sheet2!$H$2:'Sheet2'!$H$45,MATCH(AX44,Sheet2!$G$2:'Sheet2'!$G$45,0)),0)))+IF($BE$1=TRUE,2,0)</f>
        <v>1</v>
      </c>
      <c r="Q44" s="102">
        <f t="shared" si="33"/>
        <v>4</v>
      </c>
      <c r="R44" s="102">
        <f t="shared" si="34"/>
        <v>7</v>
      </c>
      <c r="S44" s="103">
        <f t="shared" si="35"/>
        <v>10</v>
      </c>
      <c r="T44" s="102">
        <f>AY44+IF($F44="범선",IF($BG$1=TRUE,INDEX(Sheet2!$H$2:'Sheet2'!$H$45,MATCH(AY44,Sheet2!$G$2:'Sheet2'!$G$45,0),0)),IF($BH$1=TRUE,INDEX(Sheet2!$I$2:'Sheet2'!$I$45,MATCH(AY44,Sheet2!$G$2:'Sheet2'!$G$45,0)),IF($BI$1=TRUE,INDEX(Sheet2!$H$2:'Sheet2'!$H$45,MATCH(AY44,Sheet2!$G$2:'Sheet2'!$G$45,0)),0)))+IF($BE$1=TRUE,2,0)</f>
        <v>2</v>
      </c>
      <c r="U44" s="102">
        <f t="shared" si="36"/>
        <v>5.5</v>
      </c>
      <c r="V44" s="102">
        <f t="shared" si="37"/>
        <v>8.5</v>
      </c>
      <c r="W44" s="103">
        <f t="shared" si="38"/>
        <v>11.5</v>
      </c>
      <c r="X44" s="102">
        <f>AZ44+IF($F44="범선",IF($BG$1=TRUE,INDEX(Sheet2!$H$2:'Sheet2'!$H$45,MATCH(AZ44,Sheet2!$G$2:'Sheet2'!$G$45,0),0)),IF($BH$1=TRUE,INDEX(Sheet2!$I$2:'Sheet2'!$I$45,MATCH(AZ44,Sheet2!$G$2:'Sheet2'!$G$45,0)),IF($BI$1=TRUE,INDEX(Sheet2!$H$2:'Sheet2'!$H$45,MATCH(AZ44,Sheet2!$G$2:'Sheet2'!$G$45,0)),0)))+IF($BE$1=TRUE,2,0)</f>
        <v>5</v>
      </c>
      <c r="Y44" s="102">
        <f t="shared" si="39"/>
        <v>8.5</v>
      </c>
      <c r="Z44" s="102">
        <f t="shared" si="40"/>
        <v>11.5</v>
      </c>
      <c r="AA44" s="103">
        <f t="shared" si="41"/>
        <v>14.5</v>
      </c>
      <c r="AB44" s="102">
        <f>BA44+IF($F44="범선",IF($BG$1=TRUE,INDEX(Sheet2!$H$2:'Sheet2'!$H$45,MATCH(BA44,Sheet2!$G$2:'Sheet2'!$G$45,0),0)),IF($BH$1=TRUE,INDEX(Sheet2!$I$2:'Sheet2'!$I$45,MATCH(BA44,Sheet2!$G$2:'Sheet2'!$G$45,0)),IF($BI$1=TRUE,INDEX(Sheet2!$H$2:'Sheet2'!$H$45,MATCH(BA44,Sheet2!$G$2:'Sheet2'!$G$45,0)),0)))+IF($BE$1=TRUE,2,0)</f>
        <v>9</v>
      </c>
      <c r="AC44" s="102">
        <f t="shared" si="42"/>
        <v>12.5</v>
      </c>
      <c r="AD44" s="102">
        <f t="shared" si="43"/>
        <v>15.5</v>
      </c>
      <c r="AE44" s="103">
        <f t="shared" si="44"/>
        <v>18.5</v>
      </c>
      <c r="AF44" s="102">
        <f>BB44+IF($F44="범선",IF($BG$1=TRUE,INDEX(Sheet2!$H$2:'Sheet2'!$H$45,MATCH(BB44,Sheet2!$G$2:'Sheet2'!$G$45,0),0)),IF($BH$1=TRUE,INDEX(Sheet2!$I$2:'Sheet2'!$I$45,MATCH(BB44,Sheet2!$G$2:'Sheet2'!$G$45,0)),IF($BI$1=TRUE,INDEX(Sheet2!$H$2:'Sheet2'!$H$45,MATCH(BB44,Sheet2!$G$2:'Sheet2'!$G$45,0)),0)))+IF($BE$1=TRUE,2,0)</f>
        <v>13</v>
      </c>
      <c r="AG44" s="102">
        <f t="shared" si="45"/>
        <v>16.5</v>
      </c>
      <c r="AH44" s="102">
        <f t="shared" si="46"/>
        <v>19.5</v>
      </c>
      <c r="AI44" s="103">
        <f t="shared" si="47"/>
        <v>22.5</v>
      </c>
      <c r="AJ44" s="102"/>
      <c r="AK44" s="108">
        <v>240</v>
      </c>
      <c r="AL44" s="108">
        <v>280</v>
      </c>
      <c r="AM44" s="108">
        <v>10</v>
      </c>
      <c r="AN44" s="109">
        <v>12</v>
      </c>
      <c r="AO44" s="109">
        <v>40</v>
      </c>
      <c r="AP44" s="110">
        <v>85</v>
      </c>
      <c r="AQ44" s="110">
        <v>45</v>
      </c>
      <c r="AR44" s="110">
        <v>40</v>
      </c>
      <c r="AS44" s="110">
        <v>975</v>
      </c>
      <c r="AT44" s="110">
        <v>3</v>
      </c>
      <c r="AU44" s="110">
        <f t="shared" si="48"/>
        <v>1100</v>
      </c>
      <c r="AV44" s="110">
        <f t="shared" si="49"/>
        <v>825</v>
      </c>
      <c r="AW44" s="110">
        <f t="shared" si="50"/>
        <v>1375</v>
      </c>
      <c r="AX44" s="110">
        <f t="shared" si="51"/>
        <v>-1</v>
      </c>
      <c r="AY44" s="110">
        <f t="shared" si="52"/>
        <v>0</v>
      </c>
      <c r="AZ44" s="110">
        <f t="shared" si="53"/>
        <v>3</v>
      </c>
      <c r="BA44" s="110">
        <f t="shared" si="54"/>
        <v>7</v>
      </c>
      <c r="BB44" s="110">
        <f t="shared" si="55"/>
        <v>11</v>
      </c>
    </row>
    <row r="45" spans="1:54" s="5" customFormat="1" hidden="1">
      <c r="A45" s="380"/>
      <c r="B45" s="276"/>
      <c r="C45" s="120" t="s">
        <v>225</v>
      </c>
      <c r="D45" s="102" t="s">
        <v>26</v>
      </c>
      <c r="E45" s="102" t="s">
        <v>0</v>
      </c>
      <c r="F45" s="102" t="s">
        <v>18</v>
      </c>
      <c r="G45" s="103" t="s">
        <v>10</v>
      </c>
      <c r="H45" s="289">
        <f>ROUNDDOWN(AK45*1.05,0)+INDEX(Sheet2!$B$2:'Sheet2'!$B$5,MATCH(G45,Sheet2!$A$2:'Sheet2'!$A$5,0),0)+34*AT45-ROUNDUP(IF($BC$1=TRUE,AV45,AW45)/10,0)+A45</f>
        <v>442</v>
      </c>
      <c r="I45" s="299">
        <f>ROUNDDOWN(AL45*1.05,0)+INDEX(Sheet2!$B$2:'Sheet2'!$B$5,MATCH(G45,Sheet2!$A$2:'Sheet2'!$A$5,0),0)+34*AT45-ROUNDUP(IF($BC$1=TRUE,AV45,AW45)/10,0)+A45</f>
        <v>463</v>
      </c>
      <c r="J45" s="104">
        <f t="shared" si="28"/>
        <v>905</v>
      </c>
      <c r="K45" s="134">
        <f>AW45-ROUNDDOWN(AR45/2,0)-ROUNDDOWN(MAX(AQ45*1.2,AP45*0.5),0)+INDEX(Sheet2!$C$2:'Sheet2'!$C$5,MATCH(G45,Sheet2!$A$2:'Sheet2'!$A$5,0),0)</f>
        <v>1351</v>
      </c>
      <c r="L45" s="101">
        <f t="shared" si="29"/>
        <v>750</v>
      </c>
      <c r="M45" s="109">
        <f t="shared" si="30"/>
        <v>14</v>
      </c>
      <c r="N45" s="109">
        <f t="shared" si="31"/>
        <v>45</v>
      </c>
      <c r="O45" s="105">
        <f t="shared" si="32"/>
        <v>1789</v>
      </c>
      <c r="P45" s="106">
        <f>AX45+IF($F45="범선",IF($BG$1=TRUE,INDEX(Sheet2!$H$2:'Sheet2'!$H$45,MATCH(AX45,Sheet2!$G$2:'Sheet2'!$G$45,0),0)),IF($BH$1=TRUE,INDEX(Sheet2!$I$2:'Sheet2'!$I$45,MATCH(AX45,Sheet2!$G$2:'Sheet2'!$G$45,0)),IF($BI$1=TRUE,INDEX(Sheet2!$H$2:'Sheet2'!$H$45,MATCH(AX45,Sheet2!$G$2:'Sheet2'!$G$45,0)),0)))+IF($BE$1=TRUE,2,0)</f>
        <v>2</v>
      </c>
      <c r="Q45" s="102">
        <f t="shared" si="33"/>
        <v>5</v>
      </c>
      <c r="R45" s="102">
        <f t="shared" si="34"/>
        <v>8</v>
      </c>
      <c r="S45" s="103">
        <f t="shared" si="35"/>
        <v>11</v>
      </c>
      <c r="T45" s="102">
        <f>AY45+IF($F45="범선",IF($BG$1=TRUE,INDEX(Sheet2!$H$2:'Sheet2'!$H$45,MATCH(AY45,Sheet2!$G$2:'Sheet2'!$G$45,0),0)),IF($BH$1=TRUE,INDEX(Sheet2!$I$2:'Sheet2'!$I$45,MATCH(AY45,Sheet2!$G$2:'Sheet2'!$G$45,0)),IF($BI$1=TRUE,INDEX(Sheet2!$H$2:'Sheet2'!$H$45,MATCH(AY45,Sheet2!$G$2:'Sheet2'!$G$45,0)),0)))+IF($BE$1=TRUE,2,0)</f>
        <v>3</v>
      </c>
      <c r="U45" s="102">
        <f t="shared" si="36"/>
        <v>6.5</v>
      </c>
      <c r="V45" s="102">
        <f t="shared" si="37"/>
        <v>9.5</v>
      </c>
      <c r="W45" s="103">
        <f t="shared" si="38"/>
        <v>12.5</v>
      </c>
      <c r="X45" s="102">
        <f>AZ45+IF($F45="범선",IF($BG$1=TRUE,INDEX(Sheet2!$H$2:'Sheet2'!$H$45,MATCH(AZ45,Sheet2!$G$2:'Sheet2'!$G$45,0),0)),IF($BH$1=TRUE,INDEX(Sheet2!$I$2:'Sheet2'!$I$45,MATCH(AZ45,Sheet2!$G$2:'Sheet2'!$G$45,0)),IF($BI$1=TRUE,INDEX(Sheet2!$H$2:'Sheet2'!$H$45,MATCH(AZ45,Sheet2!$G$2:'Sheet2'!$G$45,0)),0)))+IF($BE$1=TRUE,2,0)</f>
        <v>6</v>
      </c>
      <c r="Y45" s="102">
        <f t="shared" si="39"/>
        <v>9.5</v>
      </c>
      <c r="Z45" s="102">
        <f t="shared" si="40"/>
        <v>12.5</v>
      </c>
      <c r="AA45" s="103">
        <f t="shared" si="41"/>
        <v>15.5</v>
      </c>
      <c r="AB45" s="102">
        <f>BA45+IF($F45="범선",IF($BG$1=TRUE,INDEX(Sheet2!$H$2:'Sheet2'!$H$45,MATCH(BA45,Sheet2!$G$2:'Sheet2'!$G$45,0),0)),IF($BH$1=TRUE,INDEX(Sheet2!$I$2:'Sheet2'!$I$45,MATCH(BA45,Sheet2!$G$2:'Sheet2'!$G$45,0)),IF($BI$1=TRUE,INDEX(Sheet2!$H$2:'Sheet2'!$H$45,MATCH(BA45,Sheet2!$G$2:'Sheet2'!$G$45,0)),0)))+IF($BE$1=TRUE,2,0)</f>
        <v>10</v>
      </c>
      <c r="AC45" s="102">
        <f t="shared" si="42"/>
        <v>13.5</v>
      </c>
      <c r="AD45" s="102">
        <f t="shared" si="43"/>
        <v>16.5</v>
      </c>
      <c r="AE45" s="103">
        <f t="shared" si="44"/>
        <v>19.5</v>
      </c>
      <c r="AF45" s="102">
        <f>BB45+IF($F45="범선",IF($BG$1=TRUE,INDEX(Sheet2!$H$2:'Sheet2'!$H$45,MATCH(BB45,Sheet2!$G$2:'Sheet2'!$G$45,0),0)),IF($BH$1=TRUE,INDEX(Sheet2!$I$2:'Sheet2'!$I$45,MATCH(BB45,Sheet2!$G$2:'Sheet2'!$G$45,0)),IF($BI$1=TRUE,INDEX(Sheet2!$H$2:'Sheet2'!$H$45,MATCH(BB45,Sheet2!$G$2:'Sheet2'!$G$45,0)),0)))+IF($BE$1=TRUE,2,0)</f>
        <v>14</v>
      </c>
      <c r="AG45" s="102">
        <f t="shared" si="45"/>
        <v>17.5</v>
      </c>
      <c r="AH45" s="102">
        <f t="shared" si="46"/>
        <v>20.5</v>
      </c>
      <c r="AI45" s="103">
        <f t="shared" si="47"/>
        <v>23.5</v>
      </c>
      <c r="AJ45" s="102"/>
      <c r="AK45" s="108">
        <v>270</v>
      </c>
      <c r="AL45" s="108">
        <v>290</v>
      </c>
      <c r="AM45" s="108">
        <v>12</v>
      </c>
      <c r="AN45" s="109">
        <v>14</v>
      </c>
      <c r="AO45" s="109">
        <v>45</v>
      </c>
      <c r="AP45" s="110">
        <v>80</v>
      </c>
      <c r="AQ45" s="110">
        <v>30</v>
      </c>
      <c r="AR45" s="110">
        <v>70</v>
      </c>
      <c r="AS45" s="110">
        <v>950</v>
      </c>
      <c r="AT45" s="110">
        <v>3</v>
      </c>
      <c r="AU45" s="110">
        <f t="shared" si="48"/>
        <v>1100</v>
      </c>
      <c r="AV45" s="110">
        <f t="shared" si="49"/>
        <v>825</v>
      </c>
      <c r="AW45" s="110">
        <f t="shared" si="50"/>
        <v>1375</v>
      </c>
      <c r="AX45" s="110">
        <f t="shared" si="51"/>
        <v>0</v>
      </c>
      <c r="AY45" s="110">
        <f t="shared" si="52"/>
        <v>1</v>
      </c>
      <c r="AZ45" s="110">
        <f t="shared" si="53"/>
        <v>4</v>
      </c>
      <c r="BA45" s="110">
        <f t="shared" si="54"/>
        <v>8</v>
      </c>
      <c r="BB45" s="110">
        <f t="shared" si="55"/>
        <v>12</v>
      </c>
    </row>
    <row r="46" spans="1:54" s="5" customFormat="1" hidden="1">
      <c r="A46" s="334"/>
      <c r="B46" s="89" t="s">
        <v>45</v>
      </c>
      <c r="C46" s="119" t="s">
        <v>225</v>
      </c>
      <c r="D46" s="26" t="s">
        <v>1</v>
      </c>
      <c r="E46" s="26" t="s">
        <v>0</v>
      </c>
      <c r="F46" s="27" t="s">
        <v>18</v>
      </c>
      <c r="G46" s="28" t="s">
        <v>10</v>
      </c>
      <c r="H46" s="91">
        <f>ROUNDDOWN(AK46*1.05,0)+INDEX(Sheet2!$B$2:'Sheet2'!$B$5,MATCH(G46,Sheet2!$A$2:'Sheet2'!$A$5,0),0)+34*AT46-ROUNDUP(IF($BC$1=TRUE,AV46,AW46)/10,0)+A46</f>
        <v>456</v>
      </c>
      <c r="I46" s="231">
        <f>ROUNDDOWN(AL46*1.05,0)+INDEX(Sheet2!$B$2:'Sheet2'!$B$5,MATCH(G46,Sheet2!$A$2:'Sheet2'!$A$5,0),0)+34*AT46-ROUNDUP(IF($BC$1=TRUE,AV46,AW46)/10,0)+A46</f>
        <v>478</v>
      </c>
      <c r="J46" s="30">
        <f t="shared" si="28"/>
        <v>934</v>
      </c>
      <c r="K46" s="134">
        <f>AW46-ROUNDDOWN(AR46/2,0)-ROUNDDOWN(MAX(AQ46*1.2,AP46*0.5),0)+INDEX(Sheet2!$C$2:'Sheet2'!$C$5,MATCH(G46,Sheet2!$A$2:'Sheet2'!$A$5,0),0)</f>
        <v>1336</v>
      </c>
      <c r="L46" s="25">
        <f t="shared" si="29"/>
        <v>735</v>
      </c>
      <c r="M46" s="83">
        <f t="shared" si="30"/>
        <v>14</v>
      </c>
      <c r="N46" s="83">
        <f t="shared" si="31"/>
        <v>50</v>
      </c>
      <c r="O46" s="92">
        <f t="shared" si="32"/>
        <v>1846</v>
      </c>
      <c r="P46" s="31">
        <f>AX46+IF($F46="범선",IF($BG$1=TRUE,INDEX(Sheet2!$H$2:'Sheet2'!$H$45,MATCH(AX46,Sheet2!$G$2:'Sheet2'!$G$45,0),0)),IF($BH$1=TRUE,INDEX(Sheet2!$I$2:'Sheet2'!$I$45,MATCH(AX46,Sheet2!$G$2:'Sheet2'!$G$45,0)),IF($BI$1=TRUE,INDEX(Sheet2!$H$2:'Sheet2'!$H$45,MATCH(AX46,Sheet2!$G$2:'Sheet2'!$G$45,0)),0)))+IF($BE$1=TRUE,2,0)</f>
        <v>3</v>
      </c>
      <c r="Q46" s="26">
        <f t="shared" si="33"/>
        <v>6</v>
      </c>
      <c r="R46" s="26">
        <f t="shared" si="34"/>
        <v>9</v>
      </c>
      <c r="S46" s="28">
        <f t="shared" si="35"/>
        <v>12</v>
      </c>
      <c r="T46" s="26">
        <f>AY46+IF($F46="범선",IF($BG$1=TRUE,INDEX(Sheet2!$H$2:'Sheet2'!$H$45,MATCH(AY46,Sheet2!$G$2:'Sheet2'!$G$45,0),0)),IF($BH$1=TRUE,INDEX(Sheet2!$I$2:'Sheet2'!$I$45,MATCH(AY46,Sheet2!$G$2:'Sheet2'!$G$45,0)),IF($BI$1=TRUE,INDEX(Sheet2!$H$2:'Sheet2'!$H$45,MATCH(AY46,Sheet2!$G$2:'Sheet2'!$G$45,0)),0)))+IF($BE$1=TRUE,2,0)</f>
        <v>4</v>
      </c>
      <c r="U46" s="26">
        <f t="shared" si="36"/>
        <v>7.5</v>
      </c>
      <c r="V46" s="26">
        <f t="shared" si="37"/>
        <v>10.5</v>
      </c>
      <c r="W46" s="28">
        <f t="shared" si="38"/>
        <v>13.5</v>
      </c>
      <c r="X46" s="26">
        <f>AZ46+IF($F46="범선",IF($BG$1=TRUE,INDEX(Sheet2!$H$2:'Sheet2'!$H$45,MATCH(AZ46,Sheet2!$G$2:'Sheet2'!$G$45,0),0)),IF($BH$1=TRUE,INDEX(Sheet2!$I$2:'Sheet2'!$I$45,MATCH(AZ46,Sheet2!$G$2:'Sheet2'!$G$45,0)),IF($BI$1=TRUE,INDEX(Sheet2!$H$2:'Sheet2'!$H$45,MATCH(AZ46,Sheet2!$G$2:'Sheet2'!$G$45,0)),0)))+IF($BE$1=TRUE,2,0)</f>
        <v>7</v>
      </c>
      <c r="Y46" s="26">
        <f t="shared" si="39"/>
        <v>10.5</v>
      </c>
      <c r="Z46" s="26">
        <f t="shared" si="40"/>
        <v>13.5</v>
      </c>
      <c r="AA46" s="28">
        <f t="shared" si="41"/>
        <v>16.5</v>
      </c>
      <c r="AB46" s="26">
        <f>BA46+IF($F46="범선",IF($BG$1=TRUE,INDEX(Sheet2!$H$2:'Sheet2'!$H$45,MATCH(BA46,Sheet2!$G$2:'Sheet2'!$G$45,0),0)),IF($BH$1=TRUE,INDEX(Sheet2!$I$2:'Sheet2'!$I$45,MATCH(BA46,Sheet2!$G$2:'Sheet2'!$G$45,0)),IF($BI$1=TRUE,INDEX(Sheet2!$H$2:'Sheet2'!$H$45,MATCH(BA46,Sheet2!$G$2:'Sheet2'!$G$45,0)),0)))+IF($BE$1=TRUE,2,0)</f>
        <v>11</v>
      </c>
      <c r="AC46" s="26">
        <f t="shared" si="42"/>
        <v>14.5</v>
      </c>
      <c r="AD46" s="26">
        <f t="shared" si="43"/>
        <v>17.5</v>
      </c>
      <c r="AE46" s="28">
        <f t="shared" si="44"/>
        <v>20.5</v>
      </c>
      <c r="AF46" s="26">
        <f>BB46+IF($F46="범선",IF($BG$1=TRUE,INDEX(Sheet2!$H$2:'Sheet2'!$H$45,MATCH(BB46,Sheet2!$G$2:'Sheet2'!$G$45,0),0)),IF($BH$1=TRUE,INDEX(Sheet2!$I$2:'Sheet2'!$I$45,MATCH(BB46,Sheet2!$G$2:'Sheet2'!$G$45,0)),IF($BI$1=TRUE,INDEX(Sheet2!$H$2:'Sheet2'!$H$45,MATCH(BB46,Sheet2!$G$2:'Sheet2'!$G$45,0)),0)))+IF($BE$1=TRUE,2,0)</f>
        <v>15</v>
      </c>
      <c r="AG46" s="26">
        <f t="shared" si="45"/>
        <v>18.5</v>
      </c>
      <c r="AH46" s="26">
        <f t="shared" si="46"/>
        <v>21.5</v>
      </c>
      <c r="AI46" s="28">
        <f t="shared" si="47"/>
        <v>24.5</v>
      </c>
      <c r="AJ46" s="26"/>
      <c r="AK46" s="96">
        <v>283</v>
      </c>
      <c r="AL46" s="96">
        <v>304</v>
      </c>
      <c r="AM46" s="96">
        <v>12</v>
      </c>
      <c r="AN46" s="83">
        <v>14</v>
      </c>
      <c r="AO46" s="83">
        <v>50</v>
      </c>
      <c r="AP46" s="13">
        <v>100</v>
      </c>
      <c r="AQ46" s="13">
        <v>30</v>
      </c>
      <c r="AR46" s="13">
        <v>80</v>
      </c>
      <c r="AS46" s="13">
        <v>920</v>
      </c>
      <c r="AT46" s="13">
        <v>3</v>
      </c>
      <c r="AU46" s="5">
        <f t="shared" si="48"/>
        <v>1100</v>
      </c>
      <c r="AV46" s="5">
        <f t="shared" si="49"/>
        <v>825</v>
      </c>
      <c r="AW46" s="5">
        <f t="shared" si="50"/>
        <v>1375</v>
      </c>
      <c r="AX46" s="5">
        <f t="shared" si="51"/>
        <v>1</v>
      </c>
      <c r="AY46" s="5">
        <f t="shared" si="52"/>
        <v>2</v>
      </c>
      <c r="AZ46" s="5">
        <f t="shared" si="53"/>
        <v>5</v>
      </c>
      <c r="BA46" s="5">
        <f t="shared" si="54"/>
        <v>9</v>
      </c>
      <c r="BB46" s="5">
        <f t="shared" si="55"/>
        <v>13</v>
      </c>
    </row>
    <row r="47" spans="1:54" s="5" customFormat="1" hidden="1">
      <c r="A47" s="380"/>
      <c r="B47" s="276"/>
      <c r="C47" s="120" t="s">
        <v>251</v>
      </c>
      <c r="D47" s="102" t="s">
        <v>25</v>
      </c>
      <c r="E47" s="102" t="s">
        <v>41</v>
      </c>
      <c r="F47" s="102" t="s">
        <v>18</v>
      </c>
      <c r="G47" s="103" t="s">
        <v>10</v>
      </c>
      <c r="H47" s="289">
        <f>ROUNDDOWN(AK47*1.05,0)+INDEX(Sheet2!$B$2:'Sheet2'!$B$5,MATCH(G47,Sheet2!$A$2:'Sheet2'!$A$5,0),0)+34*AT47-ROUNDUP(IF($BC$1=TRUE,AV47,AW47)/10,0)+A47</f>
        <v>467</v>
      </c>
      <c r="I47" s="299">
        <f>ROUNDDOWN(AL47*1.05,0)+INDEX(Sheet2!$B$2:'Sheet2'!$B$5,MATCH(G47,Sheet2!$A$2:'Sheet2'!$A$5,0),0)+34*AT47-ROUNDUP(IF($BC$1=TRUE,AV47,AW47)/10,0)+A47</f>
        <v>567</v>
      </c>
      <c r="J47" s="104">
        <f t="shared" si="28"/>
        <v>1034</v>
      </c>
      <c r="K47" s="134">
        <f>AW47-ROUNDDOWN(AR47/2,0)-ROUNDDOWN(MAX(AQ47*1.2,AP47*0.5),0)+INDEX(Sheet2!$C$2:'Sheet2'!$C$5,MATCH(G47,Sheet2!$A$2:'Sheet2'!$A$5,0),0)</f>
        <v>1322</v>
      </c>
      <c r="L47" s="101">
        <f t="shared" si="29"/>
        <v>746</v>
      </c>
      <c r="M47" s="109">
        <f t="shared" si="30"/>
        <v>11</v>
      </c>
      <c r="N47" s="109">
        <f t="shared" si="31"/>
        <v>16</v>
      </c>
      <c r="O47" s="105">
        <f t="shared" si="32"/>
        <v>1968</v>
      </c>
      <c r="P47" s="106">
        <f>AX47+IF($F47="범선",IF($BG$1=TRUE,INDEX(Sheet2!$H$2:'Sheet2'!$H$45,MATCH(AX47,Sheet2!$G$2:'Sheet2'!$G$45,0),0)),IF($BH$1=TRUE,INDEX(Sheet2!$I$2:'Sheet2'!$I$45,MATCH(AX47,Sheet2!$G$2:'Sheet2'!$G$45,0)),IF($BI$1=TRUE,INDEX(Sheet2!$H$2:'Sheet2'!$H$45,MATCH(AX47,Sheet2!$G$2:'Sheet2'!$G$45,0)),0)))+IF($BE$1=TRUE,2,0)</f>
        <v>-3</v>
      </c>
      <c r="Q47" s="102">
        <f t="shared" si="33"/>
        <v>0</v>
      </c>
      <c r="R47" s="102">
        <f t="shared" si="34"/>
        <v>3</v>
      </c>
      <c r="S47" s="103">
        <f t="shared" si="35"/>
        <v>6</v>
      </c>
      <c r="T47" s="102">
        <f>AY47+IF($F47="범선",IF($BG$1=TRUE,INDEX(Sheet2!$H$2:'Sheet2'!$H$45,MATCH(AY47,Sheet2!$G$2:'Sheet2'!$G$45,0),0)),IF($BH$1=TRUE,INDEX(Sheet2!$I$2:'Sheet2'!$I$45,MATCH(AY47,Sheet2!$G$2:'Sheet2'!$G$45,0)),IF($BI$1=TRUE,INDEX(Sheet2!$H$2:'Sheet2'!$H$45,MATCH(AY47,Sheet2!$G$2:'Sheet2'!$G$45,0)),0)))+IF($BE$1=TRUE,2,0)</f>
        <v>-2</v>
      </c>
      <c r="U47" s="102">
        <f t="shared" si="36"/>
        <v>1.5</v>
      </c>
      <c r="V47" s="102">
        <f t="shared" si="37"/>
        <v>4.5</v>
      </c>
      <c r="W47" s="103">
        <f t="shared" si="38"/>
        <v>7.5</v>
      </c>
      <c r="X47" s="102">
        <f>AZ47+IF($F47="범선",IF($BG$1=TRUE,INDEX(Sheet2!$H$2:'Sheet2'!$H$45,MATCH(AZ47,Sheet2!$G$2:'Sheet2'!$G$45,0),0)),IF($BH$1=TRUE,INDEX(Sheet2!$I$2:'Sheet2'!$I$45,MATCH(AZ47,Sheet2!$G$2:'Sheet2'!$G$45,0)),IF($BI$1=TRUE,INDEX(Sheet2!$H$2:'Sheet2'!$H$45,MATCH(AZ47,Sheet2!$G$2:'Sheet2'!$G$45,0)),0)))+IF($BE$1=TRUE,2,0)</f>
        <v>2</v>
      </c>
      <c r="Y47" s="102">
        <f t="shared" si="39"/>
        <v>5.5</v>
      </c>
      <c r="Z47" s="102">
        <f t="shared" si="40"/>
        <v>8.5</v>
      </c>
      <c r="AA47" s="103">
        <f t="shared" si="41"/>
        <v>11.5</v>
      </c>
      <c r="AB47" s="102">
        <f>BA47+IF($F47="범선",IF($BG$1=TRUE,INDEX(Sheet2!$H$2:'Sheet2'!$H$45,MATCH(BA47,Sheet2!$G$2:'Sheet2'!$G$45,0),0)),IF($BH$1=TRUE,INDEX(Sheet2!$I$2:'Sheet2'!$I$45,MATCH(BA47,Sheet2!$G$2:'Sheet2'!$G$45,0)),IF($BI$1=TRUE,INDEX(Sheet2!$H$2:'Sheet2'!$H$45,MATCH(BA47,Sheet2!$G$2:'Sheet2'!$G$45,0)),0)))+IF($BE$1=TRUE,2,0)</f>
        <v>5</v>
      </c>
      <c r="AC47" s="102">
        <f t="shared" si="42"/>
        <v>8.5</v>
      </c>
      <c r="AD47" s="102">
        <f t="shared" si="43"/>
        <v>11.5</v>
      </c>
      <c r="AE47" s="103">
        <f t="shared" si="44"/>
        <v>14.5</v>
      </c>
      <c r="AF47" s="102">
        <f>BB47+IF($F47="범선",IF($BG$1=TRUE,INDEX(Sheet2!$H$2:'Sheet2'!$H$45,MATCH(BB47,Sheet2!$G$2:'Sheet2'!$G$45,0),0)),IF($BH$1=TRUE,INDEX(Sheet2!$I$2:'Sheet2'!$I$45,MATCH(BB47,Sheet2!$G$2:'Sheet2'!$G$45,0)),IF($BI$1=TRUE,INDEX(Sheet2!$H$2:'Sheet2'!$H$45,MATCH(BB47,Sheet2!$G$2:'Sheet2'!$G$45,0)),0)))+IF($BE$1=TRUE,2,0)</f>
        <v>9</v>
      </c>
      <c r="AG47" s="102">
        <f t="shared" si="45"/>
        <v>12.5</v>
      </c>
      <c r="AH47" s="102">
        <f t="shared" si="46"/>
        <v>15.5</v>
      </c>
      <c r="AI47" s="103">
        <f t="shared" si="47"/>
        <v>18.5</v>
      </c>
      <c r="AJ47" s="102"/>
      <c r="AK47" s="108">
        <v>225</v>
      </c>
      <c r="AL47" s="108">
        <v>320</v>
      </c>
      <c r="AM47" s="108">
        <v>10</v>
      </c>
      <c r="AN47" s="109">
        <v>11</v>
      </c>
      <c r="AO47" s="109">
        <v>16</v>
      </c>
      <c r="AP47" s="110">
        <v>58</v>
      </c>
      <c r="AQ47" s="110">
        <v>26</v>
      </c>
      <c r="AR47" s="110">
        <v>20</v>
      </c>
      <c r="AS47" s="110">
        <v>972</v>
      </c>
      <c r="AT47" s="110">
        <v>5</v>
      </c>
      <c r="AU47" s="110">
        <f t="shared" si="48"/>
        <v>1050</v>
      </c>
      <c r="AV47" s="110">
        <f t="shared" si="49"/>
        <v>787</v>
      </c>
      <c r="AW47" s="110">
        <f t="shared" si="50"/>
        <v>1312</v>
      </c>
      <c r="AX47" s="110">
        <f t="shared" si="51"/>
        <v>-5</v>
      </c>
      <c r="AY47" s="110">
        <f t="shared" si="52"/>
        <v>-4</v>
      </c>
      <c r="AZ47" s="110">
        <f t="shared" si="53"/>
        <v>0</v>
      </c>
      <c r="BA47" s="110">
        <f t="shared" si="54"/>
        <v>3</v>
      </c>
      <c r="BB47" s="110">
        <f t="shared" si="55"/>
        <v>7</v>
      </c>
    </row>
    <row r="48" spans="1:54" s="5" customFormat="1" hidden="1">
      <c r="A48" s="334"/>
      <c r="B48" s="89" t="s">
        <v>73</v>
      </c>
      <c r="C48" s="119" t="s">
        <v>91</v>
      </c>
      <c r="D48" s="26" t="s">
        <v>1</v>
      </c>
      <c r="E48" s="26" t="s">
        <v>41</v>
      </c>
      <c r="F48" s="26" t="s">
        <v>18</v>
      </c>
      <c r="G48" s="28" t="s">
        <v>10</v>
      </c>
      <c r="H48" s="91">
        <f>ROUNDDOWN(AK48*1.05,0)+INDEX(Sheet2!$B$2:'Sheet2'!$B$5,MATCH(G48,Sheet2!$A$2:'Sheet2'!$A$5,0),0)+34*AT48-ROUNDUP(IF($BC$1=TRUE,AV48,AW48)/10,0)+A48</f>
        <v>404</v>
      </c>
      <c r="I48" s="231">
        <f>ROUNDDOWN(AL48*1.05,0)+INDEX(Sheet2!$B$2:'Sheet2'!$B$5,MATCH(G48,Sheet2!$A$2:'Sheet2'!$A$5,0),0)+34*AT48-ROUNDUP(IF($BC$1=TRUE,AV48,AW48)/10,0)+A48</f>
        <v>546</v>
      </c>
      <c r="J48" s="30">
        <f t="shared" si="28"/>
        <v>950</v>
      </c>
      <c r="K48" s="134">
        <f>AW48-ROUNDDOWN(AR48/2,0)-ROUNDDOWN(MAX(AQ48*1.2,AP48*0.5),0)+INDEX(Sheet2!$C$2:'Sheet2'!$C$5,MATCH(G48,Sheet2!$A$2:'Sheet2'!$A$5,0),0)</f>
        <v>1317</v>
      </c>
      <c r="L48" s="25">
        <f t="shared" si="29"/>
        <v>741</v>
      </c>
      <c r="M48" s="83">
        <f t="shared" si="30"/>
        <v>10</v>
      </c>
      <c r="N48" s="83">
        <f t="shared" si="31"/>
        <v>24</v>
      </c>
      <c r="O48" s="92">
        <f t="shared" si="32"/>
        <v>1758</v>
      </c>
      <c r="P48" s="31">
        <f>AX48+IF($F48="범선",IF($BG$1=TRUE,INDEX(Sheet2!$H$2:'Sheet2'!$H$45,MATCH(AX48,Sheet2!$G$2:'Sheet2'!$G$45,0),0)),IF($BH$1=TRUE,INDEX(Sheet2!$I$2:'Sheet2'!$I$45,MATCH(AX48,Sheet2!$G$2:'Sheet2'!$G$45,0)),IF($BI$1=TRUE,INDEX(Sheet2!$H$2:'Sheet2'!$H$45,MATCH(AX48,Sheet2!$G$2:'Sheet2'!$G$45,0)),0)))+IF($BE$1=TRUE,2,0)</f>
        <v>-2</v>
      </c>
      <c r="Q48" s="26">
        <f t="shared" si="33"/>
        <v>1</v>
      </c>
      <c r="R48" s="26">
        <f t="shared" si="34"/>
        <v>4</v>
      </c>
      <c r="S48" s="28">
        <f t="shared" si="35"/>
        <v>7</v>
      </c>
      <c r="T48" s="26">
        <f>AY48+IF($F48="범선",IF($BG$1=TRUE,INDEX(Sheet2!$H$2:'Sheet2'!$H$45,MATCH(AY48,Sheet2!$G$2:'Sheet2'!$G$45,0),0)),IF($BH$1=TRUE,INDEX(Sheet2!$I$2:'Sheet2'!$I$45,MATCH(AY48,Sheet2!$G$2:'Sheet2'!$G$45,0)),IF($BI$1=TRUE,INDEX(Sheet2!$H$2:'Sheet2'!$H$45,MATCH(AY48,Sheet2!$G$2:'Sheet2'!$G$45,0)),0)))+IF($BE$1=TRUE,2,0)</f>
        <v>0</v>
      </c>
      <c r="U48" s="26">
        <f t="shared" si="36"/>
        <v>3.5</v>
      </c>
      <c r="V48" s="26">
        <f t="shared" si="37"/>
        <v>6.5</v>
      </c>
      <c r="W48" s="28">
        <f t="shared" si="38"/>
        <v>9.5</v>
      </c>
      <c r="X48" s="26">
        <f>AZ48+IF($F48="범선",IF($BG$1=TRUE,INDEX(Sheet2!$H$2:'Sheet2'!$H$45,MATCH(AZ48,Sheet2!$G$2:'Sheet2'!$G$45,0),0)),IF($BH$1=TRUE,INDEX(Sheet2!$I$2:'Sheet2'!$I$45,MATCH(AZ48,Sheet2!$G$2:'Sheet2'!$G$45,0)),IF($BI$1=TRUE,INDEX(Sheet2!$H$2:'Sheet2'!$H$45,MATCH(AZ48,Sheet2!$G$2:'Sheet2'!$G$45,0)),0)))+IF($BE$1=TRUE,2,0)</f>
        <v>3</v>
      </c>
      <c r="Y48" s="26">
        <f t="shared" si="39"/>
        <v>6.5</v>
      </c>
      <c r="Z48" s="26">
        <f t="shared" si="40"/>
        <v>9.5</v>
      </c>
      <c r="AA48" s="28">
        <f t="shared" si="41"/>
        <v>12.5</v>
      </c>
      <c r="AB48" s="26">
        <f>BA48+IF($F48="범선",IF($BG$1=TRUE,INDEX(Sheet2!$H$2:'Sheet2'!$H$45,MATCH(BA48,Sheet2!$G$2:'Sheet2'!$G$45,0),0)),IF($BH$1=TRUE,INDEX(Sheet2!$I$2:'Sheet2'!$I$45,MATCH(BA48,Sheet2!$G$2:'Sheet2'!$G$45,0)),IF($BI$1=TRUE,INDEX(Sheet2!$H$2:'Sheet2'!$H$45,MATCH(BA48,Sheet2!$G$2:'Sheet2'!$G$45,0)),0)))+IF($BE$1=TRUE,2,0)</f>
        <v>7</v>
      </c>
      <c r="AC48" s="26">
        <f t="shared" si="42"/>
        <v>10.5</v>
      </c>
      <c r="AD48" s="26">
        <f t="shared" si="43"/>
        <v>13.5</v>
      </c>
      <c r="AE48" s="28">
        <f t="shared" si="44"/>
        <v>16.5</v>
      </c>
      <c r="AF48" s="26">
        <f>BB48+IF($F48="범선",IF($BG$1=TRUE,INDEX(Sheet2!$H$2:'Sheet2'!$H$45,MATCH(BB48,Sheet2!$G$2:'Sheet2'!$G$45,0),0)),IF($BH$1=TRUE,INDEX(Sheet2!$I$2:'Sheet2'!$I$45,MATCH(BB48,Sheet2!$G$2:'Sheet2'!$G$45,0)),IF($BI$1=TRUE,INDEX(Sheet2!$H$2:'Sheet2'!$H$45,MATCH(BB48,Sheet2!$G$2:'Sheet2'!$G$45,0)),0)))+IF($BE$1=TRUE,2,0)</f>
        <v>10</v>
      </c>
      <c r="AG48" s="26">
        <f t="shared" si="45"/>
        <v>13.5</v>
      </c>
      <c r="AH48" s="26">
        <f t="shared" si="46"/>
        <v>16.5</v>
      </c>
      <c r="AI48" s="28">
        <f t="shared" si="47"/>
        <v>19.5</v>
      </c>
      <c r="AJ48" s="26"/>
      <c r="AK48" s="97">
        <v>230</v>
      </c>
      <c r="AL48" s="97">
        <v>365</v>
      </c>
      <c r="AM48" s="97">
        <v>8</v>
      </c>
      <c r="AN48" s="83">
        <v>10</v>
      </c>
      <c r="AO48" s="83">
        <v>24</v>
      </c>
      <c r="AP48" s="5">
        <v>65</v>
      </c>
      <c r="AQ48" s="5">
        <v>29</v>
      </c>
      <c r="AR48" s="5">
        <v>24</v>
      </c>
      <c r="AS48" s="5">
        <v>961</v>
      </c>
      <c r="AT48" s="5">
        <v>3</v>
      </c>
      <c r="AU48" s="5">
        <f t="shared" si="48"/>
        <v>1050</v>
      </c>
      <c r="AV48" s="5">
        <f t="shared" si="49"/>
        <v>787</v>
      </c>
      <c r="AW48" s="5">
        <f t="shared" si="50"/>
        <v>1312</v>
      </c>
      <c r="AX48" s="5">
        <f t="shared" si="51"/>
        <v>-4</v>
      </c>
      <c r="AY48" s="5">
        <f t="shared" si="52"/>
        <v>-2</v>
      </c>
      <c r="AZ48" s="5">
        <f t="shared" si="53"/>
        <v>1</v>
      </c>
      <c r="BA48" s="5">
        <f t="shared" si="54"/>
        <v>5</v>
      </c>
      <c r="BB48" s="5">
        <f t="shared" si="55"/>
        <v>8</v>
      </c>
    </row>
    <row r="49" spans="1:54" s="5" customFormat="1" hidden="1">
      <c r="A49" s="506"/>
      <c r="B49" s="509"/>
      <c r="C49" s="192" t="s">
        <v>252</v>
      </c>
      <c r="D49" s="193" t="s">
        <v>25</v>
      </c>
      <c r="E49" s="193" t="s">
        <v>41</v>
      </c>
      <c r="F49" s="222" t="s">
        <v>18</v>
      </c>
      <c r="G49" s="194" t="s">
        <v>10</v>
      </c>
      <c r="H49" s="324">
        <f>ROUNDDOWN(AK49*1.05,0)+INDEX(Sheet2!$B$2:'Sheet2'!$B$5,MATCH(G49,Sheet2!$A$2:'Sheet2'!$A$5,0),0)+34*AT49-ROUNDUP(IF($BC$1=TRUE,AV49,AW49)/10,0)+A49</f>
        <v>270</v>
      </c>
      <c r="I49" s="325">
        <f>ROUNDDOWN(AL49*1.05,0)+INDEX(Sheet2!$B$2:'Sheet2'!$B$5,MATCH(G49,Sheet2!$A$2:'Sheet2'!$A$5,0),0)+34*AT49-ROUNDUP(IF($BC$1=TRUE,AV49,AW49)/10,0)+A49</f>
        <v>417</v>
      </c>
      <c r="J49" s="233">
        <f t="shared" si="28"/>
        <v>687</v>
      </c>
      <c r="K49" s="196">
        <f>AW49-ROUNDDOWN(AR49/2,0)-ROUNDDOWN(MAX(AQ49*1.2,AP49*0.5),0)+INDEX(Sheet2!$C$2:'Sheet2'!$C$5,MATCH(G49,Sheet2!$A$2:'Sheet2'!$A$5,0),0)</f>
        <v>1307</v>
      </c>
      <c r="L49" s="197">
        <f t="shared" si="29"/>
        <v>711</v>
      </c>
      <c r="M49" s="198">
        <f t="shared" si="30"/>
        <v>6</v>
      </c>
      <c r="N49" s="198">
        <f t="shared" si="31"/>
        <v>36</v>
      </c>
      <c r="O49" s="199">
        <f t="shared" si="32"/>
        <v>1227</v>
      </c>
      <c r="P49" s="200">
        <f>AX49+IF($F49="범선",IF($BG$1=TRUE,INDEX(Sheet2!$H$2:'Sheet2'!$H$45,MATCH(AX49,Sheet2!$G$2:'Sheet2'!$G$45,0),0)),IF($BH$1=TRUE,INDEX(Sheet2!$I$2:'Sheet2'!$I$45,MATCH(AX49,Sheet2!$G$2:'Sheet2'!$G$45,0)),IF($BI$1=TRUE,INDEX(Sheet2!$H$2:'Sheet2'!$H$45,MATCH(AX49,Sheet2!$G$2:'Sheet2'!$G$45,0)),0)))+IF($BE$1=TRUE,2,0)</f>
        <v>0</v>
      </c>
      <c r="Q49" s="193">
        <f t="shared" si="33"/>
        <v>3</v>
      </c>
      <c r="R49" s="193">
        <f t="shared" si="34"/>
        <v>6</v>
      </c>
      <c r="S49" s="194">
        <f t="shared" si="35"/>
        <v>9</v>
      </c>
      <c r="T49" s="193">
        <f>AY49+IF($F49="범선",IF($BG$1=TRUE,INDEX(Sheet2!$H$2:'Sheet2'!$H$45,MATCH(AY49,Sheet2!$G$2:'Sheet2'!$G$45,0),0)),IF($BH$1=TRUE,INDEX(Sheet2!$I$2:'Sheet2'!$I$45,MATCH(AY49,Sheet2!$G$2:'Sheet2'!$G$45,0)),IF($BI$1=TRUE,INDEX(Sheet2!$H$2:'Sheet2'!$H$45,MATCH(AY49,Sheet2!$G$2:'Sheet2'!$G$45,0)),0)))+IF($BE$1=TRUE,2,0)</f>
        <v>1</v>
      </c>
      <c r="U49" s="193">
        <f t="shared" si="36"/>
        <v>4.5</v>
      </c>
      <c r="V49" s="193">
        <f t="shared" si="37"/>
        <v>7.5</v>
      </c>
      <c r="W49" s="194">
        <f t="shared" si="38"/>
        <v>10.5</v>
      </c>
      <c r="X49" s="193">
        <f>AZ49+IF($F49="범선",IF($BG$1=TRUE,INDEX(Sheet2!$H$2:'Sheet2'!$H$45,MATCH(AZ49,Sheet2!$G$2:'Sheet2'!$G$45,0),0)),IF($BH$1=TRUE,INDEX(Sheet2!$I$2:'Sheet2'!$I$45,MATCH(AZ49,Sheet2!$G$2:'Sheet2'!$G$45,0)),IF($BI$1=TRUE,INDEX(Sheet2!$H$2:'Sheet2'!$H$45,MATCH(AZ49,Sheet2!$G$2:'Sheet2'!$G$45,0)),0)))+IF($BE$1=TRUE,2,0)</f>
        <v>5</v>
      </c>
      <c r="Y49" s="193">
        <f t="shared" si="39"/>
        <v>8.5</v>
      </c>
      <c r="Z49" s="193">
        <f t="shared" si="40"/>
        <v>11.5</v>
      </c>
      <c r="AA49" s="194">
        <f t="shared" si="41"/>
        <v>14.5</v>
      </c>
      <c r="AB49" s="193">
        <f>BA49+IF($F49="범선",IF($BG$1=TRUE,INDEX(Sheet2!$H$2:'Sheet2'!$H$45,MATCH(BA49,Sheet2!$G$2:'Sheet2'!$G$45,0),0)),IF($BH$1=TRUE,INDEX(Sheet2!$I$2:'Sheet2'!$I$45,MATCH(BA49,Sheet2!$G$2:'Sheet2'!$G$45,0)),IF($BI$1=TRUE,INDEX(Sheet2!$H$2:'Sheet2'!$H$45,MATCH(BA49,Sheet2!$G$2:'Sheet2'!$G$45,0)),0)))+IF($BE$1=TRUE,2,0)</f>
        <v>8</v>
      </c>
      <c r="AC49" s="193">
        <f t="shared" si="42"/>
        <v>11.5</v>
      </c>
      <c r="AD49" s="193">
        <f t="shared" si="43"/>
        <v>14.5</v>
      </c>
      <c r="AE49" s="194">
        <f t="shared" si="44"/>
        <v>17.5</v>
      </c>
      <c r="AF49" s="193">
        <f>BB49+IF($F49="범선",IF($BG$1=TRUE,INDEX(Sheet2!$H$2:'Sheet2'!$H$45,MATCH(BB49,Sheet2!$G$2:'Sheet2'!$G$45,0),0)),IF($BH$1=TRUE,INDEX(Sheet2!$I$2:'Sheet2'!$I$45,MATCH(BB49,Sheet2!$G$2:'Sheet2'!$G$45,0)),IF($BI$1=TRUE,INDEX(Sheet2!$H$2:'Sheet2'!$H$45,MATCH(BB49,Sheet2!$G$2:'Sheet2'!$G$45,0)),0)))+IF($BE$1=TRUE,2,0)</f>
        <v>12</v>
      </c>
      <c r="AG49" s="193">
        <f t="shared" si="45"/>
        <v>15.5</v>
      </c>
      <c r="AH49" s="193">
        <f t="shared" si="46"/>
        <v>18.5</v>
      </c>
      <c r="AI49" s="194">
        <f t="shared" si="47"/>
        <v>21.5</v>
      </c>
      <c r="AJ49" s="215"/>
      <c r="AK49" s="108">
        <v>105</v>
      </c>
      <c r="AL49" s="108">
        <v>245</v>
      </c>
      <c r="AM49" s="108">
        <v>6</v>
      </c>
      <c r="AN49" s="109">
        <v>6</v>
      </c>
      <c r="AO49" s="109">
        <v>36</v>
      </c>
      <c r="AP49" s="110">
        <v>116</v>
      </c>
      <c r="AQ49" s="110">
        <v>58</v>
      </c>
      <c r="AR49" s="110">
        <v>74</v>
      </c>
      <c r="AS49" s="110">
        <v>900</v>
      </c>
      <c r="AT49" s="110">
        <v>3</v>
      </c>
      <c r="AU49" s="110">
        <f t="shared" si="48"/>
        <v>1090</v>
      </c>
      <c r="AV49" s="110">
        <f t="shared" si="49"/>
        <v>817</v>
      </c>
      <c r="AW49" s="110">
        <f t="shared" si="50"/>
        <v>1362</v>
      </c>
      <c r="AX49" s="110">
        <f t="shared" si="51"/>
        <v>-2</v>
      </c>
      <c r="AY49" s="110">
        <f t="shared" si="52"/>
        <v>-1</v>
      </c>
      <c r="AZ49" s="110">
        <f t="shared" si="53"/>
        <v>3</v>
      </c>
      <c r="BA49" s="110">
        <f t="shared" si="54"/>
        <v>6</v>
      </c>
      <c r="BB49" s="110">
        <f t="shared" si="55"/>
        <v>10</v>
      </c>
    </row>
    <row r="50" spans="1:54" s="5" customFormat="1" hidden="1">
      <c r="A50" s="333"/>
      <c r="B50" s="344"/>
      <c r="C50" s="190" t="s">
        <v>228</v>
      </c>
      <c r="D50" s="43" t="s">
        <v>1</v>
      </c>
      <c r="E50" s="43" t="s">
        <v>0</v>
      </c>
      <c r="F50" s="43" t="s">
        <v>18</v>
      </c>
      <c r="G50" s="45" t="s">
        <v>10</v>
      </c>
      <c r="H50" s="280">
        <f>ROUNDDOWN(AK50*1.05,0)+INDEX(Sheet2!$B$2:'Sheet2'!$B$5,MATCH(G50,Sheet2!$A$2:'Sheet2'!$A$5,0),0)+34*AT50-ROUNDUP(IF($BC$1=TRUE,AV50,AW50)/10,0)+A50</f>
        <v>489</v>
      </c>
      <c r="I50" s="290">
        <f>ROUNDDOWN(AL50*1.05,0)+INDEX(Sheet2!$B$2:'Sheet2'!$B$5,MATCH(G50,Sheet2!$A$2:'Sheet2'!$A$5,0),0)+34*AT50-ROUNDUP(IF($BC$1=TRUE,AV50,AW50)/10,0)+A50</f>
        <v>406</v>
      </c>
      <c r="J50" s="46">
        <f t="shared" si="28"/>
        <v>895</v>
      </c>
      <c r="K50" s="173">
        <f>AW50-ROUNDDOWN(AR50/2,0)-ROUNDDOWN(MAX(AQ50*1.2,AP50*0.5),0)+INDEX(Sheet2!$C$2:'Sheet2'!$C$5,MATCH(G50,Sheet2!$A$2:'Sheet2'!$A$5,0),0)</f>
        <v>1304</v>
      </c>
      <c r="L50" s="42">
        <f t="shared" si="29"/>
        <v>710</v>
      </c>
      <c r="M50" s="191">
        <f t="shared" si="30"/>
        <v>10</v>
      </c>
      <c r="N50" s="191">
        <f t="shared" si="31"/>
        <v>16</v>
      </c>
      <c r="O50" s="140">
        <f t="shared" si="32"/>
        <v>1873</v>
      </c>
      <c r="P50" s="47">
        <f>AX50+IF($F50="범선",IF($BG$1=TRUE,INDEX(Sheet2!$H$2:'Sheet2'!$H$45,MATCH(AX50,Sheet2!$G$2:'Sheet2'!$G$45,0),0)),IF($BH$1=TRUE,INDEX(Sheet2!$I$2:'Sheet2'!$I$45,MATCH(AX50,Sheet2!$G$2:'Sheet2'!$G$45,0)),IF($BI$1=TRUE,INDEX(Sheet2!$H$2:'Sheet2'!$H$45,MATCH(AX50,Sheet2!$G$2:'Sheet2'!$G$45,0)),0)))+IF($BE$1=TRUE,2,0)</f>
        <v>-4</v>
      </c>
      <c r="Q50" s="43">
        <f t="shared" si="33"/>
        <v>-1</v>
      </c>
      <c r="R50" s="43">
        <f t="shared" si="34"/>
        <v>2</v>
      </c>
      <c r="S50" s="45">
        <f t="shared" si="35"/>
        <v>5</v>
      </c>
      <c r="T50" s="43">
        <f>AY50+IF($F50="범선",IF($BG$1=TRUE,INDEX(Sheet2!$H$2:'Sheet2'!$H$45,MATCH(AY50,Sheet2!$G$2:'Sheet2'!$G$45,0),0)),IF($BH$1=TRUE,INDEX(Sheet2!$I$2:'Sheet2'!$I$45,MATCH(AY50,Sheet2!$G$2:'Sheet2'!$G$45,0)),IF($BI$1=TRUE,INDEX(Sheet2!$H$2:'Sheet2'!$H$45,MATCH(AY50,Sheet2!$G$2:'Sheet2'!$G$45,0)),0)))+IF($BE$1=TRUE,2,0)</f>
        <v>-3</v>
      </c>
      <c r="U50" s="43">
        <f t="shared" si="36"/>
        <v>0.5</v>
      </c>
      <c r="V50" s="43">
        <f t="shared" si="37"/>
        <v>3.5</v>
      </c>
      <c r="W50" s="45">
        <f t="shared" si="38"/>
        <v>6.5</v>
      </c>
      <c r="X50" s="43">
        <f>AZ50+IF($F50="범선",IF($BG$1=TRUE,INDEX(Sheet2!$H$2:'Sheet2'!$H$45,MATCH(AZ50,Sheet2!$G$2:'Sheet2'!$G$45,0),0)),IF($BH$1=TRUE,INDEX(Sheet2!$I$2:'Sheet2'!$I$45,MATCH(AZ50,Sheet2!$G$2:'Sheet2'!$G$45,0)),IF($BI$1=TRUE,INDEX(Sheet2!$H$2:'Sheet2'!$H$45,MATCH(AZ50,Sheet2!$G$2:'Sheet2'!$G$45,0)),0)))+IF($BE$1=TRUE,2,0)</f>
        <v>1</v>
      </c>
      <c r="Y50" s="43">
        <f t="shared" si="39"/>
        <v>4.5</v>
      </c>
      <c r="Z50" s="43">
        <f t="shared" si="40"/>
        <v>7.5</v>
      </c>
      <c r="AA50" s="45">
        <f t="shared" si="41"/>
        <v>10.5</v>
      </c>
      <c r="AB50" s="43">
        <f>BA50+IF($F50="범선",IF($BG$1=TRUE,INDEX(Sheet2!$H$2:'Sheet2'!$H$45,MATCH(BA50,Sheet2!$G$2:'Sheet2'!$G$45,0),0)),IF($BH$1=TRUE,INDEX(Sheet2!$I$2:'Sheet2'!$I$45,MATCH(BA50,Sheet2!$G$2:'Sheet2'!$G$45,0)),IF($BI$1=TRUE,INDEX(Sheet2!$H$2:'Sheet2'!$H$45,MATCH(BA50,Sheet2!$G$2:'Sheet2'!$G$45,0)),0)))+IF($BE$1=TRUE,2,0)</f>
        <v>4</v>
      </c>
      <c r="AC50" s="43">
        <f t="shared" si="42"/>
        <v>7.5</v>
      </c>
      <c r="AD50" s="43">
        <f t="shared" si="43"/>
        <v>10.5</v>
      </c>
      <c r="AE50" s="45">
        <f t="shared" si="44"/>
        <v>13.5</v>
      </c>
      <c r="AF50" s="43">
        <f>BB50+IF($F50="범선",IF($BG$1=TRUE,INDEX(Sheet2!$H$2:'Sheet2'!$H$45,MATCH(BB50,Sheet2!$G$2:'Sheet2'!$G$45,0),0)),IF($BH$1=TRUE,INDEX(Sheet2!$I$2:'Sheet2'!$I$45,MATCH(BB50,Sheet2!$G$2:'Sheet2'!$G$45,0)),IF($BI$1=TRUE,INDEX(Sheet2!$H$2:'Sheet2'!$H$45,MATCH(BB50,Sheet2!$G$2:'Sheet2'!$G$45,0)),0)))+IF($BE$1=TRUE,2,0)</f>
        <v>8</v>
      </c>
      <c r="AG50" s="43">
        <f t="shared" si="45"/>
        <v>11.5</v>
      </c>
      <c r="AH50" s="43">
        <f t="shared" si="46"/>
        <v>14.5</v>
      </c>
      <c r="AI50" s="45">
        <f t="shared" si="47"/>
        <v>17.5</v>
      </c>
      <c r="AJ50" s="20"/>
      <c r="AK50" s="96">
        <v>217</v>
      </c>
      <c r="AL50" s="96">
        <v>138</v>
      </c>
      <c r="AM50" s="96">
        <v>6</v>
      </c>
      <c r="AN50" s="83">
        <v>10</v>
      </c>
      <c r="AO50" s="83">
        <v>16</v>
      </c>
      <c r="AP50" s="13">
        <v>116</v>
      </c>
      <c r="AQ50" s="13">
        <v>64</v>
      </c>
      <c r="AR50" s="13">
        <v>54</v>
      </c>
      <c r="AS50" s="13">
        <v>915</v>
      </c>
      <c r="AT50" s="13">
        <v>6</v>
      </c>
      <c r="AU50" s="5">
        <f t="shared" si="48"/>
        <v>1085</v>
      </c>
      <c r="AV50" s="5">
        <f t="shared" si="49"/>
        <v>813</v>
      </c>
      <c r="AW50" s="5">
        <f t="shared" si="50"/>
        <v>1356</v>
      </c>
      <c r="AX50" s="5">
        <f t="shared" si="51"/>
        <v>-6</v>
      </c>
      <c r="AY50" s="5">
        <f t="shared" si="52"/>
        <v>-5</v>
      </c>
      <c r="AZ50" s="5">
        <f t="shared" si="53"/>
        <v>-1</v>
      </c>
      <c r="BA50" s="5">
        <f t="shared" si="54"/>
        <v>2</v>
      </c>
      <c r="BB50" s="5">
        <f t="shared" si="55"/>
        <v>6</v>
      </c>
    </row>
    <row r="51" spans="1:54" s="5" customFormat="1" hidden="1">
      <c r="A51" s="334"/>
      <c r="B51" s="89" t="s">
        <v>229</v>
      </c>
      <c r="C51" s="119" t="s">
        <v>228</v>
      </c>
      <c r="D51" s="26" t="s">
        <v>1</v>
      </c>
      <c r="E51" s="26" t="s">
        <v>0</v>
      </c>
      <c r="F51" s="26" t="s">
        <v>18</v>
      </c>
      <c r="G51" s="28" t="s">
        <v>10</v>
      </c>
      <c r="H51" s="91">
        <f>ROUNDDOWN(AK51*1.05,0)+INDEX(Sheet2!$B$2:'Sheet2'!$B$5,MATCH(G51,Sheet2!$A$2:'Sheet2'!$A$5,0),0)+34*AT51-ROUNDUP(IF($BC$1=TRUE,AV51,AW51)/10,0)+A51</f>
        <v>489</v>
      </c>
      <c r="I51" s="231">
        <f>ROUNDDOWN(AL51*1.05,0)+INDEX(Sheet2!$B$2:'Sheet2'!$B$5,MATCH(G51,Sheet2!$A$2:'Sheet2'!$A$5,0),0)+34*AT51-ROUNDUP(IF($BC$1=TRUE,AV51,AW51)/10,0)+A51</f>
        <v>406</v>
      </c>
      <c r="J51" s="30">
        <f t="shared" si="28"/>
        <v>895</v>
      </c>
      <c r="K51" s="134">
        <f>AW51-ROUNDDOWN(AR51/2,0)-ROUNDDOWN(MAX(AQ51*1.2,AP51*0.5),0)+INDEX(Sheet2!$C$2:'Sheet2'!$C$5,MATCH(G51,Sheet2!$A$2:'Sheet2'!$A$5,0),0)</f>
        <v>1304</v>
      </c>
      <c r="L51" s="25">
        <f t="shared" si="29"/>
        <v>710</v>
      </c>
      <c r="M51" s="83">
        <f t="shared" si="30"/>
        <v>10</v>
      </c>
      <c r="N51" s="83">
        <f t="shared" si="31"/>
        <v>16</v>
      </c>
      <c r="O51" s="92">
        <f t="shared" si="32"/>
        <v>1873</v>
      </c>
      <c r="P51" s="31">
        <f>AX51+IF($F51="범선",IF($BG$1=TRUE,INDEX(Sheet2!$H$2:'Sheet2'!$H$45,MATCH(AX51,Sheet2!$G$2:'Sheet2'!$G$45,0),0)),IF($BH$1=TRUE,INDEX(Sheet2!$I$2:'Sheet2'!$I$45,MATCH(AX51,Sheet2!$G$2:'Sheet2'!$G$45,0)),IF($BI$1=TRUE,INDEX(Sheet2!$H$2:'Sheet2'!$H$45,MATCH(AX51,Sheet2!$G$2:'Sheet2'!$G$45,0)),0)))+IF($BE$1=TRUE,2,0)</f>
        <v>-4</v>
      </c>
      <c r="Q51" s="26">
        <f t="shared" si="33"/>
        <v>-1</v>
      </c>
      <c r="R51" s="26">
        <f t="shared" si="34"/>
        <v>2</v>
      </c>
      <c r="S51" s="28">
        <f t="shared" si="35"/>
        <v>5</v>
      </c>
      <c r="T51" s="26">
        <f>AY51+IF($F51="범선",IF($BG$1=TRUE,INDEX(Sheet2!$H$2:'Sheet2'!$H$45,MATCH(AY51,Sheet2!$G$2:'Sheet2'!$G$45,0),0)),IF($BH$1=TRUE,INDEX(Sheet2!$I$2:'Sheet2'!$I$45,MATCH(AY51,Sheet2!$G$2:'Sheet2'!$G$45,0)),IF($BI$1=TRUE,INDEX(Sheet2!$H$2:'Sheet2'!$H$45,MATCH(AY51,Sheet2!$G$2:'Sheet2'!$G$45,0)),0)))+IF($BE$1=TRUE,2,0)</f>
        <v>-3</v>
      </c>
      <c r="U51" s="26">
        <f t="shared" si="36"/>
        <v>0.5</v>
      </c>
      <c r="V51" s="26">
        <f t="shared" si="37"/>
        <v>3.5</v>
      </c>
      <c r="W51" s="28">
        <f t="shared" si="38"/>
        <v>6.5</v>
      </c>
      <c r="X51" s="26">
        <f>AZ51+IF($F51="범선",IF($BG$1=TRUE,INDEX(Sheet2!$H$2:'Sheet2'!$H$45,MATCH(AZ51,Sheet2!$G$2:'Sheet2'!$G$45,0),0)),IF($BH$1=TRUE,INDEX(Sheet2!$I$2:'Sheet2'!$I$45,MATCH(AZ51,Sheet2!$G$2:'Sheet2'!$G$45,0)),IF($BI$1=TRUE,INDEX(Sheet2!$H$2:'Sheet2'!$H$45,MATCH(AZ51,Sheet2!$G$2:'Sheet2'!$G$45,0)),0)))+IF($BE$1=TRUE,2,0)</f>
        <v>1</v>
      </c>
      <c r="Y51" s="26">
        <f t="shared" si="39"/>
        <v>4.5</v>
      </c>
      <c r="Z51" s="26">
        <f t="shared" si="40"/>
        <v>7.5</v>
      </c>
      <c r="AA51" s="28">
        <f t="shared" si="41"/>
        <v>10.5</v>
      </c>
      <c r="AB51" s="26">
        <f>BA51+IF($F51="범선",IF($BG$1=TRUE,INDEX(Sheet2!$H$2:'Sheet2'!$H$45,MATCH(BA51,Sheet2!$G$2:'Sheet2'!$G$45,0),0)),IF($BH$1=TRUE,INDEX(Sheet2!$I$2:'Sheet2'!$I$45,MATCH(BA51,Sheet2!$G$2:'Sheet2'!$G$45,0)),IF($BI$1=TRUE,INDEX(Sheet2!$H$2:'Sheet2'!$H$45,MATCH(BA51,Sheet2!$G$2:'Sheet2'!$G$45,0)),0)))+IF($BE$1=TRUE,2,0)</f>
        <v>4</v>
      </c>
      <c r="AC51" s="26">
        <f t="shared" si="42"/>
        <v>7.5</v>
      </c>
      <c r="AD51" s="26">
        <f t="shared" si="43"/>
        <v>10.5</v>
      </c>
      <c r="AE51" s="28">
        <f t="shared" si="44"/>
        <v>13.5</v>
      </c>
      <c r="AF51" s="26">
        <f>BB51+IF($F51="범선",IF($BG$1=TRUE,INDEX(Sheet2!$H$2:'Sheet2'!$H$45,MATCH(BB51,Sheet2!$G$2:'Sheet2'!$G$45,0),0)),IF($BH$1=TRUE,INDEX(Sheet2!$I$2:'Sheet2'!$I$45,MATCH(BB51,Sheet2!$G$2:'Sheet2'!$G$45,0)),IF($BI$1=TRUE,INDEX(Sheet2!$H$2:'Sheet2'!$H$45,MATCH(BB51,Sheet2!$G$2:'Sheet2'!$G$45,0)),0)))+IF($BE$1=TRUE,2,0)</f>
        <v>8</v>
      </c>
      <c r="AG51" s="26">
        <f t="shared" si="45"/>
        <v>11.5</v>
      </c>
      <c r="AH51" s="26">
        <f t="shared" si="46"/>
        <v>14.5</v>
      </c>
      <c r="AI51" s="28">
        <f t="shared" si="47"/>
        <v>17.5</v>
      </c>
      <c r="AJ51" s="26"/>
      <c r="AK51" s="96">
        <v>217</v>
      </c>
      <c r="AL51" s="96">
        <v>138</v>
      </c>
      <c r="AM51" s="96">
        <v>7</v>
      </c>
      <c r="AN51" s="83">
        <v>10</v>
      </c>
      <c r="AO51" s="83">
        <v>16</v>
      </c>
      <c r="AP51" s="13">
        <v>116</v>
      </c>
      <c r="AQ51" s="13">
        <v>64</v>
      </c>
      <c r="AR51" s="13">
        <v>54</v>
      </c>
      <c r="AS51" s="13">
        <v>915</v>
      </c>
      <c r="AT51" s="13">
        <v>6</v>
      </c>
      <c r="AU51" s="5">
        <f t="shared" si="48"/>
        <v>1085</v>
      </c>
      <c r="AV51" s="5">
        <f t="shared" si="49"/>
        <v>813</v>
      </c>
      <c r="AW51" s="5">
        <f t="shared" si="50"/>
        <v>1356</v>
      </c>
      <c r="AX51" s="5">
        <f t="shared" si="51"/>
        <v>-6</v>
      </c>
      <c r="AY51" s="5">
        <f t="shared" si="52"/>
        <v>-5</v>
      </c>
      <c r="AZ51" s="5">
        <f t="shared" si="53"/>
        <v>-1</v>
      </c>
      <c r="BA51" s="5">
        <f t="shared" si="54"/>
        <v>2</v>
      </c>
      <c r="BB51" s="5">
        <f t="shared" si="55"/>
        <v>6</v>
      </c>
    </row>
    <row r="52" spans="1:54" s="5" customFormat="1" hidden="1">
      <c r="A52" s="334"/>
      <c r="B52" s="89" t="s">
        <v>244</v>
      </c>
      <c r="C52" s="131" t="s">
        <v>242</v>
      </c>
      <c r="D52" s="26" t="s">
        <v>1</v>
      </c>
      <c r="E52" s="26" t="s">
        <v>41</v>
      </c>
      <c r="F52" s="27" t="s">
        <v>18</v>
      </c>
      <c r="G52" s="28" t="s">
        <v>10</v>
      </c>
      <c r="H52" s="91">
        <f>ROUNDDOWN(AK52*1.05,0)+INDEX(Sheet2!$B$2:'Sheet2'!$B$5,MATCH(G52,Sheet2!$A$2:'Sheet2'!$A$5,0),0)+34*AT52-ROUNDUP(IF($BC$1=TRUE,AV52,AW52)/10,0)+A52</f>
        <v>484</v>
      </c>
      <c r="I52" s="231">
        <f>ROUNDDOWN(AL52*1.05,0)+INDEX(Sheet2!$B$2:'Sheet2'!$B$5,MATCH(G52,Sheet2!$A$2:'Sheet2'!$A$5,0),0)+34*AT52-ROUNDUP(IF($BC$1=TRUE,AV52,AW52)/10,0)+A52</f>
        <v>568</v>
      </c>
      <c r="J52" s="30">
        <f t="shared" si="28"/>
        <v>1052</v>
      </c>
      <c r="K52" s="134">
        <f>AW52-ROUNDDOWN(AR52/2,0)-ROUNDDOWN(MAX(AQ52*1.2,AP52*0.5),0)+INDEX(Sheet2!$C$2:'Sheet2'!$C$5,MATCH(G52,Sheet2!$A$2:'Sheet2'!$A$5,0),0)</f>
        <v>1303</v>
      </c>
      <c r="L52" s="25">
        <f t="shared" si="29"/>
        <v>732</v>
      </c>
      <c r="M52" s="83">
        <f t="shared" si="30"/>
        <v>11</v>
      </c>
      <c r="N52" s="83">
        <f t="shared" si="31"/>
        <v>25</v>
      </c>
      <c r="O52" s="92">
        <f t="shared" si="32"/>
        <v>2020</v>
      </c>
      <c r="P52" s="31">
        <f>AX52+IF($F52="범선",IF($BG$1=TRUE,INDEX(Sheet2!$H$2:'Sheet2'!$H$45,MATCH(AX52,Sheet2!$G$2:'Sheet2'!$G$45,0),0)),IF($BH$1=TRUE,INDEX(Sheet2!$I$2:'Sheet2'!$I$45,MATCH(AX52,Sheet2!$G$2:'Sheet2'!$G$45,0)),IF($BI$1=TRUE,INDEX(Sheet2!$H$2:'Sheet2'!$H$45,MATCH(AX52,Sheet2!$G$2:'Sheet2'!$G$45,0)),0)))+IF($BE$1=TRUE,2,0)</f>
        <v>-1</v>
      </c>
      <c r="Q52" s="26">
        <f t="shared" si="33"/>
        <v>2</v>
      </c>
      <c r="R52" s="26">
        <f t="shared" si="34"/>
        <v>5</v>
      </c>
      <c r="S52" s="28">
        <f t="shared" si="35"/>
        <v>8</v>
      </c>
      <c r="T52" s="26">
        <f>AY52+IF($F52="범선",IF($BG$1=TRUE,INDEX(Sheet2!$H$2:'Sheet2'!$H$45,MATCH(AY52,Sheet2!$G$2:'Sheet2'!$G$45,0),0)),IF($BH$1=TRUE,INDEX(Sheet2!$I$2:'Sheet2'!$I$45,MATCH(AY52,Sheet2!$G$2:'Sheet2'!$G$45,0)),IF($BI$1=TRUE,INDEX(Sheet2!$H$2:'Sheet2'!$H$45,MATCH(AY52,Sheet2!$G$2:'Sheet2'!$G$45,0)),0)))+IF($BE$1=TRUE,2,0)</f>
        <v>0</v>
      </c>
      <c r="U52" s="26">
        <f t="shared" si="36"/>
        <v>3.5</v>
      </c>
      <c r="V52" s="26">
        <f t="shared" si="37"/>
        <v>6.5</v>
      </c>
      <c r="W52" s="28">
        <f t="shared" si="38"/>
        <v>9.5</v>
      </c>
      <c r="X52" s="26">
        <f>AZ52+IF($F52="범선",IF($BG$1=TRUE,INDEX(Sheet2!$H$2:'Sheet2'!$H$45,MATCH(AZ52,Sheet2!$G$2:'Sheet2'!$G$45,0),0)),IF($BH$1=TRUE,INDEX(Sheet2!$I$2:'Sheet2'!$I$45,MATCH(AZ52,Sheet2!$G$2:'Sheet2'!$G$45,0)),IF($BI$1=TRUE,INDEX(Sheet2!$H$2:'Sheet2'!$H$45,MATCH(AZ52,Sheet2!$G$2:'Sheet2'!$G$45,0)),0)))+IF($BE$1=TRUE,2,0)</f>
        <v>3</v>
      </c>
      <c r="Y52" s="26">
        <f t="shared" si="39"/>
        <v>6.5</v>
      </c>
      <c r="Z52" s="26">
        <f t="shared" si="40"/>
        <v>9.5</v>
      </c>
      <c r="AA52" s="28">
        <f t="shared" si="41"/>
        <v>12.5</v>
      </c>
      <c r="AB52" s="26">
        <f>BA52+IF($F52="범선",IF($BG$1=TRUE,INDEX(Sheet2!$H$2:'Sheet2'!$H$45,MATCH(BA52,Sheet2!$G$2:'Sheet2'!$G$45,0),0)),IF($BH$1=TRUE,INDEX(Sheet2!$I$2:'Sheet2'!$I$45,MATCH(BA52,Sheet2!$G$2:'Sheet2'!$G$45,0)),IF($BI$1=TRUE,INDEX(Sheet2!$H$2:'Sheet2'!$H$45,MATCH(BA52,Sheet2!$G$2:'Sheet2'!$G$45,0)),0)))+IF($BE$1=TRUE,2,0)</f>
        <v>7</v>
      </c>
      <c r="AC52" s="26">
        <f t="shared" si="42"/>
        <v>10.5</v>
      </c>
      <c r="AD52" s="26">
        <f t="shared" si="43"/>
        <v>13.5</v>
      </c>
      <c r="AE52" s="28">
        <f t="shared" si="44"/>
        <v>16.5</v>
      </c>
      <c r="AF52" s="26">
        <f>BB52+IF($F52="범선",IF($BG$1=TRUE,INDEX(Sheet2!$H$2:'Sheet2'!$H$45,MATCH(BB52,Sheet2!$G$2:'Sheet2'!$G$45,0),0)),IF($BH$1=TRUE,INDEX(Sheet2!$I$2:'Sheet2'!$I$45,MATCH(BB52,Sheet2!$G$2:'Sheet2'!$G$45,0)),IF($BI$1=TRUE,INDEX(Sheet2!$H$2:'Sheet2'!$H$45,MATCH(BB52,Sheet2!$G$2:'Sheet2'!$G$45,0)),0)))+IF($BE$1=TRUE,2,0)</f>
        <v>11</v>
      </c>
      <c r="AG52" s="26">
        <f t="shared" si="45"/>
        <v>14.5</v>
      </c>
      <c r="AH52" s="26">
        <f t="shared" si="46"/>
        <v>17.5</v>
      </c>
      <c r="AI52" s="28">
        <f t="shared" si="47"/>
        <v>20.5</v>
      </c>
      <c r="AJ52" s="26"/>
      <c r="AK52" s="97">
        <v>240</v>
      </c>
      <c r="AL52" s="97">
        <v>320</v>
      </c>
      <c r="AM52" s="97">
        <v>12</v>
      </c>
      <c r="AN52" s="83">
        <v>11</v>
      </c>
      <c r="AO52" s="83">
        <v>25</v>
      </c>
      <c r="AP52" s="5">
        <v>60</v>
      </c>
      <c r="AQ52" s="5">
        <v>28</v>
      </c>
      <c r="AR52" s="5">
        <v>30</v>
      </c>
      <c r="AS52" s="5">
        <v>950</v>
      </c>
      <c r="AT52" s="5">
        <v>5</v>
      </c>
      <c r="AU52" s="5">
        <f t="shared" si="48"/>
        <v>1040</v>
      </c>
      <c r="AV52" s="5">
        <f t="shared" si="49"/>
        <v>780</v>
      </c>
      <c r="AW52" s="5">
        <f t="shared" si="50"/>
        <v>1300</v>
      </c>
      <c r="AX52" s="5">
        <f t="shared" si="51"/>
        <v>-3</v>
      </c>
      <c r="AY52" s="5">
        <f t="shared" si="52"/>
        <v>-2</v>
      </c>
      <c r="AZ52" s="5">
        <f t="shared" si="53"/>
        <v>1</v>
      </c>
      <c r="BA52" s="5">
        <f t="shared" si="54"/>
        <v>5</v>
      </c>
      <c r="BB52" s="5">
        <f t="shared" si="55"/>
        <v>9</v>
      </c>
    </row>
    <row r="53" spans="1:54" s="5" customFormat="1" hidden="1">
      <c r="A53" s="334"/>
      <c r="B53" s="89" t="s">
        <v>43</v>
      </c>
      <c r="C53" s="119" t="s">
        <v>101</v>
      </c>
      <c r="D53" s="26" t="s">
        <v>1</v>
      </c>
      <c r="E53" s="26" t="s">
        <v>0</v>
      </c>
      <c r="F53" s="27" t="s">
        <v>18</v>
      </c>
      <c r="G53" s="28" t="s">
        <v>10</v>
      </c>
      <c r="H53" s="91">
        <f>ROUNDDOWN(AK53*1.05,0)+INDEX(Sheet2!$B$2:'Sheet2'!$B$5,MATCH(G53,Sheet2!$A$2:'Sheet2'!$A$5,0),0)+34*AT53-ROUNDUP(IF($BC$1=TRUE,AV53,AW53)/10,0)+A53</f>
        <v>446</v>
      </c>
      <c r="I53" s="231">
        <f>ROUNDDOWN(AL53*1.05,0)+INDEX(Sheet2!$B$2:'Sheet2'!$B$5,MATCH(G53,Sheet2!$A$2:'Sheet2'!$A$5,0),0)+34*AT53-ROUNDUP(IF($BC$1=TRUE,AV53,AW53)/10,0)+A53</f>
        <v>551</v>
      </c>
      <c r="J53" s="30">
        <f t="shared" si="28"/>
        <v>997</v>
      </c>
      <c r="K53" s="135">
        <f>AW53-ROUNDDOWN(AR53/2,0)-ROUNDDOWN(MAX(AQ53*1.2,AP53*0.5),0)+INDEX(Sheet2!$C$2:'Sheet2'!$C$5,MATCH(G53,Sheet2!$A$2:'Sheet2'!$A$5,0),0)</f>
        <v>1291</v>
      </c>
      <c r="L53" s="25">
        <f t="shared" si="29"/>
        <v>715</v>
      </c>
      <c r="M53" s="83">
        <f t="shared" si="30"/>
        <v>15</v>
      </c>
      <c r="N53" s="83">
        <f t="shared" si="31"/>
        <v>32</v>
      </c>
      <c r="O53" s="92">
        <f t="shared" si="32"/>
        <v>1889</v>
      </c>
      <c r="P53" s="31">
        <f>AX53+IF($F53="범선",IF($BG$1=TRUE,INDEX(Sheet2!$H$2:'Sheet2'!$H$45,MATCH(AX53,Sheet2!$G$2:'Sheet2'!$G$45,0),0)),IF($BH$1=TRUE,INDEX(Sheet2!$I$2:'Sheet2'!$I$45,MATCH(AX53,Sheet2!$G$2:'Sheet2'!$G$45,0)),IF($BI$1=TRUE,INDEX(Sheet2!$H$2:'Sheet2'!$H$45,MATCH(AX53,Sheet2!$G$2:'Sheet2'!$G$45,0)),0)))+IF($BE$1=TRUE,2,0)</f>
        <v>0</v>
      </c>
      <c r="Q53" s="26">
        <f t="shared" si="33"/>
        <v>3</v>
      </c>
      <c r="R53" s="26">
        <f t="shared" si="34"/>
        <v>6</v>
      </c>
      <c r="S53" s="28">
        <f t="shared" si="35"/>
        <v>9</v>
      </c>
      <c r="T53" s="26">
        <f>AY53+IF($F53="범선",IF($BG$1=TRUE,INDEX(Sheet2!$H$2:'Sheet2'!$H$45,MATCH(AY53,Sheet2!$G$2:'Sheet2'!$G$45,0),0)),IF($BH$1=TRUE,INDEX(Sheet2!$I$2:'Sheet2'!$I$45,MATCH(AY53,Sheet2!$G$2:'Sheet2'!$G$45,0)),IF($BI$1=TRUE,INDEX(Sheet2!$H$2:'Sheet2'!$H$45,MATCH(AY53,Sheet2!$G$2:'Sheet2'!$G$45,0)),0)))+IF($BE$1=TRUE,2,0)</f>
        <v>1</v>
      </c>
      <c r="U53" s="26">
        <f t="shared" si="36"/>
        <v>4.5</v>
      </c>
      <c r="V53" s="26">
        <f t="shared" si="37"/>
        <v>7.5</v>
      </c>
      <c r="W53" s="28">
        <f t="shared" si="38"/>
        <v>10.5</v>
      </c>
      <c r="X53" s="26">
        <f>AZ53+IF($F53="범선",IF($BG$1=TRUE,INDEX(Sheet2!$H$2:'Sheet2'!$H$45,MATCH(AZ53,Sheet2!$G$2:'Sheet2'!$G$45,0),0)),IF($BH$1=TRUE,INDEX(Sheet2!$I$2:'Sheet2'!$I$45,MATCH(AZ53,Sheet2!$G$2:'Sheet2'!$G$45,0)),IF($BI$1=TRUE,INDEX(Sheet2!$H$2:'Sheet2'!$H$45,MATCH(AZ53,Sheet2!$G$2:'Sheet2'!$G$45,0)),0)))+IF($BE$1=TRUE,2,0)</f>
        <v>5</v>
      </c>
      <c r="Y53" s="26">
        <f t="shared" si="39"/>
        <v>8.5</v>
      </c>
      <c r="Z53" s="26">
        <f t="shared" si="40"/>
        <v>11.5</v>
      </c>
      <c r="AA53" s="28">
        <f t="shared" si="41"/>
        <v>14.5</v>
      </c>
      <c r="AB53" s="26">
        <f>BA53+IF($F53="범선",IF($BG$1=TRUE,INDEX(Sheet2!$H$2:'Sheet2'!$H$45,MATCH(BA53,Sheet2!$G$2:'Sheet2'!$G$45,0),0)),IF($BH$1=TRUE,INDEX(Sheet2!$I$2:'Sheet2'!$I$45,MATCH(BA53,Sheet2!$G$2:'Sheet2'!$G$45,0)),IF($BI$1=TRUE,INDEX(Sheet2!$H$2:'Sheet2'!$H$45,MATCH(BA53,Sheet2!$G$2:'Sheet2'!$G$45,0)),0)))+IF($BE$1=TRUE,2,0)</f>
        <v>8</v>
      </c>
      <c r="AC53" s="26">
        <f t="shared" si="42"/>
        <v>11.5</v>
      </c>
      <c r="AD53" s="26">
        <f t="shared" si="43"/>
        <v>14.5</v>
      </c>
      <c r="AE53" s="28">
        <f t="shared" si="44"/>
        <v>17.5</v>
      </c>
      <c r="AF53" s="26">
        <f>BB53+IF($F53="범선",IF($BG$1=TRUE,INDEX(Sheet2!$H$2:'Sheet2'!$H$45,MATCH(BB53,Sheet2!$G$2:'Sheet2'!$G$45,0),0)),IF($BH$1=TRUE,INDEX(Sheet2!$I$2:'Sheet2'!$I$45,MATCH(BB53,Sheet2!$G$2:'Sheet2'!$G$45,0)),IF($BI$1=TRUE,INDEX(Sheet2!$H$2:'Sheet2'!$H$45,MATCH(BB53,Sheet2!$G$2:'Sheet2'!$G$45,0)),0)))+IF($BE$1=TRUE,2,0)</f>
        <v>12</v>
      </c>
      <c r="AG53" s="26">
        <f t="shared" si="45"/>
        <v>15.5</v>
      </c>
      <c r="AH53" s="26">
        <f t="shared" si="46"/>
        <v>18.5</v>
      </c>
      <c r="AI53" s="28">
        <f t="shared" si="47"/>
        <v>21.5</v>
      </c>
      <c r="AJ53" s="26"/>
      <c r="AK53" s="97">
        <v>270</v>
      </c>
      <c r="AL53" s="97">
        <v>370</v>
      </c>
      <c r="AM53" s="97">
        <v>12</v>
      </c>
      <c r="AN53" s="83">
        <v>15</v>
      </c>
      <c r="AO53" s="83">
        <v>32</v>
      </c>
      <c r="AP53" s="5">
        <v>67</v>
      </c>
      <c r="AQ53" s="5">
        <v>40</v>
      </c>
      <c r="AR53" s="5">
        <v>48</v>
      </c>
      <c r="AS53" s="5">
        <v>935</v>
      </c>
      <c r="AT53" s="5">
        <v>3</v>
      </c>
      <c r="AU53" s="5">
        <f t="shared" si="48"/>
        <v>1050</v>
      </c>
      <c r="AV53" s="5">
        <f t="shared" si="49"/>
        <v>787</v>
      </c>
      <c r="AW53" s="5">
        <f t="shared" si="50"/>
        <v>1312</v>
      </c>
      <c r="AX53" s="5">
        <f t="shared" si="51"/>
        <v>-2</v>
      </c>
      <c r="AY53" s="5">
        <f t="shared" si="52"/>
        <v>-1</v>
      </c>
      <c r="AZ53" s="5">
        <f t="shared" si="53"/>
        <v>3</v>
      </c>
      <c r="BA53" s="5">
        <f t="shared" si="54"/>
        <v>6</v>
      </c>
      <c r="BB53" s="5">
        <f t="shared" si="55"/>
        <v>10</v>
      </c>
    </row>
    <row r="54" spans="1:54" s="5" customFormat="1" hidden="1">
      <c r="A54" s="334"/>
      <c r="B54" s="89" t="s">
        <v>102</v>
      </c>
      <c r="C54" s="119" t="s">
        <v>228</v>
      </c>
      <c r="D54" s="26" t="s">
        <v>1</v>
      </c>
      <c r="E54" s="26" t="s">
        <v>0</v>
      </c>
      <c r="F54" s="26" t="s">
        <v>18</v>
      </c>
      <c r="G54" s="28" t="s">
        <v>10</v>
      </c>
      <c r="H54" s="91">
        <f>ROUNDDOWN(AK54*1.05,0)+INDEX(Sheet2!$B$2:'Sheet2'!$B$5,MATCH(G54,Sheet2!$A$2:'Sheet2'!$A$5,0),0)+34*AT54-ROUNDUP(IF($BC$1=TRUE,AV54,AW54)/10,0)+A54</f>
        <v>492</v>
      </c>
      <c r="I54" s="231">
        <f>ROUNDDOWN(AL54*1.05,0)+INDEX(Sheet2!$B$2:'Sheet2'!$B$5,MATCH(G54,Sheet2!$A$2:'Sheet2'!$A$5,0),0)+34*AT54-ROUNDUP(IF($BC$1=TRUE,AV54,AW54)/10,0)+A54</f>
        <v>420</v>
      </c>
      <c r="J54" s="30">
        <f t="shared" si="28"/>
        <v>912</v>
      </c>
      <c r="K54" s="135">
        <f>AW54-ROUNDDOWN(AR54/2,0)-ROUNDDOWN(MAX(AQ54*1.2,AP54*0.5),0)+INDEX(Sheet2!$C$2:'Sheet2'!$C$5,MATCH(G54,Sheet2!$A$2:'Sheet2'!$A$5,0),0)</f>
        <v>1279</v>
      </c>
      <c r="L54" s="25">
        <f t="shared" si="29"/>
        <v>703</v>
      </c>
      <c r="M54" s="83">
        <f t="shared" si="30"/>
        <v>10</v>
      </c>
      <c r="N54" s="83">
        <f t="shared" si="31"/>
        <v>16</v>
      </c>
      <c r="O54" s="92">
        <f t="shared" si="32"/>
        <v>1896</v>
      </c>
      <c r="P54" s="31">
        <f>AX54+IF($F54="범선",IF($BG$1=TRUE,INDEX(Sheet2!$H$2:'Sheet2'!$H$45,MATCH(AX54,Sheet2!$G$2:'Sheet2'!$G$45,0),0)),IF($BH$1=TRUE,INDEX(Sheet2!$I$2:'Sheet2'!$I$45,MATCH(AX54,Sheet2!$G$2:'Sheet2'!$G$45,0)),IF($BI$1=TRUE,INDEX(Sheet2!$H$2:'Sheet2'!$H$45,MATCH(AX54,Sheet2!$G$2:'Sheet2'!$G$45,0)),0)))+IF($BE$1=TRUE,2,0)</f>
        <v>-3</v>
      </c>
      <c r="Q54" s="26">
        <f t="shared" si="33"/>
        <v>0</v>
      </c>
      <c r="R54" s="26">
        <f t="shared" si="34"/>
        <v>3</v>
      </c>
      <c r="S54" s="28">
        <f t="shared" si="35"/>
        <v>6</v>
      </c>
      <c r="T54" s="26">
        <f>AY54+IF($F54="범선",IF($BG$1=TRUE,INDEX(Sheet2!$H$2:'Sheet2'!$H$45,MATCH(AY54,Sheet2!$G$2:'Sheet2'!$G$45,0),0)),IF($BH$1=TRUE,INDEX(Sheet2!$I$2:'Sheet2'!$I$45,MATCH(AY54,Sheet2!$G$2:'Sheet2'!$G$45,0)),IF($BI$1=TRUE,INDEX(Sheet2!$H$2:'Sheet2'!$H$45,MATCH(AY54,Sheet2!$G$2:'Sheet2'!$G$45,0)),0)))+IF($BE$1=TRUE,2,0)</f>
        <v>-2</v>
      </c>
      <c r="U54" s="26">
        <f t="shared" si="36"/>
        <v>1.5</v>
      </c>
      <c r="V54" s="26">
        <f t="shared" si="37"/>
        <v>4.5</v>
      </c>
      <c r="W54" s="28">
        <f t="shared" si="38"/>
        <v>7.5</v>
      </c>
      <c r="X54" s="26">
        <f>AZ54+IF($F54="범선",IF($BG$1=TRUE,INDEX(Sheet2!$H$2:'Sheet2'!$H$45,MATCH(AZ54,Sheet2!$G$2:'Sheet2'!$G$45,0),0)),IF($BH$1=TRUE,INDEX(Sheet2!$I$2:'Sheet2'!$I$45,MATCH(AZ54,Sheet2!$G$2:'Sheet2'!$G$45,0)),IF($BI$1=TRUE,INDEX(Sheet2!$H$2:'Sheet2'!$H$45,MATCH(AZ54,Sheet2!$G$2:'Sheet2'!$G$45,0)),0)))+IF($BE$1=TRUE,2,0)</f>
        <v>2</v>
      </c>
      <c r="Y54" s="26">
        <f t="shared" si="39"/>
        <v>5.5</v>
      </c>
      <c r="Z54" s="26">
        <f t="shared" si="40"/>
        <v>8.5</v>
      </c>
      <c r="AA54" s="28">
        <f t="shared" si="41"/>
        <v>11.5</v>
      </c>
      <c r="AB54" s="26">
        <f>BA54+IF($F54="범선",IF($BG$1=TRUE,INDEX(Sheet2!$H$2:'Sheet2'!$H$45,MATCH(BA54,Sheet2!$G$2:'Sheet2'!$G$45,0),0)),IF($BH$1=TRUE,INDEX(Sheet2!$I$2:'Sheet2'!$I$45,MATCH(BA54,Sheet2!$G$2:'Sheet2'!$G$45,0)),IF($BI$1=TRUE,INDEX(Sheet2!$H$2:'Sheet2'!$H$45,MATCH(BA54,Sheet2!$G$2:'Sheet2'!$G$45,0)),0)))+IF($BE$1=TRUE,2,0)</f>
        <v>5</v>
      </c>
      <c r="AC54" s="26">
        <f t="shared" si="42"/>
        <v>8.5</v>
      </c>
      <c r="AD54" s="26">
        <f t="shared" si="43"/>
        <v>11.5</v>
      </c>
      <c r="AE54" s="28">
        <f t="shared" si="44"/>
        <v>14.5</v>
      </c>
      <c r="AF54" s="26">
        <f>BB54+IF($F54="범선",IF($BG$1=TRUE,INDEX(Sheet2!$H$2:'Sheet2'!$H$45,MATCH(BB54,Sheet2!$G$2:'Sheet2'!$G$45,0),0)),IF($BH$1=TRUE,INDEX(Sheet2!$I$2:'Sheet2'!$I$45,MATCH(BB54,Sheet2!$G$2:'Sheet2'!$G$45,0)),IF($BI$1=TRUE,INDEX(Sheet2!$H$2:'Sheet2'!$H$45,MATCH(BB54,Sheet2!$G$2:'Sheet2'!$G$45,0)),0)))+IF($BE$1=TRUE,2,0)</f>
        <v>9</v>
      </c>
      <c r="AG54" s="26">
        <f t="shared" si="45"/>
        <v>12.5</v>
      </c>
      <c r="AH54" s="26">
        <f t="shared" si="46"/>
        <v>15.5</v>
      </c>
      <c r="AI54" s="28">
        <f t="shared" si="47"/>
        <v>18.5</v>
      </c>
      <c r="AJ54" s="26"/>
      <c r="AK54" s="96">
        <v>217</v>
      </c>
      <c r="AL54" s="96">
        <v>148</v>
      </c>
      <c r="AM54" s="96">
        <v>7</v>
      </c>
      <c r="AN54" s="83">
        <v>10</v>
      </c>
      <c r="AO54" s="83">
        <v>16</v>
      </c>
      <c r="AP54" s="13">
        <v>100</v>
      </c>
      <c r="AQ54" s="13">
        <v>48</v>
      </c>
      <c r="AR54" s="13">
        <v>54</v>
      </c>
      <c r="AS54" s="13">
        <v>896</v>
      </c>
      <c r="AT54" s="13">
        <v>6</v>
      </c>
      <c r="AU54" s="5">
        <f t="shared" si="48"/>
        <v>1050</v>
      </c>
      <c r="AV54" s="5">
        <f t="shared" si="49"/>
        <v>787</v>
      </c>
      <c r="AW54" s="5">
        <f t="shared" si="50"/>
        <v>1312</v>
      </c>
      <c r="AX54" s="5">
        <f t="shared" si="51"/>
        <v>-5</v>
      </c>
      <c r="AY54" s="5">
        <f t="shared" si="52"/>
        <v>-4</v>
      </c>
      <c r="AZ54" s="5">
        <f t="shared" si="53"/>
        <v>0</v>
      </c>
      <c r="BA54" s="5">
        <f t="shared" si="54"/>
        <v>3</v>
      </c>
      <c r="BB54" s="5">
        <f t="shared" si="55"/>
        <v>7</v>
      </c>
    </row>
    <row r="55" spans="1:54" s="5" customFormat="1" hidden="1">
      <c r="A55" s="334"/>
      <c r="B55" s="89" t="s">
        <v>28</v>
      </c>
      <c r="C55" s="121" t="s">
        <v>95</v>
      </c>
      <c r="D55" s="26" t="s">
        <v>1</v>
      </c>
      <c r="E55" s="26" t="s">
        <v>0</v>
      </c>
      <c r="F55" s="27" t="s">
        <v>18</v>
      </c>
      <c r="G55" s="28" t="s">
        <v>10</v>
      </c>
      <c r="H55" s="91">
        <f>ROUNDDOWN(AK55*1.05,0)+INDEX(Sheet2!$B$2:'Sheet2'!$B$5,MATCH(G55,Sheet2!$A$2:'Sheet2'!$A$5,0),0)+34*AT55-ROUNDUP(IF($BC$1=TRUE,AV55,AW55)/10,0)+A55</f>
        <v>427</v>
      </c>
      <c r="I55" s="231">
        <f>ROUNDDOWN(AL55*1.05,0)+INDEX(Sheet2!$B$2:'Sheet2'!$B$5,MATCH(G55,Sheet2!$A$2:'Sheet2'!$A$5,0),0)+34*AT55-ROUNDUP(IF($BC$1=TRUE,AV55,AW55)/10,0)+A55</f>
        <v>543</v>
      </c>
      <c r="J55" s="30">
        <f t="shared" si="28"/>
        <v>970</v>
      </c>
      <c r="K55" s="135">
        <f>AW55-ROUNDDOWN(AR55/2,0)-ROUNDDOWN(MAX(AQ55*1.2,AP55*0.5),0)+INDEX(Sheet2!$C$2:'Sheet2'!$C$5,MATCH(G55,Sheet2!$A$2:'Sheet2'!$A$5,0),0)</f>
        <v>1268</v>
      </c>
      <c r="L55" s="25">
        <f t="shared" si="29"/>
        <v>707</v>
      </c>
      <c r="M55" s="83">
        <f t="shared" si="30"/>
        <v>12</v>
      </c>
      <c r="N55" s="83">
        <f t="shared" si="31"/>
        <v>35</v>
      </c>
      <c r="O55" s="92">
        <f t="shared" si="32"/>
        <v>1824</v>
      </c>
      <c r="P55" s="31">
        <f>AX55+IF($F55="범선",IF($BG$1=TRUE,INDEX(Sheet2!$H$2:'Sheet2'!$H$45,MATCH(AX55,Sheet2!$G$2:'Sheet2'!$G$45,0),0)),IF($BH$1=TRUE,INDEX(Sheet2!$I$2:'Sheet2'!$I$45,MATCH(AX55,Sheet2!$G$2:'Sheet2'!$G$45,0)),IF($BI$1=TRUE,INDEX(Sheet2!$H$2:'Sheet2'!$H$45,MATCH(AX55,Sheet2!$G$2:'Sheet2'!$G$45,0)),0)))+IF($BE$1=TRUE,2,0)</f>
        <v>1</v>
      </c>
      <c r="Q55" s="26">
        <f t="shared" si="33"/>
        <v>4</v>
      </c>
      <c r="R55" s="26">
        <f t="shared" si="34"/>
        <v>7</v>
      </c>
      <c r="S55" s="28">
        <f t="shared" si="35"/>
        <v>10</v>
      </c>
      <c r="T55" s="26">
        <f>AY55+IF($F55="범선",IF($BG$1=TRUE,INDEX(Sheet2!$H$2:'Sheet2'!$H$45,MATCH(AY55,Sheet2!$G$2:'Sheet2'!$G$45,0),0)),IF($BH$1=TRUE,INDEX(Sheet2!$I$2:'Sheet2'!$I$45,MATCH(AY55,Sheet2!$G$2:'Sheet2'!$G$45,0)),IF($BI$1=TRUE,INDEX(Sheet2!$H$2:'Sheet2'!$H$45,MATCH(AY55,Sheet2!$G$2:'Sheet2'!$G$45,0)),0)))+IF($BE$1=TRUE,2,0)</f>
        <v>2</v>
      </c>
      <c r="U55" s="26">
        <f t="shared" si="36"/>
        <v>5.5</v>
      </c>
      <c r="V55" s="26">
        <f t="shared" si="37"/>
        <v>8.5</v>
      </c>
      <c r="W55" s="28">
        <f t="shared" si="38"/>
        <v>11.5</v>
      </c>
      <c r="X55" s="26">
        <f>AZ55+IF($F55="범선",IF($BG$1=TRUE,INDEX(Sheet2!$H$2:'Sheet2'!$H$45,MATCH(AZ55,Sheet2!$G$2:'Sheet2'!$G$45,0),0)),IF($BH$1=TRUE,INDEX(Sheet2!$I$2:'Sheet2'!$I$45,MATCH(AZ55,Sheet2!$G$2:'Sheet2'!$G$45,0)),IF($BI$1=TRUE,INDEX(Sheet2!$H$2:'Sheet2'!$H$45,MATCH(AZ55,Sheet2!$G$2:'Sheet2'!$G$45,0)),0)))+IF($BE$1=TRUE,2,0)</f>
        <v>5</v>
      </c>
      <c r="Y55" s="26">
        <f t="shared" si="39"/>
        <v>8.5</v>
      </c>
      <c r="Z55" s="26">
        <f t="shared" si="40"/>
        <v>11.5</v>
      </c>
      <c r="AA55" s="28">
        <f t="shared" si="41"/>
        <v>14.5</v>
      </c>
      <c r="AB55" s="26">
        <f>BA55+IF($F55="범선",IF($BG$1=TRUE,INDEX(Sheet2!$H$2:'Sheet2'!$H$45,MATCH(BA55,Sheet2!$G$2:'Sheet2'!$G$45,0),0)),IF($BH$1=TRUE,INDEX(Sheet2!$I$2:'Sheet2'!$I$45,MATCH(BA55,Sheet2!$G$2:'Sheet2'!$G$45,0)),IF($BI$1=TRUE,INDEX(Sheet2!$H$2:'Sheet2'!$H$45,MATCH(BA55,Sheet2!$G$2:'Sheet2'!$G$45,0)),0)))+IF($BE$1=TRUE,2,0)</f>
        <v>9</v>
      </c>
      <c r="AC55" s="26">
        <f t="shared" si="42"/>
        <v>12.5</v>
      </c>
      <c r="AD55" s="26">
        <f t="shared" si="43"/>
        <v>15.5</v>
      </c>
      <c r="AE55" s="28">
        <f t="shared" si="44"/>
        <v>18.5</v>
      </c>
      <c r="AF55" s="26">
        <f>BB55+IF($F55="범선",IF($BG$1=TRUE,INDEX(Sheet2!$H$2:'Sheet2'!$H$45,MATCH(BB55,Sheet2!$G$2:'Sheet2'!$G$45,0),0)),IF($BH$1=TRUE,INDEX(Sheet2!$I$2:'Sheet2'!$I$45,MATCH(BB55,Sheet2!$G$2:'Sheet2'!$G$45,0)),IF($BI$1=TRUE,INDEX(Sheet2!$H$2:'Sheet2'!$H$45,MATCH(BB55,Sheet2!$G$2:'Sheet2'!$G$45,0)),0)))+IF($BE$1=TRUE,2,0)</f>
        <v>13</v>
      </c>
      <c r="AG55" s="26">
        <f t="shared" si="45"/>
        <v>16.5</v>
      </c>
      <c r="AH55" s="26">
        <f t="shared" si="46"/>
        <v>19.5</v>
      </c>
      <c r="AI55" s="28">
        <f t="shared" si="47"/>
        <v>22.5</v>
      </c>
      <c r="AJ55" s="26"/>
      <c r="AK55" s="97">
        <v>250</v>
      </c>
      <c r="AL55" s="97">
        <v>360</v>
      </c>
      <c r="AM55" s="97">
        <v>11</v>
      </c>
      <c r="AN55" s="83">
        <v>12</v>
      </c>
      <c r="AO55" s="83">
        <v>35</v>
      </c>
      <c r="AP55" s="5">
        <v>67</v>
      </c>
      <c r="AQ55" s="5">
        <v>32</v>
      </c>
      <c r="AR55" s="5">
        <v>40</v>
      </c>
      <c r="AS55" s="5">
        <v>913</v>
      </c>
      <c r="AT55" s="5">
        <v>3</v>
      </c>
      <c r="AU55" s="5">
        <f t="shared" si="48"/>
        <v>1020</v>
      </c>
      <c r="AV55" s="5">
        <f t="shared" si="49"/>
        <v>765</v>
      </c>
      <c r="AW55" s="5">
        <f t="shared" si="50"/>
        <v>1275</v>
      </c>
      <c r="AX55" s="5">
        <f t="shared" si="51"/>
        <v>-1</v>
      </c>
      <c r="AY55" s="5">
        <f t="shared" si="52"/>
        <v>0</v>
      </c>
      <c r="AZ55" s="5">
        <f t="shared" si="53"/>
        <v>3</v>
      </c>
      <c r="BA55" s="5">
        <f t="shared" si="54"/>
        <v>7</v>
      </c>
      <c r="BB55" s="5">
        <f t="shared" si="55"/>
        <v>11</v>
      </c>
    </row>
    <row r="56" spans="1:54" s="5" customFormat="1" hidden="1">
      <c r="A56" s="381"/>
      <c r="B56" s="377" t="s">
        <v>40</v>
      </c>
      <c r="C56" s="542" t="s">
        <v>242</v>
      </c>
      <c r="D56" s="49" t="s">
        <v>1</v>
      </c>
      <c r="E56" s="49" t="s">
        <v>41</v>
      </c>
      <c r="F56" s="50" t="s">
        <v>18</v>
      </c>
      <c r="G56" s="51" t="s">
        <v>10</v>
      </c>
      <c r="H56" s="284">
        <f>ROUNDDOWN(AK56*1.05,0)+INDEX(Sheet2!$B$2:'Sheet2'!$B$5,MATCH(G56,Sheet2!$A$2:'Sheet2'!$A$5,0),0)+34*AT56-ROUNDUP(IF($BC$1=TRUE,AV56,AW56)/10,0)+A56</f>
        <v>460</v>
      </c>
      <c r="I56" s="294">
        <f>ROUNDDOWN(AL56*1.05,0)+INDEX(Sheet2!$B$2:'Sheet2'!$B$5,MATCH(G56,Sheet2!$A$2:'Sheet2'!$A$5,0),0)+34*AT56-ROUNDUP(IF($BC$1=TRUE,AV56,AW56)/10,0)+A56</f>
        <v>550</v>
      </c>
      <c r="J56" s="52">
        <f t="shared" si="28"/>
        <v>1010</v>
      </c>
      <c r="K56" s="204">
        <f>AW56-ROUNDDOWN(AR56/2,0)-ROUNDDOWN(MAX(AQ56*1.2,AP56*0.5),0)+INDEX(Sheet2!$C$2:'Sheet2'!$C$5,MATCH(G56,Sheet2!$A$2:'Sheet2'!$A$5,0),0)</f>
        <v>1261</v>
      </c>
      <c r="L56" s="48">
        <f t="shared" si="29"/>
        <v>710</v>
      </c>
      <c r="M56" s="201">
        <f t="shared" si="30"/>
        <v>10</v>
      </c>
      <c r="N56" s="201">
        <f t="shared" si="31"/>
        <v>16</v>
      </c>
      <c r="O56" s="202">
        <f t="shared" si="32"/>
        <v>1930</v>
      </c>
      <c r="P56" s="53">
        <f>AX56+IF($F56="범선",IF($BG$1=TRUE,INDEX(Sheet2!$H$2:'Sheet2'!$H$45,MATCH(AX56,Sheet2!$G$2:'Sheet2'!$G$45,0),0)),IF($BH$1=TRUE,INDEX(Sheet2!$I$2:'Sheet2'!$I$45,MATCH(AX56,Sheet2!$G$2:'Sheet2'!$G$45,0)),IF($BI$1=TRUE,INDEX(Sheet2!$H$2:'Sheet2'!$H$45,MATCH(AX56,Sheet2!$G$2:'Sheet2'!$G$45,0)),0)))+IF($BE$1=TRUE,2,0)</f>
        <v>-3</v>
      </c>
      <c r="Q56" s="49">
        <f t="shared" si="33"/>
        <v>0</v>
      </c>
      <c r="R56" s="49">
        <f t="shared" si="34"/>
        <v>3</v>
      </c>
      <c r="S56" s="51">
        <f t="shared" si="35"/>
        <v>6</v>
      </c>
      <c r="T56" s="49">
        <f>AY56+IF($F56="범선",IF($BG$1=TRUE,INDEX(Sheet2!$H$2:'Sheet2'!$H$45,MATCH(AY56,Sheet2!$G$2:'Sheet2'!$G$45,0),0)),IF($BH$1=TRUE,INDEX(Sheet2!$I$2:'Sheet2'!$I$45,MATCH(AY56,Sheet2!$G$2:'Sheet2'!$G$45,0)),IF($BI$1=TRUE,INDEX(Sheet2!$H$2:'Sheet2'!$H$45,MATCH(AY56,Sheet2!$G$2:'Sheet2'!$G$45,0)),0)))+IF($BE$1=TRUE,2,0)</f>
        <v>-2</v>
      </c>
      <c r="U56" s="49">
        <f t="shared" si="36"/>
        <v>1.5</v>
      </c>
      <c r="V56" s="49">
        <f t="shared" si="37"/>
        <v>4.5</v>
      </c>
      <c r="W56" s="51">
        <f t="shared" si="38"/>
        <v>7.5</v>
      </c>
      <c r="X56" s="49">
        <f>AZ56+IF($F56="범선",IF($BG$1=TRUE,INDEX(Sheet2!$H$2:'Sheet2'!$H$45,MATCH(AZ56,Sheet2!$G$2:'Sheet2'!$G$45,0),0)),IF($BH$1=TRUE,INDEX(Sheet2!$I$2:'Sheet2'!$I$45,MATCH(AZ56,Sheet2!$G$2:'Sheet2'!$G$45,0)),IF($BI$1=TRUE,INDEX(Sheet2!$H$2:'Sheet2'!$H$45,MATCH(AZ56,Sheet2!$G$2:'Sheet2'!$G$45,0)),0)))+IF($BE$1=TRUE,2,0)</f>
        <v>2</v>
      </c>
      <c r="Y56" s="49">
        <f t="shared" si="39"/>
        <v>5.5</v>
      </c>
      <c r="Z56" s="49">
        <f t="shared" si="40"/>
        <v>8.5</v>
      </c>
      <c r="AA56" s="51">
        <f t="shared" si="41"/>
        <v>11.5</v>
      </c>
      <c r="AB56" s="49">
        <f>BA56+IF($F56="범선",IF($BG$1=TRUE,INDEX(Sheet2!$H$2:'Sheet2'!$H$45,MATCH(BA56,Sheet2!$G$2:'Sheet2'!$G$45,0),0)),IF($BH$1=TRUE,INDEX(Sheet2!$I$2:'Sheet2'!$I$45,MATCH(BA56,Sheet2!$G$2:'Sheet2'!$G$45,0)),IF($BI$1=TRUE,INDEX(Sheet2!$H$2:'Sheet2'!$H$45,MATCH(BA56,Sheet2!$G$2:'Sheet2'!$G$45,0)),0)))+IF($BE$1=TRUE,2,0)</f>
        <v>5</v>
      </c>
      <c r="AC56" s="49">
        <f t="shared" si="42"/>
        <v>8.5</v>
      </c>
      <c r="AD56" s="49">
        <f t="shared" si="43"/>
        <v>11.5</v>
      </c>
      <c r="AE56" s="51">
        <f t="shared" si="44"/>
        <v>14.5</v>
      </c>
      <c r="AF56" s="49">
        <f>BB56+IF($F56="범선",IF($BG$1=TRUE,INDEX(Sheet2!$H$2:'Sheet2'!$H$45,MATCH(BB56,Sheet2!$G$2:'Sheet2'!$G$45,0),0)),IF($BH$1=TRUE,INDEX(Sheet2!$I$2:'Sheet2'!$I$45,MATCH(BB56,Sheet2!$G$2:'Sheet2'!$G$45,0)),IF($BI$1=TRUE,INDEX(Sheet2!$H$2:'Sheet2'!$H$45,MATCH(BB56,Sheet2!$G$2:'Sheet2'!$G$45,0)),0)))+IF($BE$1=TRUE,2,0)</f>
        <v>9</v>
      </c>
      <c r="AG56" s="49">
        <f t="shared" si="45"/>
        <v>12.5</v>
      </c>
      <c r="AH56" s="49">
        <f t="shared" si="46"/>
        <v>15.5</v>
      </c>
      <c r="AI56" s="51">
        <f t="shared" si="47"/>
        <v>18.5</v>
      </c>
      <c r="AJ56" s="38"/>
      <c r="AK56" s="97">
        <v>215</v>
      </c>
      <c r="AL56" s="97">
        <v>300</v>
      </c>
      <c r="AM56" s="97">
        <v>10</v>
      </c>
      <c r="AN56" s="83">
        <v>10</v>
      </c>
      <c r="AO56" s="83">
        <v>16</v>
      </c>
      <c r="AP56" s="5">
        <v>60</v>
      </c>
      <c r="AQ56" s="5">
        <v>25</v>
      </c>
      <c r="AR56" s="5">
        <v>20</v>
      </c>
      <c r="AS56" s="5">
        <v>920</v>
      </c>
      <c r="AT56" s="5">
        <v>5</v>
      </c>
      <c r="AU56" s="5">
        <f t="shared" si="48"/>
        <v>1000</v>
      </c>
      <c r="AV56" s="5">
        <f t="shared" si="49"/>
        <v>750</v>
      </c>
      <c r="AW56" s="5">
        <f t="shared" si="50"/>
        <v>1250</v>
      </c>
      <c r="AX56" s="5">
        <f t="shared" si="51"/>
        <v>-5</v>
      </c>
      <c r="AY56" s="5">
        <f t="shared" si="52"/>
        <v>-4</v>
      </c>
      <c r="AZ56" s="5">
        <f t="shared" si="53"/>
        <v>0</v>
      </c>
      <c r="BA56" s="5">
        <f t="shared" si="54"/>
        <v>3</v>
      </c>
      <c r="BB56" s="5">
        <f t="shared" si="55"/>
        <v>7</v>
      </c>
    </row>
    <row r="57" spans="1:54" s="5" customFormat="1" hidden="1">
      <c r="A57" s="333"/>
      <c r="B57" s="344"/>
      <c r="C57" s="190" t="s">
        <v>236</v>
      </c>
      <c r="D57" s="43" t="s">
        <v>1</v>
      </c>
      <c r="E57" s="43" t="s">
        <v>0</v>
      </c>
      <c r="F57" s="44" t="s">
        <v>18</v>
      </c>
      <c r="G57" s="45" t="s">
        <v>10</v>
      </c>
      <c r="H57" s="318">
        <f>ROUNDDOWN(AK57*1.05,0)+INDEX(Sheet2!$B$2:'Sheet2'!$B$5,MATCH(G57,Sheet2!$A$2:'Sheet2'!$A$5,0),0)+34*AT57-ROUNDUP(IF($BC$1=TRUE,AV57,AW57)/10,0)+A57</f>
        <v>207</v>
      </c>
      <c r="I57" s="319">
        <f>ROUNDDOWN(AL57*1.05,0)+INDEX(Sheet2!$B$2:'Sheet2'!$B$5,MATCH(G57,Sheet2!$A$2:'Sheet2'!$A$5,0),0)+34*AT57-ROUNDUP(IF($BC$1=TRUE,AV57,AW57)/10,0)+A57</f>
        <v>317</v>
      </c>
      <c r="J57" s="23">
        <f t="shared" si="28"/>
        <v>524</v>
      </c>
      <c r="K57" s="172">
        <f>AW57-ROUNDDOWN(AR57/2,0)-ROUNDDOWN(MAX(AQ57*1.2,AP57*0.5),0)+INDEX(Sheet2!$C$2:'Sheet2'!$C$5,MATCH(G57,Sheet2!$A$2:'Sheet2'!$A$5,0),0)</f>
        <v>1260</v>
      </c>
      <c r="L57" s="42">
        <f t="shared" si="29"/>
        <v>699</v>
      </c>
      <c r="M57" s="191">
        <f t="shared" si="30"/>
        <v>10</v>
      </c>
      <c r="N57" s="191">
        <f t="shared" si="31"/>
        <v>30</v>
      </c>
      <c r="O57" s="140">
        <f t="shared" si="32"/>
        <v>938</v>
      </c>
      <c r="P57" s="47">
        <f>AX57+IF($F57="범선",IF($BG$1=TRUE,INDEX(Sheet2!$H$2:'Sheet2'!$H$45,MATCH(AX57,Sheet2!$G$2:'Sheet2'!$G$45,0),0)),IF($BH$1=TRUE,INDEX(Sheet2!$I$2:'Sheet2'!$I$45,MATCH(AX57,Sheet2!$G$2:'Sheet2'!$G$45,0)),IF($BI$1=TRUE,INDEX(Sheet2!$H$2:'Sheet2'!$H$45,MATCH(AX57,Sheet2!$G$2:'Sheet2'!$G$45,0)),0)))+IF($BE$1=TRUE,2,0)</f>
        <v>0</v>
      </c>
      <c r="Q57" s="43">
        <f t="shared" si="33"/>
        <v>3</v>
      </c>
      <c r="R57" s="43">
        <f t="shared" si="34"/>
        <v>6</v>
      </c>
      <c r="S57" s="45">
        <f t="shared" si="35"/>
        <v>9</v>
      </c>
      <c r="T57" s="43">
        <f>AY57+IF($F57="범선",IF($BG$1=TRUE,INDEX(Sheet2!$H$2:'Sheet2'!$H$45,MATCH(AY57,Sheet2!$G$2:'Sheet2'!$G$45,0),0)),IF($BH$1=TRUE,INDEX(Sheet2!$I$2:'Sheet2'!$I$45,MATCH(AY57,Sheet2!$G$2:'Sheet2'!$G$45,0)),IF($BI$1=TRUE,INDEX(Sheet2!$H$2:'Sheet2'!$H$45,MATCH(AY57,Sheet2!$G$2:'Sheet2'!$G$45,0)),0)))+IF($BE$1=TRUE,2,0)</f>
        <v>1</v>
      </c>
      <c r="U57" s="43">
        <f t="shared" si="36"/>
        <v>4.5</v>
      </c>
      <c r="V57" s="43">
        <f t="shared" si="37"/>
        <v>7.5</v>
      </c>
      <c r="W57" s="45">
        <f t="shared" si="38"/>
        <v>10.5</v>
      </c>
      <c r="X57" s="43">
        <f>AZ57+IF($F57="범선",IF($BG$1=TRUE,INDEX(Sheet2!$H$2:'Sheet2'!$H$45,MATCH(AZ57,Sheet2!$G$2:'Sheet2'!$G$45,0),0)),IF($BH$1=TRUE,INDEX(Sheet2!$I$2:'Sheet2'!$I$45,MATCH(AZ57,Sheet2!$G$2:'Sheet2'!$G$45,0)),IF($BI$1=TRUE,INDEX(Sheet2!$H$2:'Sheet2'!$H$45,MATCH(AZ57,Sheet2!$G$2:'Sheet2'!$G$45,0)),0)))+IF($BE$1=TRUE,2,0)</f>
        <v>4</v>
      </c>
      <c r="Y57" s="43">
        <f t="shared" si="39"/>
        <v>7.5</v>
      </c>
      <c r="Z57" s="43">
        <f t="shared" si="40"/>
        <v>10.5</v>
      </c>
      <c r="AA57" s="45">
        <f t="shared" si="41"/>
        <v>13.5</v>
      </c>
      <c r="AB57" s="43">
        <f>BA57+IF($F57="범선",IF($BG$1=TRUE,INDEX(Sheet2!$H$2:'Sheet2'!$H$45,MATCH(BA57,Sheet2!$G$2:'Sheet2'!$G$45,0),0)),IF($BH$1=TRUE,INDEX(Sheet2!$I$2:'Sheet2'!$I$45,MATCH(BA57,Sheet2!$G$2:'Sheet2'!$G$45,0)),IF($BI$1=TRUE,INDEX(Sheet2!$H$2:'Sheet2'!$H$45,MATCH(BA57,Sheet2!$G$2:'Sheet2'!$G$45,0)),0)))+IF($BE$1=TRUE,2,0)</f>
        <v>8</v>
      </c>
      <c r="AC57" s="43">
        <f t="shared" si="42"/>
        <v>11.5</v>
      </c>
      <c r="AD57" s="43">
        <f t="shared" si="43"/>
        <v>14.5</v>
      </c>
      <c r="AE57" s="45">
        <f t="shared" si="44"/>
        <v>17.5</v>
      </c>
      <c r="AF57" s="43">
        <f>BB57+IF($F57="범선",IF($BG$1=TRUE,INDEX(Sheet2!$H$2:'Sheet2'!$H$45,MATCH(BB57,Sheet2!$G$2:'Sheet2'!$G$45,0),0)),IF($BH$1=TRUE,INDEX(Sheet2!$I$2:'Sheet2'!$I$45,MATCH(BB57,Sheet2!$G$2:'Sheet2'!$G$45,0)),IF($BI$1=TRUE,INDEX(Sheet2!$H$2:'Sheet2'!$H$45,MATCH(BB57,Sheet2!$G$2:'Sheet2'!$G$45,0)),0)))+IF($BE$1=TRUE,2,0)</f>
        <v>12</v>
      </c>
      <c r="AG57" s="43">
        <f t="shared" si="45"/>
        <v>15.5</v>
      </c>
      <c r="AH57" s="43">
        <f t="shared" si="46"/>
        <v>18.5</v>
      </c>
      <c r="AI57" s="45">
        <f t="shared" si="47"/>
        <v>21.5</v>
      </c>
      <c r="AJ57" s="20"/>
      <c r="AK57" s="96">
        <v>105</v>
      </c>
      <c r="AL57" s="96">
        <v>210</v>
      </c>
      <c r="AM57" s="96">
        <v>14</v>
      </c>
      <c r="AN57" s="83">
        <v>10</v>
      </c>
      <c r="AO57" s="83">
        <v>30</v>
      </c>
      <c r="AP57" s="13">
        <v>60</v>
      </c>
      <c r="AQ57" s="13">
        <v>30</v>
      </c>
      <c r="AR57" s="13">
        <v>60</v>
      </c>
      <c r="AS57" s="13">
        <v>900</v>
      </c>
      <c r="AT57" s="13">
        <v>1</v>
      </c>
      <c r="AU57" s="5">
        <f t="shared" si="48"/>
        <v>1020</v>
      </c>
      <c r="AV57" s="5">
        <f t="shared" si="49"/>
        <v>765</v>
      </c>
      <c r="AW57" s="5">
        <f t="shared" si="50"/>
        <v>1275</v>
      </c>
      <c r="AX57" s="5">
        <f t="shared" si="51"/>
        <v>-2</v>
      </c>
      <c r="AY57" s="5">
        <f t="shared" si="52"/>
        <v>-1</v>
      </c>
      <c r="AZ57" s="5">
        <f t="shared" si="53"/>
        <v>2</v>
      </c>
      <c r="BA57" s="5">
        <f t="shared" si="54"/>
        <v>6</v>
      </c>
      <c r="BB57" s="5">
        <f t="shared" si="55"/>
        <v>10</v>
      </c>
    </row>
    <row r="58" spans="1:54" s="5" customFormat="1" hidden="1">
      <c r="A58" s="334"/>
      <c r="B58" s="89" t="s">
        <v>30</v>
      </c>
      <c r="C58" s="119" t="s">
        <v>47</v>
      </c>
      <c r="D58" s="26" t="s">
        <v>1</v>
      </c>
      <c r="E58" s="26" t="s">
        <v>0</v>
      </c>
      <c r="F58" s="27" t="s">
        <v>18</v>
      </c>
      <c r="G58" s="28" t="s">
        <v>10</v>
      </c>
      <c r="H58" s="91">
        <f>ROUNDDOWN(AK58*1.05,0)+INDEX(Sheet2!$B$2:'Sheet2'!$B$5,MATCH(G58,Sheet2!$A$2:'Sheet2'!$A$5,0),0)+34*AT58-ROUNDUP(IF($BC$1=TRUE,AV58,AW58)/10,0)+A58</f>
        <v>453</v>
      </c>
      <c r="I58" s="231">
        <f>ROUNDDOWN(AL58*1.05,0)+INDEX(Sheet2!$B$2:'Sheet2'!$B$5,MATCH(G58,Sheet2!$A$2:'Sheet2'!$A$5,0),0)+34*AT58-ROUNDUP(IF($BC$1=TRUE,AV58,AW58)/10,0)+A58</f>
        <v>573</v>
      </c>
      <c r="J58" s="30">
        <f t="shared" si="28"/>
        <v>1026</v>
      </c>
      <c r="K58" s="135">
        <f>AW58-ROUNDDOWN(AR58/2,0)-ROUNDDOWN(MAX(AQ58*1.2,AP58*0.5),0)+INDEX(Sheet2!$C$2:'Sheet2'!$C$5,MATCH(G58,Sheet2!$A$2:'Sheet2'!$A$5,0),0)</f>
        <v>1253</v>
      </c>
      <c r="L58" s="25">
        <f t="shared" si="29"/>
        <v>702</v>
      </c>
      <c r="M58" s="83">
        <f t="shared" si="30"/>
        <v>10</v>
      </c>
      <c r="N58" s="83">
        <f t="shared" si="31"/>
        <v>17</v>
      </c>
      <c r="O58" s="92">
        <f t="shared" si="32"/>
        <v>1932</v>
      </c>
      <c r="P58" s="31">
        <f>AX58+IF($F58="범선",IF($BG$1=TRUE,INDEX(Sheet2!$H$2:'Sheet2'!$H$45,MATCH(AX58,Sheet2!$G$2:'Sheet2'!$G$45,0),0)),IF($BH$1=TRUE,INDEX(Sheet2!$I$2:'Sheet2'!$I$45,MATCH(AX58,Sheet2!$G$2:'Sheet2'!$G$45,0)),IF($BI$1=TRUE,INDEX(Sheet2!$H$2:'Sheet2'!$H$45,MATCH(AX58,Sheet2!$G$2:'Sheet2'!$G$45,0)),0)))+IF($BE$1=TRUE,2,0)</f>
        <v>-3</v>
      </c>
      <c r="Q58" s="26">
        <f t="shared" si="33"/>
        <v>0</v>
      </c>
      <c r="R58" s="26">
        <f t="shared" si="34"/>
        <v>3</v>
      </c>
      <c r="S58" s="28">
        <f t="shared" si="35"/>
        <v>6</v>
      </c>
      <c r="T58" s="26">
        <f>AY58+IF($F58="범선",IF($BG$1=TRUE,INDEX(Sheet2!$H$2:'Sheet2'!$H$45,MATCH(AY58,Sheet2!$G$2:'Sheet2'!$G$45,0),0)),IF($BH$1=TRUE,INDEX(Sheet2!$I$2:'Sheet2'!$I$45,MATCH(AY58,Sheet2!$G$2:'Sheet2'!$G$45,0)),IF($BI$1=TRUE,INDEX(Sheet2!$H$2:'Sheet2'!$H$45,MATCH(AY58,Sheet2!$G$2:'Sheet2'!$G$45,0)),0)))+IF($BE$1=TRUE,2,0)</f>
        <v>-2</v>
      </c>
      <c r="U58" s="26">
        <f t="shared" si="36"/>
        <v>1.5</v>
      </c>
      <c r="V58" s="26">
        <f t="shared" si="37"/>
        <v>4.5</v>
      </c>
      <c r="W58" s="28">
        <f t="shared" si="38"/>
        <v>7.5</v>
      </c>
      <c r="X58" s="26">
        <f>AZ58+IF($F58="범선",IF($BG$1=TRUE,INDEX(Sheet2!$H$2:'Sheet2'!$H$45,MATCH(AZ58,Sheet2!$G$2:'Sheet2'!$G$45,0),0)),IF($BH$1=TRUE,INDEX(Sheet2!$I$2:'Sheet2'!$I$45,MATCH(AZ58,Sheet2!$G$2:'Sheet2'!$G$45,0)),IF($BI$1=TRUE,INDEX(Sheet2!$H$2:'Sheet2'!$H$45,MATCH(AZ58,Sheet2!$G$2:'Sheet2'!$G$45,0)),0)))+IF($BE$1=TRUE,2,0)</f>
        <v>2</v>
      </c>
      <c r="Y58" s="26">
        <f t="shared" si="39"/>
        <v>5.5</v>
      </c>
      <c r="Z58" s="26">
        <f t="shared" si="40"/>
        <v>8.5</v>
      </c>
      <c r="AA58" s="28">
        <f t="shared" si="41"/>
        <v>11.5</v>
      </c>
      <c r="AB58" s="26">
        <f>BA58+IF($F58="범선",IF($BG$1=TRUE,INDEX(Sheet2!$H$2:'Sheet2'!$H$45,MATCH(BA58,Sheet2!$G$2:'Sheet2'!$G$45,0),0)),IF($BH$1=TRUE,INDEX(Sheet2!$I$2:'Sheet2'!$I$45,MATCH(BA58,Sheet2!$G$2:'Sheet2'!$G$45,0)),IF($BI$1=TRUE,INDEX(Sheet2!$H$2:'Sheet2'!$H$45,MATCH(BA58,Sheet2!$G$2:'Sheet2'!$G$45,0)),0)))+IF($BE$1=TRUE,2,0)</f>
        <v>5</v>
      </c>
      <c r="AC58" s="26">
        <f t="shared" si="42"/>
        <v>8.5</v>
      </c>
      <c r="AD58" s="26">
        <f t="shared" si="43"/>
        <v>11.5</v>
      </c>
      <c r="AE58" s="28">
        <f t="shared" si="44"/>
        <v>14.5</v>
      </c>
      <c r="AF58" s="26">
        <f>BB58+IF($F58="범선",IF($BG$1=TRUE,INDEX(Sheet2!$H$2:'Sheet2'!$H$45,MATCH(BB58,Sheet2!$G$2:'Sheet2'!$G$45,0),0)),IF($BH$1=TRUE,INDEX(Sheet2!$I$2:'Sheet2'!$I$45,MATCH(BB58,Sheet2!$G$2:'Sheet2'!$G$45,0)),IF($BI$1=TRUE,INDEX(Sheet2!$H$2:'Sheet2'!$H$45,MATCH(BB58,Sheet2!$G$2:'Sheet2'!$G$45,0)),0)))+IF($BE$1=TRUE,2,0)</f>
        <v>9</v>
      </c>
      <c r="AG58" s="26">
        <f t="shared" si="45"/>
        <v>12.5</v>
      </c>
      <c r="AH58" s="26">
        <f t="shared" si="46"/>
        <v>15.5</v>
      </c>
      <c r="AI58" s="28">
        <f t="shared" si="47"/>
        <v>18.5</v>
      </c>
      <c r="AJ58" s="26"/>
      <c r="AK58" s="97">
        <v>240</v>
      </c>
      <c r="AL58" s="97">
        <v>355</v>
      </c>
      <c r="AM58" s="97">
        <v>9</v>
      </c>
      <c r="AN58" s="83">
        <v>10</v>
      </c>
      <c r="AO58" s="83">
        <v>17</v>
      </c>
      <c r="AP58" s="5">
        <v>74</v>
      </c>
      <c r="AQ58" s="5">
        <v>25</v>
      </c>
      <c r="AR58" s="5">
        <v>22</v>
      </c>
      <c r="AS58" s="5">
        <v>904</v>
      </c>
      <c r="AT58" s="5">
        <v>4</v>
      </c>
      <c r="AU58" s="5">
        <f t="shared" si="48"/>
        <v>1000</v>
      </c>
      <c r="AV58" s="5">
        <f t="shared" si="49"/>
        <v>750</v>
      </c>
      <c r="AW58" s="5">
        <f t="shared" si="50"/>
        <v>1250</v>
      </c>
      <c r="AX58" s="5">
        <f t="shared" si="51"/>
        <v>-5</v>
      </c>
      <c r="AY58" s="5">
        <f t="shared" si="52"/>
        <v>-4</v>
      </c>
      <c r="AZ58" s="5">
        <f t="shared" si="53"/>
        <v>0</v>
      </c>
      <c r="BA58" s="5">
        <f t="shared" si="54"/>
        <v>3</v>
      </c>
      <c r="BB58" s="5">
        <f t="shared" si="55"/>
        <v>7</v>
      </c>
    </row>
    <row r="59" spans="1:54" s="5" customFormat="1" hidden="1">
      <c r="A59" s="334"/>
      <c r="B59" s="89" t="s">
        <v>28</v>
      </c>
      <c r="C59" s="119" t="s">
        <v>91</v>
      </c>
      <c r="D59" s="26" t="s">
        <v>1</v>
      </c>
      <c r="E59" s="26" t="s">
        <v>41</v>
      </c>
      <c r="F59" s="27" t="s">
        <v>18</v>
      </c>
      <c r="G59" s="28" t="s">
        <v>10</v>
      </c>
      <c r="H59" s="91">
        <f>ROUNDDOWN(AK59*1.05,0)+INDEX(Sheet2!$B$2:'Sheet2'!$B$5,MATCH(G59,Sheet2!$A$2:'Sheet2'!$A$5,0),0)+34*AT59-ROUNDUP(IF($BC$1=TRUE,AV59,AW59)/10,0)+A59</f>
        <v>408</v>
      </c>
      <c r="I59" s="231">
        <f>ROUNDDOWN(AL59*1.05,0)+INDEX(Sheet2!$B$2:'Sheet2'!$B$5,MATCH(G59,Sheet2!$A$2:'Sheet2'!$A$5,0),0)+34*AT59-ROUNDUP(IF($BC$1=TRUE,AV59,AW59)/10,0)+A59</f>
        <v>550</v>
      </c>
      <c r="J59" s="30">
        <f t="shared" si="28"/>
        <v>958</v>
      </c>
      <c r="K59" s="135">
        <f>AW59-ROUNDDOWN(AR59/2,0)-ROUNDDOWN(MAX(AQ59*1.2,AP59*0.5),0)+INDEX(Sheet2!$C$2:'Sheet2'!$C$5,MATCH(G59,Sheet2!$A$2:'Sheet2'!$A$5,0),0)</f>
        <v>1251</v>
      </c>
      <c r="L59" s="25">
        <f t="shared" si="29"/>
        <v>700</v>
      </c>
      <c r="M59" s="83">
        <f t="shared" si="30"/>
        <v>10</v>
      </c>
      <c r="N59" s="83">
        <f t="shared" si="31"/>
        <v>21</v>
      </c>
      <c r="O59" s="92">
        <f t="shared" si="32"/>
        <v>1774</v>
      </c>
      <c r="P59" s="31">
        <f>AX59+IF($F59="범선",IF($BG$1=TRUE,INDEX(Sheet2!$H$2:'Sheet2'!$H$45,MATCH(AX59,Sheet2!$G$2:'Sheet2'!$G$45,0),0)),IF($BH$1=TRUE,INDEX(Sheet2!$I$2:'Sheet2'!$I$45,MATCH(AX59,Sheet2!$G$2:'Sheet2'!$G$45,0)),IF($BI$1=TRUE,INDEX(Sheet2!$H$2:'Sheet2'!$H$45,MATCH(AX59,Sheet2!$G$2:'Sheet2'!$G$45,0)),0)))+IF($BE$1=TRUE,2,0)</f>
        <v>-2</v>
      </c>
      <c r="Q59" s="26">
        <f t="shared" si="33"/>
        <v>1</v>
      </c>
      <c r="R59" s="26">
        <f t="shared" si="34"/>
        <v>4</v>
      </c>
      <c r="S59" s="28">
        <f t="shared" si="35"/>
        <v>7</v>
      </c>
      <c r="T59" s="26">
        <f>AY59+IF($F59="범선",IF($BG$1=TRUE,INDEX(Sheet2!$H$2:'Sheet2'!$H$45,MATCH(AY59,Sheet2!$G$2:'Sheet2'!$G$45,0),0)),IF($BH$1=TRUE,INDEX(Sheet2!$I$2:'Sheet2'!$I$45,MATCH(AY59,Sheet2!$G$2:'Sheet2'!$G$45,0)),IF($BI$1=TRUE,INDEX(Sheet2!$H$2:'Sheet2'!$H$45,MATCH(AY59,Sheet2!$G$2:'Sheet2'!$G$45,0)),0)))+IF($BE$1=TRUE,2,0)</f>
        <v>-1</v>
      </c>
      <c r="U59" s="26">
        <f t="shared" si="36"/>
        <v>2.5</v>
      </c>
      <c r="V59" s="26">
        <f t="shared" si="37"/>
        <v>5.5</v>
      </c>
      <c r="W59" s="28">
        <f t="shared" si="38"/>
        <v>8.5</v>
      </c>
      <c r="X59" s="26">
        <f>AZ59+IF($F59="범선",IF($BG$1=TRUE,INDEX(Sheet2!$H$2:'Sheet2'!$H$45,MATCH(AZ59,Sheet2!$G$2:'Sheet2'!$G$45,0),0)),IF($BH$1=TRUE,INDEX(Sheet2!$I$2:'Sheet2'!$I$45,MATCH(AZ59,Sheet2!$G$2:'Sheet2'!$G$45,0)),IF($BI$1=TRUE,INDEX(Sheet2!$H$2:'Sheet2'!$H$45,MATCH(AZ59,Sheet2!$G$2:'Sheet2'!$G$45,0)),0)))+IF($BE$1=TRUE,2,0)</f>
        <v>3</v>
      </c>
      <c r="Y59" s="26">
        <f t="shared" si="39"/>
        <v>6.5</v>
      </c>
      <c r="Z59" s="26">
        <f t="shared" si="40"/>
        <v>9.5</v>
      </c>
      <c r="AA59" s="28">
        <f t="shared" si="41"/>
        <v>12.5</v>
      </c>
      <c r="AB59" s="26">
        <f>BA59+IF($F59="범선",IF($BG$1=TRUE,INDEX(Sheet2!$H$2:'Sheet2'!$H$45,MATCH(BA59,Sheet2!$G$2:'Sheet2'!$G$45,0),0)),IF($BH$1=TRUE,INDEX(Sheet2!$I$2:'Sheet2'!$I$45,MATCH(BA59,Sheet2!$G$2:'Sheet2'!$G$45,0)),IF($BI$1=TRUE,INDEX(Sheet2!$H$2:'Sheet2'!$H$45,MATCH(BA59,Sheet2!$G$2:'Sheet2'!$G$45,0)),0)))+IF($BE$1=TRUE,2,0)</f>
        <v>6</v>
      </c>
      <c r="AC59" s="26">
        <f t="shared" si="42"/>
        <v>9.5</v>
      </c>
      <c r="AD59" s="26">
        <f t="shared" si="43"/>
        <v>12.5</v>
      </c>
      <c r="AE59" s="28">
        <f t="shared" si="44"/>
        <v>15.5</v>
      </c>
      <c r="AF59" s="26">
        <f>BB59+IF($F59="범선",IF($BG$1=TRUE,INDEX(Sheet2!$H$2:'Sheet2'!$H$45,MATCH(BB59,Sheet2!$G$2:'Sheet2'!$G$45,0),0)),IF($BH$1=TRUE,INDEX(Sheet2!$I$2:'Sheet2'!$I$45,MATCH(BB59,Sheet2!$G$2:'Sheet2'!$G$45,0)),IF($BI$1=TRUE,INDEX(Sheet2!$H$2:'Sheet2'!$H$45,MATCH(BB59,Sheet2!$G$2:'Sheet2'!$G$45,0)),0)))+IF($BE$1=TRUE,2,0)</f>
        <v>10</v>
      </c>
      <c r="AG59" s="26">
        <f t="shared" si="45"/>
        <v>13.5</v>
      </c>
      <c r="AH59" s="26">
        <f t="shared" si="46"/>
        <v>16.5</v>
      </c>
      <c r="AI59" s="28">
        <f t="shared" si="47"/>
        <v>19.5</v>
      </c>
      <c r="AJ59" s="26"/>
      <c r="AK59" s="97">
        <v>230</v>
      </c>
      <c r="AL59" s="97">
        <v>365</v>
      </c>
      <c r="AM59" s="97">
        <v>8</v>
      </c>
      <c r="AN59" s="83">
        <v>10</v>
      </c>
      <c r="AO59" s="83">
        <v>21</v>
      </c>
      <c r="AP59" s="5">
        <v>65</v>
      </c>
      <c r="AQ59" s="5">
        <v>32</v>
      </c>
      <c r="AR59" s="5">
        <v>24</v>
      </c>
      <c r="AS59" s="5">
        <v>911</v>
      </c>
      <c r="AT59" s="5">
        <v>3</v>
      </c>
      <c r="AU59" s="5">
        <f t="shared" si="48"/>
        <v>1000</v>
      </c>
      <c r="AV59" s="5">
        <f t="shared" si="49"/>
        <v>750</v>
      </c>
      <c r="AW59" s="5">
        <f t="shared" si="50"/>
        <v>1250</v>
      </c>
      <c r="AX59" s="5">
        <f t="shared" si="51"/>
        <v>-4</v>
      </c>
      <c r="AY59" s="5">
        <f t="shared" si="52"/>
        <v>-3</v>
      </c>
      <c r="AZ59" s="5">
        <f t="shared" si="53"/>
        <v>1</v>
      </c>
      <c r="BA59" s="5">
        <f t="shared" si="54"/>
        <v>4</v>
      </c>
      <c r="BB59" s="5">
        <f t="shared" si="55"/>
        <v>8</v>
      </c>
    </row>
    <row r="60" spans="1:54" s="5" customFormat="1" hidden="1">
      <c r="A60" s="334"/>
      <c r="B60" s="89" t="s">
        <v>73</v>
      </c>
      <c r="C60" s="119" t="s">
        <v>111</v>
      </c>
      <c r="D60" s="26" t="s">
        <v>1</v>
      </c>
      <c r="E60" s="26" t="s">
        <v>0</v>
      </c>
      <c r="F60" s="27" t="s">
        <v>18</v>
      </c>
      <c r="G60" s="28" t="s">
        <v>10</v>
      </c>
      <c r="H60" s="91">
        <f>ROUNDDOWN(AK60*1.05,0)+INDEX(Sheet2!$B$2:'Sheet2'!$B$5,MATCH(G60,Sheet2!$A$2:'Sheet2'!$A$5,0),0)+34*AT60-ROUNDUP(IF($BC$1=TRUE,AV60,AW60)/10,0)+A60</f>
        <v>386</v>
      </c>
      <c r="I60" s="231">
        <f>ROUNDDOWN(AL60*1.05,0)+INDEX(Sheet2!$B$2:'Sheet2'!$B$5,MATCH(G60,Sheet2!$A$2:'Sheet2'!$A$5,0),0)+34*AT60-ROUNDUP(IF($BC$1=TRUE,AV60,AW60)/10,0)+A60</f>
        <v>397</v>
      </c>
      <c r="J60" s="30">
        <f t="shared" si="28"/>
        <v>783</v>
      </c>
      <c r="K60" s="135">
        <f>AW60-ROUNDDOWN(AR60/2,0)-ROUNDDOWN(MAX(AQ60*1.2,AP60*0.5),0)+INDEX(Sheet2!$C$2:'Sheet2'!$C$5,MATCH(G60,Sheet2!$A$2:'Sheet2'!$A$5,0),0)</f>
        <v>1243</v>
      </c>
      <c r="L60" s="25">
        <f t="shared" si="29"/>
        <v>687</v>
      </c>
      <c r="M60" s="83">
        <f t="shared" si="30"/>
        <v>12</v>
      </c>
      <c r="N60" s="83">
        <f t="shared" si="31"/>
        <v>36</v>
      </c>
      <c r="O60" s="92">
        <f t="shared" si="32"/>
        <v>1555</v>
      </c>
      <c r="P60" s="31">
        <f>AX60+IF($F60="범선",IF($BG$1=TRUE,INDEX(Sheet2!$H$2:'Sheet2'!$H$45,MATCH(AX60,Sheet2!$G$2:'Sheet2'!$G$45,0),0)),IF($BH$1=TRUE,INDEX(Sheet2!$I$2:'Sheet2'!$I$45,MATCH(AX60,Sheet2!$G$2:'Sheet2'!$G$45,0)),IF($BI$1=TRUE,INDEX(Sheet2!$H$2:'Sheet2'!$H$45,MATCH(AX60,Sheet2!$G$2:'Sheet2'!$G$45,0)),0)))+IF($BE$1=TRUE,2,0)</f>
        <v>1</v>
      </c>
      <c r="Q60" s="26">
        <f t="shared" si="33"/>
        <v>4</v>
      </c>
      <c r="R60" s="26">
        <f t="shared" si="34"/>
        <v>7</v>
      </c>
      <c r="S60" s="28">
        <f t="shared" si="35"/>
        <v>10</v>
      </c>
      <c r="T60" s="26">
        <f>AY60+IF($F60="범선",IF($BG$1=TRUE,INDEX(Sheet2!$H$2:'Sheet2'!$H$45,MATCH(AY60,Sheet2!$G$2:'Sheet2'!$G$45,0),0)),IF($BH$1=TRUE,INDEX(Sheet2!$I$2:'Sheet2'!$I$45,MATCH(AY60,Sheet2!$G$2:'Sheet2'!$G$45,0)),IF($BI$1=TRUE,INDEX(Sheet2!$H$2:'Sheet2'!$H$45,MATCH(AY60,Sheet2!$G$2:'Sheet2'!$G$45,0)),0)))+IF($BE$1=TRUE,2,0)</f>
        <v>2</v>
      </c>
      <c r="U60" s="26">
        <f t="shared" si="36"/>
        <v>5.5</v>
      </c>
      <c r="V60" s="26">
        <f t="shared" si="37"/>
        <v>8.5</v>
      </c>
      <c r="W60" s="28">
        <f t="shared" si="38"/>
        <v>11.5</v>
      </c>
      <c r="X60" s="26">
        <f>AZ60+IF($F60="범선",IF($BG$1=TRUE,INDEX(Sheet2!$H$2:'Sheet2'!$H$45,MATCH(AZ60,Sheet2!$G$2:'Sheet2'!$G$45,0),0)),IF($BH$1=TRUE,INDEX(Sheet2!$I$2:'Sheet2'!$I$45,MATCH(AZ60,Sheet2!$G$2:'Sheet2'!$G$45,0)),IF($BI$1=TRUE,INDEX(Sheet2!$H$2:'Sheet2'!$H$45,MATCH(AZ60,Sheet2!$G$2:'Sheet2'!$G$45,0)),0)))+IF($BE$1=TRUE,2,0)</f>
        <v>6</v>
      </c>
      <c r="Y60" s="26">
        <f t="shared" si="39"/>
        <v>9.5</v>
      </c>
      <c r="Z60" s="26">
        <f t="shared" si="40"/>
        <v>12.5</v>
      </c>
      <c r="AA60" s="28">
        <f t="shared" si="41"/>
        <v>15.5</v>
      </c>
      <c r="AB60" s="26">
        <f>BA60+IF($F60="범선",IF($BG$1=TRUE,INDEX(Sheet2!$H$2:'Sheet2'!$H$45,MATCH(BA60,Sheet2!$G$2:'Sheet2'!$G$45,0),0)),IF($BH$1=TRUE,INDEX(Sheet2!$I$2:'Sheet2'!$I$45,MATCH(BA60,Sheet2!$G$2:'Sheet2'!$G$45,0)),IF($BI$1=TRUE,INDEX(Sheet2!$H$2:'Sheet2'!$H$45,MATCH(BA60,Sheet2!$G$2:'Sheet2'!$G$45,0)),0)))+IF($BE$1=TRUE,2,0)</f>
        <v>9</v>
      </c>
      <c r="AC60" s="26">
        <f t="shared" si="42"/>
        <v>12.5</v>
      </c>
      <c r="AD60" s="26">
        <f t="shared" si="43"/>
        <v>15.5</v>
      </c>
      <c r="AE60" s="28">
        <f t="shared" si="44"/>
        <v>18.5</v>
      </c>
      <c r="AF60" s="26">
        <f>BB60+IF($F60="범선",IF($BG$1=TRUE,INDEX(Sheet2!$H$2:'Sheet2'!$H$45,MATCH(BB60,Sheet2!$G$2:'Sheet2'!$G$45,0),0)),IF($BH$1=TRUE,INDEX(Sheet2!$I$2:'Sheet2'!$I$45,MATCH(BB60,Sheet2!$G$2:'Sheet2'!$G$45,0)),IF($BI$1=TRUE,INDEX(Sheet2!$H$2:'Sheet2'!$H$45,MATCH(BB60,Sheet2!$G$2:'Sheet2'!$G$45,0)),0)))+IF($BE$1=TRUE,2,0)</f>
        <v>13</v>
      </c>
      <c r="AG60" s="26">
        <f t="shared" si="45"/>
        <v>16.5</v>
      </c>
      <c r="AH60" s="26">
        <f t="shared" si="46"/>
        <v>19.5</v>
      </c>
      <c r="AI60" s="28">
        <f t="shared" si="47"/>
        <v>22.5</v>
      </c>
      <c r="AJ60" s="26"/>
      <c r="AK60" s="97">
        <v>210</v>
      </c>
      <c r="AL60" s="97">
        <v>220</v>
      </c>
      <c r="AM60" s="97">
        <v>6</v>
      </c>
      <c r="AN60" s="83">
        <v>12</v>
      </c>
      <c r="AO60" s="83">
        <v>36</v>
      </c>
      <c r="AP60" s="5">
        <v>100</v>
      </c>
      <c r="AQ60" s="5">
        <v>40</v>
      </c>
      <c r="AR60" s="5">
        <v>40</v>
      </c>
      <c r="AS60" s="5">
        <v>870</v>
      </c>
      <c r="AT60" s="5">
        <v>3</v>
      </c>
      <c r="AU60" s="5">
        <f t="shared" si="48"/>
        <v>1010</v>
      </c>
      <c r="AV60" s="5">
        <f t="shared" si="49"/>
        <v>757</v>
      </c>
      <c r="AW60" s="5">
        <f t="shared" si="50"/>
        <v>1262</v>
      </c>
      <c r="AX60" s="5">
        <f t="shared" si="51"/>
        <v>-1</v>
      </c>
      <c r="AY60" s="5">
        <f t="shared" si="52"/>
        <v>0</v>
      </c>
      <c r="AZ60" s="5">
        <f t="shared" si="53"/>
        <v>4</v>
      </c>
      <c r="BA60" s="5">
        <f t="shared" si="54"/>
        <v>7</v>
      </c>
      <c r="BB60" s="5">
        <f t="shared" si="55"/>
        <v>11</v>
      </c>
    </row>
    <row r="61" spans="1:54" s="5" customFormat="1" hidden="1">
      <c r="A61" s="380"/>
      <c r="B61" s="276"/>
      <c r="C61" s="120" t="s">
        <v>253</v>
      </c>
      <c r="D61" s="102" t="s">
        <v>25</v>
      </c>
      <c r="E61" s="102" t="s">
        <v>41</v>
      </c>
      <c r="F61" s="111" t="s">
        <v>18</v>
      </c>
      <c r="G61" s="103" t="s">
        <v>10</v>
      </c>
      <c r="H61" s="289">
        <f>ROUNDDOWN(AK61*1.05,0)+INDEX(Sheet2!$B$2:'Sheet2'!$B$5,MATCH(G61,Sheet2!$A$2:'Sheet2'!$A$5,0),0)+34*AT61-ROUNDUP(IF($BC$1=TRUE,AV61,AW61)/10,0)+A61</f>
        <v>481</v>
      </c>
      <c r="I61" s="299">
        <f>ROUNDDOWN(AL61*1.05,0)+INDEX(Sheet2!$B$2:'Sheet2'!$B$5,MATCH(G61,Sheet2!$A$2:'Sheet2'!$A$5,0),0)+34*AT61-ROUNDUP(IF($BC$1=TRUE,AV61,AW61)/10,0)+A61</f>
        <v>607</v>
      </c>
      <c r="J61" s="104">
        <f t="shared" si="28"/>
        <v>1088</v>
      </c>
      <c r="K61" s="135">
        <f>AW61-ROUNDDOWN(AR61/2,0)-ROUNDDOWN(MAX(AQ61*1.2,AP61*0.5),0)+INDEX(Sheet2!$C$2:'Sheet2'!$C$5,MATCH(G61,Sheet2!$A$2:'Sheet2'!$A$5,0),0)</f>
        <v>1236</v>
      </c>
      <c r="L61" s="101">
        <f t="shared" si="29"/>
        <v>685</v>
      </c>
      <c r="M61" s="109">
        <f t="shared" si="30"/>
        <v>10</v>
      </c>
      <c r="N61" s="109">
        <f t="shared" si="31"/>
        <v>22</v>
      </c>
      <c r="O61" s="105">
        <f t="shared" si="32"/>
        <v>2050</v>
      </c>
      <c r="P61" s="106">
        <f>AX61+IF($F61="범선",IF($BG$1=TRUE,INDEX(Sheet2!$H$2:'Sheet2'!$H$45,MATCH(AX61,Sheet2!$G$2:'Sheet2'!$G$45,0),0)),IF($BH$1=TRUE,INDEX(Sheet2!$I$2:'Sheet2'!$I$45,MATCH(AX61,Sheet2!$G$2:'Sheet2'!$G$45,0)),IF($BI$1=TRUE,INDEX(Sheet2!$H$2:'Sheet2'!$H$45,MATCH(AX61,Sheet2!$G$2:'Sheet2'!$G$45,0)),0)))+IF($BE$1=TRUE,2,0)</f>
        <v>-2</v>
      </c>
      <c r="Q61" s="102">
        <f t="shared" si="33"/>
        <v>1</v>
      </c>
      <c r="R61" s="102">
        <f t="shared" si="34"/>
        <v>4</v>
      </c>
      <c r="S61" s="103">
        <f t="shared" si="35"/>
        <v>7</v>
      </c>
      <c r="T61" s="102">
        <f>AY61+IF($F61="범선",IF($BG$1=TRUE,INDEX(Sheet2!$H$2:'Sheet2'!$H$45,MATCH(AY61,Sheet2!$G$2:'Sheet2'!$G$45,0),0)),IF($BH$1=TRUE,INDEX(Sheet2!$I$2:'Sheet2'!$I$45,MATCH(AY61,Sheet2!$G$2:'Sheet2'!$G$45,0)),IF($BI$1=TRUE,INDEX(Sheet2!$H$2:'Sheet2'!$H$45,MATCH(AY61,Sheet2!$G$2:'Sheet2'!$G$45,0)),0)))+IF($BE$1=TRUE,2,0)</f>
        <v>-1</v>
      </c>
      <c r="U61" s="102">
        <f t="shared" si="36"/>
        <v>2.5</v>
      </c>
      <c r="V61" s="102">
        <f t="shared" si="37"/>
        <v>5.5</v>
      </c>
      <c r="W61" s="103">
        <f t="shared" si="38"/>
        <v>8.5</v>
      </c>
      <c r="X61" s="102">
        <f>AZ61+IF($F61="범선",IF($BG$1=TRUE,INDEX(Sheet2!$H$2:'Sheet2'!$H$45,MATCH(AZ61,Sheet2!$G$2:'Sheet2'!$G$45,0),0)),IF($BH$1=TRUE,INDEX(Sheet2!$I$2:'Sheet2'!$I$45,MATCH(AZ61,Sheet2!$G$2:'Sheet2'!$G$45,0)),IF($BI$1=TRUE,INDEX(Sheet2!$H$2:'Sheet2'!$H$45,MATCH(AZ61,Sheet2!$G$2:'Sheet2'!$G$45,0)),0)))+IF($BE$1=TRUE,2,0)</f>
        <v>3</v>
      </c>
      <c r="Y61" s="102">
        <f t="shared" si="39"/>
        <v>6.5</v>
      </c>
      <c r="Z61" s="102">
        <f t="shared" si="40"/>
        <v>9.5</v>
      </c>
      <c r="AA61" s="103">
        <f t="shared" si="41"/>
        <v>12.5</v>
      </c>
      <c r="AB61" s="102">
        <f>BA61+IF($F61="범선",IF($BG$1=TRUE,INDEX(Sheet2!$H$2:'Sheet2'!$H$45,MATCH(BA61,Sheet2!$G$2:'Sheet2'!$G$45,0),0)),IF($BH$1=TRUE,INDEX(Sheet2!$I$2:'Sheet2'!$I$45,MATCH(BA61,Sheet2!$G$2:'Sheet2'!$G$45,0)),IF($BI$1=TRUE,INDEX(Sheet2!$H$2:'Sheet2'!$H$45,MATCH(BA61,Sheet2!$G$2:'Sheet2'!$G$45,0)),0)))+IF($BE$1=TRUE,2,0)</f>
        <v>6</v>
      </c>
      <c r="AC61" s="102">
        <f t="shared" si="42"/>
        <v>9.5</v>
      </c>
      <c r="AD61" s="102">
        <f t="shared" si="43"/>
        <v>12.5</v>
      </c>
      <c r="AE61" s="103">
        <f t="shared" si="44"/>
        <v>15.5</v>
      </c>
      <c r="AF61" s="102">
        <f>BB61+IF($F61="범선",IF($BG$1=TRUE,INDEX(Sheet2!$H$2:'Sheet2'!$H$45,MATCH(BB61,Sheet2!$G$2:'Sheet2'!$G$45,0),0)),IF($BH$1=TRUE,INDEX(Sheet2!$I$2:'Sheet2'!$I$45,MATCH(BB61,Sheet2!$G$2:'Sheet2'!$G$45,0)),IF($BI$1=TRUE,INDEX(Sheet2!$H$2:'Sheet2'!$H$45,MATCH(BB61,Sheet2!$G$2:'Sheet2'!$G$45,0)),0)))+IF($BE$1=TRUE,2,0)</f>
        <v>10</v>
      </c>
      <c r="AG61" s="102">
        <f t="shared" si="45"/>
        <v>13.5</v>
      </c>
      <c r="AH61" s="102">
        <f t="shared" si="46"/>
        <v>16.5</v>
      </c>
      <c r="AI61" s="103">
        <f t="shared" si="47"/>
        <v>19.5</v>
      </c>
      <c r="AJ61" s="102"/>
      <c r="AK61" s="108">
        <v>235</v>
      </c>
      <c r="AL61" s="108">
        <v>355</v>
      </c>
      <c r="AM61" s="108">
        <v>7</v>
      </c>
      <c r="AN61" s="109">
        <v>10</v>
      </c>
      <c r="AO61" s="109">
        <v>22</v>
      </c>
      <c r="AP61" s="110">
        <v>75</v>
      </c>
      <c r="AQ61" s="110">
        <v>45</v>
      </c>
      <c r="AR61" s="110">
        <v>22</v>
      </c>
      <c r="AS61" s="110">
        <v>903</v>
      </c>
      <c r="AT61" s="110">
        <v>5</v>
      </c>
      <c r="AU61" s="110">
        <f t="shared" si="48"/>
        <v>1000</v>
      </c>
      <c r="AV61" s="110">
        <f t="shared" si="49"/>
        <v>750</v>
      </c>
      <c r="AW61" s="110">
        <f t="shared" si="50"/>
        <v>1250</v>
      </c>
      <c r="AX61" s="110">
        <f t="shared" si="51"/>
        <v>-4</v>
      </c>
      <c r="AY61" s="110">
        <f t="shared" si="52"/>
        <v>-3</v>
      </c>
      <c r="AZ61" s="110">
        <f t="shared" si="53"/>
        <v>1</v>
      </c>
      <c r="BA61" s="110">
        <f t="shared" si="54"/>
        <v>4</v>
      </c>
      <c r="BB61" s="110">
        <f t="shared" si="55"/>
        <v>8</v>
      </c>
    </row>
    <row r="62" spans="1:54" s="5" customFormat="1" hidden="1">
      <c r="A62" s="334"/>
      <c r="B62" s="89" t="s">
        <v>73</v>
      </c>
      <c r="C62" s="119" t="s">
        <v>72</v>
      </c>
      <c r="D62" s="26" t="s">
        <v>1</v>
      </c>
      <c r="E62" s="26" t="s">
        <v>0</v>
      </c>
      <c r="F62" s="27" t="s">
        <v>18</v>
      </c>
      <c r="G62" s="28" t="s">
        <v>10</v>
      </c>
      <c r="H62" s="91">
        <f>ROUNDDOWN(AK62*1.05,0)+INDEX(Sheet2!$B$2:'Sheet2'!$B$5,MATCH(G62,Sheet2!$A$2:'Sheet2'!$A$5,0),0)+34*AT62-ROUNDUP(IF($BC$1=TRUE,AV62,AW62)/10,0)+A62</f>
        <v>356</v>
      </c>
      <c r="I62" s="231">
        <f>ROUNDDOWN(AL62*1.05,0)+INDEX(Sheet2!$B$2:'Sheet2'!$B$5,MATCH(G62,Sheet2!$A$2:'Sheet2'!$A$5,0),0)+34*AT62-ROUNDUP(IF($BC$1=TRUE,AV62,AW62)/10,0)+A62</f>
        <v>482</v>
      </c>
      <c r="J62" s="30">
        <f t="shared" ref="J62:J93" si="56">H62+I62</f>
        <v>838</v>
      </c>
      <c r="K62" s="135">
        <f>AW62-ROUNDDOWN(AR62/2,0)-ROUNDDOWN(MAX(AQ62*1.2,AP62*0.5),0)+INDEX(Sheet2!$C$2:'Sheet2'!$C$5,MATCH(G62,Sheet2!$A$2:'Sheet2'!$A$5,0),0)</f>
        <v>1234</v>
      </c>
      <c r="L62" s="25">
        <f t="shared" ref="L62:L93" si="57">AV62-ROUNDDOWN(AR62/2,0)-ROUNDDOWN(MAX(AQ62*1.2,AP62*0.5),0)</f>
        <v>688</v>
      </c>
      <c r="M62" s="83">
        <f t="shared" ref="M62:M93" si="58">AN62</f>
        <v>15</v>
      </c>
      <c r="N62" s="83">
        <f t="shared" ref="N62:N93" si="59">AO62</f>
        <v>35</v>
      </c>
      <c r="O62" s="92">
        <f t="shared" ref="O62:O93" si="60">H62*3+I62</f>
        <v>1550</v>
      </c>
      <c r="P62" s="31">
        <f>AX62+IF($F62="범선",IF($BG$1=TRUE,INDEX(Sheet2!$H$2:'Sheet2'!$H$45,MATCH(AX62,Sheet2!$G$2:'Sheet2'!$G$45,0),0)),IF($BH$1=TRUE,INDEX(Sheet2!$I$2:'Sheet2'!$I$45,MATCH(AX62,Sheet2!$G$2:'Sheet2'!$G$45,0)),IF($BI$1=TRUE,INDEX(Sheet2!$H$2:'Sheet2'!$H$45,MATCH(AX62,Sheet2!$G$2:'Sheet2'!$G$45,0)),0)))+IF($BE$1=TRUE,2,0)</f>
        <v>1</v>
      </c>
      <c r="Q62" s="26">
        <f t="shared" ref="Q62:Q93" si="61">P62+3</f>
        <v>4</v>
      </c>
      <c r="R62" s="26">
        <f t="shared" ref="R62:R93" si="62">P62+6</f>
        <v>7</v>
      </c>
      <c r="S62" s="28">
        <f t="shared" ref="S62:S93" si="63">P62+9</f>
        <v>10</v>
      </c>
      <c r="T62" s="26">
        <f>AY62+IF($F62="범선",IF($BG$1=TRUE,INDEX(Sheet2!$H$2:'Sheet2'!$H$45,MATCH(AY62,Sheet2!$G$2:'Sheet2'!$G$45,0),0)),IF($BH$1=TRUE,INDEX(Sheet2!$I$2:'Sheet2'!$I$45,MATCH(AY62,Sheet2!$G$2:'Sheet2'!$G$45,0)),IF($BI$1=TRUE,INDEX(Sheet2!$H$2:'Sheet2'!$H$45,MATCH(AY62,Sheet2!$G$2:'Sheet2'!$G$45,0)),0)))+IF($BE$1=TRUE,2,0)</f>
        <v>2</v>
      </c>
      <c r="U62" s="26">
        <f t="shared" ref="U62:U93" si="64">T62+3.5</f>
        <v>5.5</v>
      </c>
      <c r="V62" s="26">
        <f t="shared" ref="V62:V93" si="65">T62+6.5</f>
        <v>8.5</v>
      </c>
      <c r="W62" s="28">
        <f t="shared" ref="W62:W93" si="66">T62+9.5</f>
        <v>11.5</v>
      </c>
      <c r="X62" s="26">
        <f>AZ62+IF($F62="범선",IF($BG$1=TRUE,INDEX(Sheet2!$H$2:'Sheet2'!$H$45,MATCH(AZ62,Sheet2!$G$2:'Sheet2'!$G$45,0),0)),IF($BH$1=TRUE,INDEX(Sheet2!$I$2:'Sheet2'!$I$45,MATCH(AZ62,Sheet2!$G$2:'Sheet2'!$G$45,0)),IF($BI$1=TRUE,INDEX(Sheet2!$H$2:'Sheet2'!$H$45,MATCH(AZ62,Sheet2!$G$2:'Sheet2'!$G$45,0)),0)))+IF($BE$1=TRUE,2,0)</f>
        <v>5</v>
      </c>
      <c r="Y62" s="26">
        <f t="shared" ref="Y62:Y93" si="67">X62+3.5</f>
        <v>8.5</v>
      </c>
      <c r="Z62" s="26">
        <f t="shared" ref="Z62:Z93" si="68">X62+6.5</f>
        <v>11.5</v>
      </c>
      <c r="AA62" s="28">
        <f t="shared" ref="AA62:AA93" si="69">X62+9.5</f>
        <v>14.5</v>
      </c>
      <c r="AB62" s="26">
        <f>BA62+IF($F62="범선",IF($BG$1=TRUE,INDEX(Sheet2!$H$2:'Sheet2'!$H$45,MATCH(BA62,Sheet2!$G$2:'Sheet2'!$G$45,0),0)),IF($BH$1=TRUE,INDEX(Sheet2!$I$2:'Sheet2'!$I$45,MATCH(BA62,Sheet2!$G$2:'Sheet2'!$G$45,0)),IF($BI$1=TRUE,INDEX(Sheet2!$H$2:'Sheet2'!$H$45,MATCH(BA62,Sheet2!$G$2:'Sheet2'!$G$45,0)),0)))+IF($BE$1=TRUE,2,0)</f>
        <v>9</v>
      </c>
      <c r="AC62" s="26">
        <f t="shared" ref="AC62:AC93" si="70">AB62+3.5</f>
        <v>12.5</v>
      </c>
      <c r="AD62" s="26">
        <f t="shared" ref="AD62:AD93" si="71">AB62+6.5</f>
        <v>15.5</v>
      </c>
      <c r="AE62" s="28">
        <f t="shared" ref="AE62:AE93" si="72">AB62+9.5</f>
        <v>18.5</v>
      </c>
      <c r="AF62" s="26">
        <f>BB62+IF($F62="범선",IF($BG$1=TRUE,INDEX(Sheet2!$H$2:'Sheet2'!$H$45,MATCH(BB62,Sheet2!$G$2:'Sheet2'!$G$45,0),0)),IF($BH$1=TRUE,INDEX(Sheet2!$I$2:'Sheet2'!$I$45,MATCH(BB62,Sheet2!$G$2:'Sheet2'!$G$45,0)),IF($BI$1=TRUE,INDEX(Sheet2!$H$2:'Sheet2'!$H$45,MATCH(BB62,Sheet2!$G$2:'Sheet2'!$G$45,0)),0)))+IF($BE$1=TRUE,2,0)</f>
        <v>13</v>
      </c>
      <c r="AG62" s="26">
        <f t="shared" ref="AG62:AG93" si="73">AF62+3.5</f>
        <v>16.5</v>
      </c>
      <c r="AH62" s="26">
        <f t="shared" ref="AH62:AH93" si="74">AF62+6.5</f>
        <v>19.5</v>
      </c>
      <c r="AI62" s="28">
        <f t="shared" ref="AI62:AI93" si="75">AF62+9.5</f>
        <v>22.5</v>
      </c>
      <c r="AJ62" s="26"/>
      <c r="AK62" s="97">
        <v>180</v>
      </c>
      <c r="AL62" s="97">
        <v>300</v>
      </c>
      <c r="AM62" s="97">
        <v>11</v>
      </c>
      <c r="AN62" s="83">
        <v>15</v>
      </c>
      <c r="AO62" s="83">
        <v>35</v>
      </c>
      <c r="AP62" s="5">
        <v>75</v>
      </c>
      <c r="AQ62" s="5">
        <v>35</v>
      </c>
      <c r="AR62" s="5">
        <v>25</v>
      </c>
      <c r="AS62" s="5">
        <v>890</v>
      </c>
      <c r="AT62" s="5">
        <v>3</v>
      </c>
      <c r="AU62" s="5">
        <f t="shared" ref="AU62:AU93" si="76">AP62+AR62+AS62</f>
        <v>990</v>
      </c>
      <c r="AV62" s="5">
        <f t="shared" ref="AV62:AV93" si="77">ROUNDDOWN(AU62*0.75,0)</f>
        <v>742</v>
      </c>
      <c r="AW62" s="5">
        <f t="shared" ref="AW62:AW93" si="78">ROUNDDOWN(AU62*1.25,0)</f>
        <v>1237</v>
      </c>
      <c r="AX62" s="5">
        <f t="shared" ref="AX62:AX93" si="79">ROUNDDOWN(($AO62-5)/5,0)-ROUNDDOWN(IF($BC$1=TRUE,$AV62,$AW62)/100,0)+IF($BD$1=TRUE,1,0)+IF($BF$1=TRUE,6,0)</f>
        <v>-1</v>
      </c>
      <c r="AY62" s="5">
        <f t="shared" ref="AY62:AY93" si="80">ROUNDDOWN(($AO62-5+3*$BC$7)/5,0)-ROUNDDOWN(IF($BC$1=TRUE,$AV62,$AW62)/100,0)+IF($BD$1=TRUE,1,0)+IF($BF$1=TRUE,6,0)</f>
        <v>0</v>
      </c>
      <c r="AZ62" s="5">
        <f t="shared" ref="AZ62:AZ93" si="81">ROUNDDOWN(($AO62-5+20*1+2*$BC$7)/5,0)-ROUNDDOWN(IF($BC$1=TRUE,$AV62,$AW62)/100,0)+IF($BD$1=TRUE,1,0)+IF($BF$1=TRUE,6,0)</f>
        <v>3</v>
      </c>
      <c r="BA62" s="5">
        <f t="shared" ref="BA62:BA93" si="82">ROUNDDOWN(($AO62-5+20*2+1*$BC$7)/5,0)-ROUNDDOWN(IF($BC$1=TRUE,$AV62,$AW62)/100,0)+IF($BD$1=TRUE,1,0)+IF($BF$1=TRUE,6,0)</f>
        <v>7</v>
      </c>
      <c r="BB62" s="5">
        <f t="shared" ref="BB62:BB93" si="83">ROUNDDOWN(($AO62-5+60)/5,0)-ROUNDDOWN(IF($BC$1=TRUE,$AV62,$AW62)/100,0)+IF($BD$1=TRUE,1,0)+IF($BF$1=TRUE,6,0)</f>
        <v>11</v>
      </c>
    </row>
    <row r="63" spans="1:54" s="5" customFormat="1" hidden="1">
      <c r="A63" s="381"/>
      <c r="B63" s="377" t="s">
        <v>100</v>
      </c>
      <c r="C63" s="542" t="s">
        <v>242</v>
      </c>
      <c r="D63" s="49" t="s">
        <v>1</v>
      </c>
      <c r="E63" s="49" t="s">
        <v>0</v>
      </c>
      <c r="F63" s="50" t="s">
        <v>18</v>
      </c>
      <c r="G63" s="51" t="s">
        <v>10</v>
      </c>
      <c r="H63" s="286">
        <f>ROUNDDOWN(AK63*1.05,0)+INDEX(Sheet2!$B$2:'Sheet2'!$B$5,MATCH(G63,Sheet2!$A$2:'Sheet2'!$A$5,0),0)+34*AT63-ROUNDUP(IF($BC$1=TRUE,AV63,AW63)/10,0)+A63</f>
        <v>461</v>
      </c>
      <c r="I63" s="296">
        <f>ROUNDDOWN(AL63*1.05,0)+INDEX(Sheet2!$B$2:'Sheet2'!$B$5,MATCH(G63,Sheet2!$A$2:'Sheet2'!$A$5,0),0)+34*AT63-ROUNDUP(IF($BC$1=TRUE,AV63,AW63)/10,0)+A63</f>
        <v>551</v>
      </c>
      <c r="J63" s="40">
        <f t="shared" si="56"/>
        <v>1012</v>
      </c>
      <c r="K63" s="204">
        <f>AW63-ROUNDDOWN(AR63/2,0)-ROUNDDOWN(MAX(AQ63*1.2,AP63*0.5),0)+INDEX(Sheet2!$C$2:'Sheet2'!$C$5,MATCH(G63,Sheet2!$A$2:'Sheet2'!$A$5,0),0)</f>
        <v>1233</v>
      </c>
      <c r="L63" s="48">
        <f t="shared" si="57"/>
        <v>692</v>
      </c>
      <c r="M63" s="201">
        <f t="shared" si="58"/>
        <v>9</v>
      </c>
      <c r="N63" s="201">
        <f t="shared" si="59"/>
        <v>16</v>
      </c>
      <c r="O63" s="202">
        <f t="shared" si="60"/>
        <v>1934</v>
      </c>
      <c r="P63" s="53">
        <f>AX63+IF($F63="범선",IF($BG$1=TRUE,INDEX(Sheet2!$H$2:'Sheet2'!$H$45,MATCH(AX63,Sheet2!$G$2:'Sheet2'!$G$45,0),0)),IF($BH$1=TRUE,INDEX(Sheet2!$I$2:'Sheet2'!$I$45,MATCH(AX63,Sheet2!$G$2:'Sheet2'!$G$45,0)),IF($BI$1=TRUE,INDEX(Sheet2!$H$2:'Sheet2'!$H$45,MATCH(AX63,Sheet2!$G$2:'Sheet2'!$G$45,0)),0)))+IF($BE$1=TRUE,2,0)</f>
        <v>-3</v>
      </c>
      <c r="Q63" s="49">
        <f t="shared" si="61"/>
        <v>0</v>
      </c>
      <c r="R63" s="49">
        <f t="shared" si="62"/>
        <v>3</v>
      </c>
      <c r="S63" s="51">
        <f t="shared" si="63"/>
        <v>6</v>
      </c>
      <c r="T63" s="49">
        <f>AY63+IF($F63="범선",IF($BG$1=TRUE,INDEX(Sheet2!$H$2:'Sheet2'!$H$45,MATCH(AY63,Sheet2!$G$2:'Sheet2'!$G$45,0),0)),IF($BH$1=TRUE,INDEX(Sheet2!$I$2:'Sheet2'!$I$45,MATCH(AY63,Sheet2!$G$2:'Sheet2'!$G$45,0)),IF($BI$1=TRUE,INDEX(Sheet2!$H$2:'Sheet2'!$H$45,MATCH(AY63,Sheet2!$G$2:'Sheet2'!$G$45,0)),0)))+IF($BE$1=TRUE,2,0)</f>
        <v>-2</v>
      </c>
      <c r="U63" s="49">
        <f t="shared" si="64"/>
        <v>1.5</v>
      </c>
      <c r="V63" s="49">
        <f t="shared" si="65"/>
        <v>4.5</v>
      </c>
      <c r="W63" s="51">
        <f t="shared" si="66"/>
        <v>7.5</v>
      </c>
      <c r="X63" s="49">
        <f>AZ63+IF($F63="범선",IF($BG$1=TRUE,INDEX(Sheet2!$H$2:'Sheet2'!$H$45,MATCH(AZ63,Sheet2!$G$2:'Sheet2'!$G$45,0),0)),IF($BH$1=TRUE,INDEX(Sheet2!$I$2:'Sheet2'!$I$45,MATCH(AZ63,Sheet2!$G$2:'Sheet2'!$G$45,0)),IF($BI$1=TRUE,INDEX(Sheet2!$H$2:'Sheet2'!$H$45,MATCH(AZ63,Sheet2!$G$2:'Sheet2'!$G$45,0)),0)))+IF($BE$1=TRUE,2,0)</f>
        <v>2</v>
      </c>
      <c r="Y63" s="49">
        <f t="shared" si="67"/>
        <v>5.5</v>
      </c>
      <c r="Z63" s="49">
        <f t="shared" si="68"/>
        <v>8.5</v>
      </c>
      <c r="AA63" s="51">
        <f t="shared" si="69"/>
        <v>11.5</v>
      </c>
      <c r="AB63" s="49">
        <f>BA63+IF($F63="범선",IF($BG$1=TRUE,INDEX(Sheet2!$H$2:'Sheet2'!$H$45,MATCH(BA63,Sheet2!$G$2:'Sheet2'!$G$45,0),0)),IF($BH$1=TRUE,INDEX(Sheet2!$I$2:'Sheet2'!$I$45,MATCH(BA63,Sheet2!$G$2:'Sheet2'!$G$45,0)),IF($BI$1=TRUE,INDEX(Sheet2!$H$2:'Sheet2'!$H$45,MATCH(BA63,Sheet2!$G$2:'Sheet2'!$G$45,0)),0)))+IF($BE$1=TRUE,2,0)</f>
        <v>5</v>
      </c>
      <c r="AC63" s="49">
        <f t="shared" si="70"/>
        <v>8.5</v>
      </c>
      <c r="AD63" s="49">
        <f t="shared" si="71"/>
        <v>11.5</v>
      </c>
      <c r="AE63" s="51">
        <f t="shared" si="72"/>
        <v>14.5</v>
      </c>
      <c r="AF63" s="49">
        <f>BB63+IF($F63="범선",IF($BG$1=TRUE,INDEX(Sheet2!$H$2:'Sheet2'!$H$45,MATCH(BB63,Sheet2!$G$2:'Sheet2'!$G$45,0),0)),IF($BH$1=TRUE,INDEX(Sheet2!$I$2:'Sheet2'!$I$45,MATCH(BB63,Sheet2!$G$2:'Sheet2'!$G$45,0)),IF($BI$1=TRUE,INDEX(Sheet2!$H$2:'Sheet2'!$H$45,MATCH(BB63,Sheet2!$G$2:'Sheet2'!$G$45,0)),0)))+IF($BE$1=TRUE,2,0)</f>
        <v>9</v>
      </c>
      <c r="AG63" s="49">
        <f t="shared" si="73"/>
        <v>12.5</v>
      </c>
      <c r="AH63" s="49">
        <f t="shared" si="74"/>
        <v>15.5</v>
      </c>
      <c r="AI63" s="51">
        <f t="shared" si="75"/>
        <v>18.5</v>
      </c>
      <c r="AJ63" s="38"/>
      <c r="AK63" s="97">
        <v>215</v>
      </c>
      <c r="AL63" s="97">
        <v>300</v>
      </c>
      <c r="AM63" s="97">
        <v>10</v>
      </c>
      <c r="AN63" s="83">
        <v>9</v>
      </c>
      <c r="AO63" s="83">
        <v>16</v>
      </c>
      <c r="AP63" s="5">
        <v>60</v>
      </c>
      <c r="AQ63" s="5">
        <v>28</v>
      </c>
      <c r="AR63" s="5">
        <v>20</v>
      </c>
      <c r="AS63" s="5">
        <v>900</v>
      </c>
      <c r="AT63" s="5">
        <v>5</v>
      </c>
      <c r="AU63" s="5">
        <f t="shared" si="76"/>
        <v>980</v>
      </c>
      <c r="AV63" s="5">
        <f t="shared" si="77"/>
        <v>735</v>
      </c>
      <c r="AW63" s="5">
        <f t="shared" si="78"/>
        <v>1225</v>
      </c>
      <c r="AX63" s="5">
        <f t="shared" si="79"/>
        <v>-5</v>
      </c>
      <c r="AY63" s="5">
        <f t="shared" si="80"/>
        <v>-4</v>
      </c>
      <c r="AZ63" s="5">
        <f t="shared" si="81"/>
        <v>0</v>
      </c>
      <c r="BA63" s="5">
        <f t="shared" si="82"/>
        <v>3</v>
      </c>
      <c r="BB63" s="5">
        <f t="shared" si="83"/>
        <v>7</v>
      </c>
    </row>
    <row r="64" spans="1:54" s="5" customFormat="1" hidden="1">
      <c r="A64" s="333"/>
      <c r="B64" s="344" t="s">
        <v>28</v>
      </c>
      <c r="C64" s="190" t="s">
        <v>101</v>
      </c>
      <c r="D64" s="43" t="s">
        <v>1</v>
      </c>
      <c r="E64" s="43" t="s">
        <v>41</v>
      </c>
      <c r="F64" s="43" t="s">
        <v>18</v>
      </c>
      <c r="G64" s="45" t="s">
        <v>10</v>
      </c>
      <c r="H64" s="280">
        <f>ROUNDDOWN(AK64*1.05,0)+INDEX(Sheet2!$B$2:'Sheet2'!$B$5,MATCH(G64,Sheet2!$A$2:'Sheet2'!$A$5,0),0)+34*AT64-ROUNDUP(IF($BC$1=TRUE,AV64,AW64)/10,0)+A64</f>
        <v>440</v>
      </c>
      <c r="I64" s="290">
        <f>ROUNDDOWN(AL64*1.05,0)+INDEX(Sheet2!$B$2:'Sheet2'!$B$5,MATCH(G64,Sheet2!$A$2:'Sheet2'!$A$5,0),0)+34*AT64-ROUNDUP(IF($BC$1=TRUE,AV64,AW64)/10,0)+A64</f>
        <v>550</v>
      </c>
      <c r="J64" s="46">
        <f t="shared" si="56"/>
        <v>990</v>
      </c>
      <c r="K64" s="172">
        <f>AW64-ROUNDDOWN(AR64/2,0)-ROUNDDOWN(MAX(AQ64*1.2,AP64*0.5),0)+INDEX(Sheet2!$C$2:'Sheet2'!$C$5,MATCH(G64,Sheet2!$A$2:'Sheet2'!$A$5,0),0)</f>
        <v>1229</v>
      </c>
      <c r="L64" s="42">
        <f t="shared" si="57"/>
        <v>678</v>
      </c>
      <c r="M64" s="191">
        <f t="shared" si="58"/>
        <v>13</v>
      </c>
      <c r="N64" s="191">
        <f t="shared" si="59"/>
        <v>32</v>
      </c>
      <c r="O64" s="140">
        <f t="shared" si="60"/>
        <v>1870</v>
      </c>
      <c r="P64" s="47">
        <f>AX64+IF($F64="범선",IF($BG$1=TRUE,INDEX(Sheet2!$H$2:'Sheet2'!$H$45,MATCH(AX64,Sheet2!$G$2:'Sheet2'!$G$45,0),0)),IF($BH$1=TRUE,INDEX(Sheet2!$I$2:'Sheet2'!$I$45,MATCH(AX64,Sheet2!$G$2:'Sheet2'!$G$45,0)),IF($BI$1=TRUE,INDEX(Sheet2!$H$2:'Sheet2'!$H$45,MATCH(AX64,Sheet2!$G$2:'Sheet2'!$G$45,0)),0)))+IF($BE$1=TRUE,2,0)</f>
        <v>0</v>
      </c>
      <c r="Q64" s="43">
        <f t="shared" si="61"/>
        <v>3</v>
      </c>
      <c r="R64" s="43">
        <f t="shared" si="62"/>
        <v>6</v>
      </c>
      <c r="S64" s="45">
        <f t="shared" si="63"/>
        <v>9</v>
      </c>
      <c r="T64" s="43">
        <f>AY64+IF($F64="범선",IF($BG$1=TRUE,INDEX(Sheet2!$H$2:'Sheet2'!$H$45,MATCH(AY64,Sheet2!$G$2:'Sheet2'!$G$45,0),0)),IF($BH$1=TRUE,INDEX(Sheet2!$I$2:'Sheet2'!$I$45,MATCH(AY64,Sheet2!$G$2:'Sheet2'!$G$45,0)),IF($BI$1=TRUE,INDEX(Sheet2!$H$2:'Sheet2'!$H$45,MATCH(AY64,Sheet2!$G$2:'Sheet2'!$G$45,0)),0)))+IF($BE$1=TRUE,2,0)</f>
        <v>1</v>
      </c>
      <c r="U64" s="43">
        <f t="shared" si="64"/>
        <v>4.5</v>
      </c>
      <c r="V64" s="43">
        <f t="shared" si="65"/>
        <v>7.5</v>
      </c>
      <c r="W64" s="45">
        <f t="shared" si="66"/>
        <v>10.5</v>
      </c>
      <c r="X64" s="43">
        <f>AZ64+IF($F64="범선",IF($BG$1=TRUE,INDEX(Sheet2!$H$2:'Sheet2'!$H$45,MATCH(AZ64,Sheet2!$G$2:'Sheet2'!$G$45,0),0)),IF($BH$1=TRUE,INDEX(Sheet2!$I$2:'Sheet2'!$I$45,MATCH(AZ64,Sheet2!$G$2:'Sheet2'!$G$45,0)),IF($BI$1=TRUE,INDEX(Sheet2!$H$2:'Sheet2'!$H$45,MATCH(AZ64,Sheet2!$G$2:'Sheet2'!$G$45,0)),0)))+IF($BE$1=TRUE,2,0)</f>
        <v>5</v>
      </c>
      <c r="Y64" s="43">
        <f t="shared" si="67"/>
        <v>8.5</v>
      </c>
      <c r="Z64" s="43">
        <f t="shared" si="68"/>
        <v>11.5</v>
      </c>
      <c r="AA64" s="45">
        <f t="shared" si="69"/>
        <v>14.5</v>
      </c>
      <c r="AB64" s="43">
        <f>BA64+IF($F64="범선",IF($BG$1=TRUE,INDEX(Sheet2!$H$2:'Sheet2'!$H$45,MATCH(BA64,Sheet2!$G$2:'Sheet2'!$G$45,0),0)),IF($BH$1=TRUE,INDEX(Sheet2!$I$2:'Sheet2'!$I$45,MATCH(BA64,Sheet2!$G$2:'Sheet2'!$G$45,0)),IF($BI$1=TRUE,INDEX(Sheet2!$H$2:'Sheet2'!$H$45,MATCH(BA64,Sheet2!$G$2:'Sheet2'!$G$45,0)),0)))+IF($BE$1=TRUE,2,0)</f>
        <v>8</v>
      </c>
      <c r="AC64" s="43">
        <f t="shared" si="70"/>
        <v>11.5</v>
      </c>
      <c r="AD64" s="43">
        <f t="shared" si="71"/>
        <v>14.5</v>
      </c>
      <c r="AE64" s="45">
        <f t="shared" si="72"/>
        <v>17.5</v>
      </c>
      <c r="AF64" s="43">
        <f>BB64+IF($F64="범선",IF($BG$1=TRUE,INDEX(Sheet2!$H$2:'Sheet2'!$H$45,MATCH(BB64,Sheet2!$G$2:'Sheet2'!$G$45,0),0)),IF($BH$1=TRUE,INDEX(Sheet2!$I$2:'Sheet2'!$I$45,MATCH(BB64,Sheet2!$G$2:'Sheet2'!$G$45,0)),IF($BI$1=TRUE,INDEX(Sheet2!$H$2:'Sheet2'!$H$45,MATCH(BB64,Sheet2!$G$2:'Sheet2'!$G$45,0)),0)))+IF($BE$1=TRUE,2,0)</f>
        <v>12</v>
      </c>
      <c r="AG64" s="43">
        <f t="shared" si="73"/>
        <v>15.5</v>
      </c>
      <c r="AH64" s="43">
        <f t="shared" si="74"/>
        <v>18.5</v>
      </c>
      <c r="AI64" s="45">
        <f t="shared" si="75"/>
        <v>21.5</v>
      </c>
      <c r="AJ64" s="20"/>
      <c r="AK64" s="97">
        <v>260</v>
      </c>
      <c r="AL64" s="97">
        <v>365</v>
      </c>
      <c r="AM64" s="97">
        <v>11</v>
      </c>
      <c r="AN64" s="83">
        <v>13</v>
      </c>
      <c r="AO64" s="83">
        <v>32</v>
      </c>
      <c r="AP64" s="5">
        <v>67</v>
      </c>
      <c r="AQ64" s="5">
        <v>40</v>
      </c>
      <c r="AR64" s="5">
        <v>48</v>
      </c>
      <c r="AS64" s="5">
        <v>885</v>
      </c>
      <c r="AT64" s="5">
        <v>3</v>
      </c>
      <c r="AU64" s="5">
        <f t="shared" si="76"/>
        <v>1000</v>
      </c>
      <c r="AV64" s="5">
        <f t="shared" si="77"/>
        <v>750</v>
      </c>
      <c r="AW64" s="5">
        <f t="shared" si="78"/>
        <v>1250</v>
      </c>
      <c r="AX64" s="5">
        <f t="shared" si="79"/>
        <v>-2</v>
      </c>
      <c r="AY64" s="5">
        <f t="shared" si="80"/>
        <v>-1</v>
      </c>
      <c r="AZ64" s="5">
        <f t="shared" si="81"/>
        <v>3</v>
      </c>
      <c r="BA64" s="5">
        <f t="shared" si="82"/>
        <v>6</v>
      </c>
      <c r="BB64" s="5">
        <f t="shared" si="83"/>
        <v>10</v>
      </c>
    </row>
    <row r="65" spans="1:54" s="5" customFormat="1" hidden="1">
      <c r="A65" s="334"/>
      <c r="B65" s="89" t="s">
        <v>45</v>
      </c>
      <c r="C65" s="119" t="s">
        <v>105</v>
      </c>
      <c r="D65" s="26" t="s">
        <v>1</v>
      </c>
      <c r="E65" s="26" t="s">
        <v>0</v>
      </c>
      <c r="F65" s="27" t="s">
        <v>18</v>
      </c>
      <c r="G65" s="28" t="s">
        <v>10</v>
      </c>
      <c r="H65" s="91">
        <f>ROUNDDOWN(AK65*1.05,0)+INDEX(Sheet2!$B$2:'Sheet2'!$B$5,MATCH(G65,Sheet2!$A$2:'Sheet2'!$A$5,0),0)+34*AT65-ROUNDUP(IF($BC$1=TRUE,AV65,AW65)/10,0)+A65</f>
        <v>398</v>
      </c>
      <c r="I65" s="231">
        <f>ROUNDDOWN(AL65*1.05,0)+INDEX(Sheet2!$B$2:'Sheet2'!$B$5,MATCH(G65,Sheet2!$A$2:'Sheet2'!$A$5,0),0)+34*AT65-ROUNDUP(IF($BC$1=TRUE,AV65,AW65)/10,0)+A65</f>
        <v>455</v>
      </c>
      <c r="J65" s="30">
        <f t="shared" si="56"/>
        <v>853</v>
      </c>
      <c r="K65" s="135">
        <f>AW65-ROUNDDOWN(AR65/2,0)-ROUNDDOWN(MAX(AQ65*1.2,AP65*0.5),0)+INDEX(Sheet2!$C$2:'Sheet2'!$C$5,MATCH(G65,Sheet2!$A$2:'Sheet2'!$A$5,0),0)</f>
        <v>1227</v>
      </c>
      <c r="L65" s="25">
        <f t="shared" si="57"/>
        <v>676</v>
      </c>
      <c r="M65" s="83">
        <f t="shared" si="58"/>
        <v>12</v>
      </c>
      <c r="N65" s="83">
        <f t="shared" si="59"/>
        <v>40</v>
      </c>
      <c r="O65" s="92">
        <f t="shared" si="60"/>
        <v>1649</v>
      </c>
      <c r="P65" s="31">
        <f>AX65+IF($F65="범선",IF($BG$1=TRUE,INDEX(Sheet2!$H$2:'Sheet2'!$H$45,MATCH(AX65,Sheet2!$G$2:'Sheet2'!$G$45,0),0)),IF($BH$1=TRUE,INDEX(Sheet2!$I$2:'Sheet2'!$I$45,MATCH(AX65,Sheet2!$G$2:'Sheet2'!$G$45,0)),IF($BI$1=TRUE,INDEX(Sheet2!$H$2:'Sheet2'!$H$45,MATCH(AX65,Sheet2!$G$2:'Sheet2'!$G$45,0)),0)))+IF($BE$1=TRUE,2,0)</f>
        <v>2</v>
      </c>
      <c r="Q65" s="26">
        <f t="shared" si="61"/>
        <v>5</v>
      </c>
      <c r="R65" s="26">
        <f t="shared" si="62"/>
        <v>8</v>
      </c>
      <c r="S65" s="28">
        <f t="shared" si="63"/>
        <v>11</v>
      </c>
      <c r="T65" s="26">
        <f>AY65+IF($F65="범선",IF($BG$1=TRUE,INDEX(Sheet2!$H$2:'Sheet2'!$H$45,MATCH(AY65,Sheet2!$G$2:'Sheet2'!$G$45,0),0)),IF($BH$1=TRUE,INDEX(Sheet2!$I$2:'Sheet2'!$I$45,MATCH(AY65,Sheet2!$G$2:'Sheet2'!$G$45,0)),IF($BI$1=TRUE,INDEX(Sheet2!$H$2:'Sheet2'!$H$45,MATCH(AY65,Sheet2!$G$2:'Sheet2'!$G$45,0)),0)))+IF($BE$1=TRUE,2,0)</f>
        <v>3</v>
      </c>
      <c r="U65" s="26">
        <f t="shared" si="64"/>
        <v>6.5</v>
      </c>
      <c r="V65" s="26">
        <f t="shared" si="65"/>
        <v>9.5</v>
      </c>
      <c r="W65" s="28">
        <f t="shared" si="66"/>
        <v>12.5</v>
      </c>
      <c r="X65" s="26">
        <f>AZ65+IF($F65="범선",IF($BG$1=TRUE,INDEX(Sheet2!$H$2:'Sheet2'!$H$45,MATCH(AZ65,Sheet2!$G$2:'Sheet2'!$G$45,0),0)),IF($BH$1=TRUE,INDEX(Sheet2!$I$2:'Sheet2'!$I$45,MATCH(AZ65,Sheet2!$G$2:'Sheet2'!$G$45,0)),IF($BI$1=TRUE,INDEX(Sheet2!$H$2:'Sheet2'!$H$45,MATCH(AZ65,Sheet2!$G$2:'Sheet2'!$G$45,0)),0)))+IF($BE$1=TRUE,2,0)</f>
        <v>6</v>
      </c>
      <c r="Y65" s="26">
        <f t="shared" si="67"/>
        <v>9.5</v>
      </c>
      <c r="Z65" s="26">
        <f t="shared" si="68"/>
        <v>12.5</v>
      </c>
      <c r="AA65" s="28">
        <f t="shared" si="69"/>
        <v>15.5</v>
      </c>
      <c r="AB65" s="26">
        <f>BA65+IF($F65="범선",IF($BG$1=TRUE,INDEX(Sheet2!$H$2:'Sheet2'!$H$45,MATCH(BA65,Sheet2!$G$2:'Sheet2'!$G$45,0),0)),IF($BH$1=TRUE,INDEX(Sheet2!$I$2:'Sheet2'!$I$45,MATCH(BA65,Sheet2!$G$2:'Sheet2'!$G$45,0)),IF($BI$1=TRUE,INDEX(Sheet2!$H$2:'Sheet2'!$H$45,MATCH(BA65,Sheet2!$G$2:'Sheet2'!$G$45,0)),0)))+IF($BE$1=TRUE,2,0)</f>
        <v>10</v>
      </c>
      <c r="AC65" s="26">
        <f t="shared" si="70"/>
        <v>13.5</v>
      </c>
      <c r="AD65" s="26">
        <f t="shared" si="71"/>
        <v>16.5</v>
      </c>
      <c r="AE65" s="28">
        <f t="shared" si="72"/>
        <v>19.5</v>
      </c>
      <c r="AF65" s="26">
        <f>BB65+IF($F65="범선",IF($BG$1=TRUE,INDEX(Sheet2!$H$2:'Sheet2'!$H$45,MATCH(BB65,Sheet2!$G$2:'Sheet2'!$G$45,0),0)),IF($BH$1=TRUE,INDEX(Sheet2!$I$2:'Sheet2'!$I$45,MATCH(BB65,Sheet2!$G$2:'Sheet2'!$G$45,0)),IF($BI$1=TRUE,INDEX(Sheet2!$H$2:'Sheet2'!$H$45,MATCH(BB65,Sheet2!$G$2:'Sheet2'!$G$45,0)),0)))+IF($BE$1=TRUE,2,0)</f>
        <v>14</v>
      </c>
      <c r="AG65" s="26">
        <f t="shared" si="73"/>
        <v>17.5</v>
      </c>
      <c r="AH65" s="26">
        <f t="shared" si="74"/>
        <v>20.5</v>
      </c>
      <c r="AI65" s="28">
        <f t="shared" si="75"/>
        <v>23.5</v>
      </c>
      <c r="AJ65" s="26"/>
      <c r="AK65" s="97">
        <v>220</v>
      </c>
      <c r="AL65" s="97">
        <v>275</v>
      </c>
      <c r="AM65" s="97">
        <v>10</v>
      </c>
      <c r="AN65" s="83">
        <v>12</v>
      </c>
      <c r="AO65" s="83">
        <v>40</v>
      </c>
      <c r="AP65" s="5">
        <v>65</v>
      </c>
      <c r="AQ65" s="5">
        <v>35</v>
      </c>
      <c r="AR65" s="5">
        <v>64</v>
      </c>
      <c r="AS65" s="5">
        <v>871</v>
      </c>
      <c r="AT65" s="5">
        <v>3</v>
      </c>
      <c r="AU65" s="5">
        <f t="shared" si="76"/>
        <v>1000</v>
      </c>
      <c r="AV65" s="5">
        <f t="shared" si="77"/>
        <v>750</v>
      </c>
      <c r="AW65" s="5">
        <f t="shared" si="78"/>
        <v>1250</v>
      </c>
      <c r="AX65" s="5">
        <f t="shared" si="79"/>
        <v>0</v>
      </c>
      <c r="AY65" s="5">
        <f t="shared" si="80"/>
        <v>1</v>
      </c>
      <c r="AZ65" s="5">
        <f t="shared" si="81"/>
        <v>4</v>
      </c>
      <c r="BA65" s="5">
        <f t="shared" si="82"/>
        <v>8</v>
      </c>
      <c r="BB65" s="5">
        <f t="shared" si="83"/>
        <v>12</v>
      </c>
    </row>
    <row r="66" spans="1:54" s="5" customFormat="1" hidden="1">
      <c r="A66" s="334">
        <v>20</v>
      </c>
      <c r="B66" s="89" t="s">
        <v>28</v>
      </c>
      <c r="C66" s="119" t="s">
        <v>106</v>
      </c>
      <c r="D66" s="26" t="s">
        <v>1</v>
      </c>
      <c r="E66" s="26" t="s">
        <v>0</v>
      </c>
      <c r="F66" s="27" t="s">
        <v>18</v>
      </c>
      <c r="G66" s="28" t="s">
        <v>10</v>
      </c>
      <c r="H66" s="91">
        <f>ROUNDDOWN(AK66*1.05,0)+INDEX(Sheet2!$B$2:'Sheet2'!$B$5,MATCH(G66,Sheet2!$A$2:'Sheet2'!$A$5,0),0)+34*AT66-ROUNDUP(IF($BC$1=TRUE,AV66,AW66)/10,0)+A66</f>
        <v>470</v>
      </c>
      <c r="I66" s="231">
        <f>ROUNDDOWN(AL66*1.05,0)+INDEX(Sheet2!$B$2:'Sheet2'!$B$5,MATCH(G66,Sheet2!$A$2:'Sheet2'!$A$5,0),0)+34*AT66-ROUNDUP(IF($BC$1=TRUE,AV66,AW66)/10,0)+A66</f>
        <v>565</v>
      </c>
      <c r="J66" s="30">
        <f t="shared" si="56"/>
        <v>1035</v>
      </c>
      <c r="K66" s="135">
        <f>AW66-ROUNDDOWN(AR66/2,0)-ROUNDDOWN(MAX(AQ66*1.2,AP66*0.5),0)+INDEX(Sheet2!$C$2:'Sheet2'!$C$5,MATCH(G66,Sheet2!$A$2:'Sheet2'!$A$5,0),0)</f>
        <v>1219</v>
      </c>
      <c r="L66" s="25">
        <f t="shared" si="57"/>
        <v>668</v>
      </c>
      <c r="M66" s="83">
        <f t="shared" si="58"/>
        <v>15</v>
      </c>
      <c r="N66" s="83">
        <f t="shared" si="59"/>
        <v>41</v>
      </c>
      <c r="O66" s="92">
        <f t="shared" si="60"/>
        <v>1975</v>
      </c>
      <c r="P66" s="31">
        <f>AX66+IF($F66="범선",IF($BG$1=TRUE,INDEX(Sheet2!$H$2:'Sheet2'!$H$45,MATCH(AX66,Sheet2!$G$2:'Sheet2'!$G$45,0),0)),IF($BH$1=TRUE,INDEX(Sheet2!$I$2:'Sheet2'!$I$45,MATCH(AX66,Sheet2!$G$2:'Sheet2'!$G$45,0)),IF($BI$1=TRUE,INDEX(Sheet2!$H$2:'Sheet2'!$H$45,MATCH(AX66,Sheet2!$G$2:'Sheet2'!$G$45,0)),0)))+IF($BE$1=TRUE,2,0)</f>
        <v>2</v>
      </c>
      <c r="Q66" s="26">
        <f t="shared" si="61"/>
        <v>5</v>
      </c>
      <c r="R66" s="26">
        <f t="shared" si="62"/>
        <v>8</v>
      </c>
      <c r="S66" s="28">
        <f t="shared" si="63"/>
        <v>11</v>
      </c>
      <c r="T66" s="26">
        <f>AY66+IF($F66="범선",IF($BG$1=TRUE,INDEX(Sheet2!$H$2:'Sheet2'!$H$45,MATCH(AY66,Sheet2!$G$2:'Sheet2'!$G$45,0),0)),IF($BH$1=TRUE,INDEX(Sheet2!$I$2:'Sheet2'!$I$45,MATCH(AY66,Sheet2!$G$2:'Sheet2'!$G$45,0)),IF($BI$1=TRUE,INDEX(Sheet2!$H$2:'Sheet2'!$H$45,MATCH(AY66,Sheet2!$G$2:'Sheet2'!$G$45,0)),0)))+IF($BE$1=TRUE,2,0)</f>
        <v>3</v>
      </c>
      <c r="U66" s="26">
        <f t="shared" si="64"/>
        <v>6.5</v>
      </c>
      <c r="V66" s="26">
        <f t="shared" si="65"/>
        <v>9.5</v>
      </c>
      <c r="W66" s="28">
        <f t="shared" si="66"/>
        <v>12.5</v>
      </c>
      <c r="X66" s="26">
        <f>AZ66+IF($F66="범선",IF($BG$1=TRUE,INDEX(Sheet2!$H$2:'Sheet2'!$H$45,MATCH(AZ66,Sheet2!$G$2:'Sheet2'!$G$45,0),0)),IF($BH$1=TRUE,INDEX(Sheet2!$I$2:'Sheet2'!$I$45,MATCH(AZ66,Sheet2!$G$2:'Sheet2'!$G$45,0)),IF($BI$1=TRUE,INDEX(Sheet2!$H$2:'Sheet2'!$H$45,MATCH(AZ66,Sheet2!$G$2:'Sheet2'!$G$45,0)),0)))+IF($BE$1=TRUE,2,0)</f>
        <v>7</v>
      </c>
      <c r="Y66" s="26">
        <f t="shared" si="67"/>
        <v>10.5</v>
      </c>
      <c r="Z66" s="26">
        <f t="shared" si="68"/>
        <v>13.5</v>
      </c>
      <c r="AA66" s="28">
        <f t="shared" si="69"/>
        <v>16.5</v>
      </c>
      <c r="AB66" s="26">
        <f>BA66+IF($F66="범선",IF($BG$1=TRUE,INDEX(Sheet2!$H$2:'Sheet2'!$H$45,MATCH(BA66,Sheet2!$G$2:'Sheet2'!$G$45,0),0)),IF($BH$1=TRUE,INDEX(Sheet2!$I$2:'Sheet2'!$I$45,MATCH(BA66,Sheet2!$G$2:'Sheet2'!$G$45,0)),IF($BI$1=TRUE,INDEX(Sheet2!$H$2:'Sheet2'!$H$45,MATCH(BA66,Sheet2!$G$2:'Sheet2'!$G$45,0)),0)))+IF($BE$1=TRUE,2,0)</f>
        <v>10</v>
      </c>
      <c r="AC66" s="26">
        <f t="shared" si="70"/>
        <v>13.5</v>
      </c>
      <c r="AD66" s="26">
        <f t="shared" si="71"/>
        <v>16.5</v>
      </c>
      <c r="AE66" s="28">
        <f t="shared" si="72"/>
        <v>19.5</v>
      </c>
      <c r="AF66" s="26">
        <f>BB66+IF($F66="범선",IF($BG$1=TRUE,INDEX(Sheet2!$H$2:'Sheet2'!$H$45,MATCH(BB66,Sheet2!$G$2:'Sheet2'!$G$45,0),0)),IF($BH$1=TRUE,INDEX(Sheet2!$I$2:'Sheet2'!$I$45,MATCH(BB66,Sheet2!$G$2:'Sheet2'!$G$45,0)),IF($BI$1=TRUE,INDEX(Sheet2!$H$2:'Sheet2'!$H$45,MATCH(BB66,Sheet2!$G$2:'Sheet2'!$G$45,0)),0)))+IF($BE$1=TRUE,2,0)</f>
        <v>14</v>
      </c>
      <c r="AG66" s="26">
        <f t="shared" si="73"/>
        <v>17.5</v>
      </c>
      <c r="AH66" s="26">
        <f t="shared" si="74"/>
        <v>20.5</v>
      </c>
      <c r="AI66" s="28">
        <f t="shared" si="75"/>
        <v>23.5</v>
      </c>
      <c r="AJ66" s="26"/>
      <c r="AK66" s="97">
        <v>270</v>
      </c>
      <c r="AL66" s="97">
        <v>360</v>
      </c>
      <c r="AM66" s="97">
        <v>16</v>
      </c>
      <c r="AN66" s="83">
        <v>15</v>
      </c>
      <c r="AO66" s="83">
        <v>41</v>
      </c>
      <c r="AP66" s="5">
        <v>70</v>
      </c>
      <c r="AQ66" s="5">
        <v>35</v>
      </c>
      <c r="AR66" s="5">
        <v>80</v>
      </c>
      <c r="AS66" s="5">
        <v>850</v>
      </c>
      <c r="AT66" s="5">
        <v>3</v>
      </c>
      <c r="AU66" s="5">
        <f t="shared" si="76"/>
        <v>1000</v>
      </c>
      <c r="AV66" s="5">
        <f t="shared" si="77"/>
        <v>750</v>
      </c>
      <c r="AW66" s="5">
        <f t="shared" si="78"/>
        <v>1250</v>
      </c>
      <c r="AX66" s="5">
        <f t="shared" si="79"/>
        <v>0</v>
      </c>
      <c r="AY66" s="5">
        <f t="shared" si="80"/>
        <v>1</v>
      </c>
      <c r="AZ66" s="5">
        <f t="shared" si="81"/>
        <v>5</v>
      </c>
      <c r="BA66" s="5">
        <f t="shared" si="82"/>
        <v>8</v>
      </c>
      <c r="BB66" s="5">
        <f t="shared" si="83"/>
        <v>12</v>
      </c>
    </row>
    <row r="67" spans="1:54" s="5" customFormat="1" hidden="1">
      <c r="A67" s="334"/>
      <c r="B67" s="89" t="s">
        <v>28</v>
      </c>
      <c r="C67" s="119" t="s">
        <v>92</v>
      </c>
      <c r="D67" s="26" t="s">
        <v>1</v>
      </c>
      <c r="E67" s="26" t="s">
        <v>41</v>
      </c>
      <c r="F67" s="26" t="s">
        <v>18</v>
      </c>
      <c r="G67" s="28" t="s">
        <v>10</v>
      </c>
      <c r="H67" s="91">
        <f>ROUNDDOWN(AK67*1.05,0)+INDEX(Sheet2!$B$2:'Sheet2'!$B$5,MATCH(G67,Sheet2!$A$2:'Sheet2'!$A$5,0),0)+34*AT67-ROUNDUP(IF($BC$1=TRUE,AV67,AW67)/10,0)+A67</f>
        <v>409</v>
      </c>
      <c r="I67" s="231">
        <f>ROUNDDOWN(AL67*1.05,0)+INDEX(Sheet2!$B$2:'Sheet2'!$B$5,MATCH(G67,Sheet2!$A$2:'Sheet2'!$A$5,0),0)+34*AT67-ROUNDUP(IF($BC$1=TRUE,AV67,AW67)/10,0)+A67</f>
        <v>546</v>
      </c>
      <c r="J67" s="30">
        <f t="shared" si="56"/>
        <v>955</v>
      </c>
      <c r="K67" s="135">
        <f>AW67-ROUNDDOWN(AR67/2,0)-ROUNDDOWN(MAX(AQ67*1.2,AP67*0.5),0)+INDEX(Sheet2!$C$2:'Sheet2'!$C$5,MATCH(G67,Sheet2!$A$2:'Sheet2'!$A$5,0),0)</f>
        <v>1202</v>
      </c>
      <c r="L67" s="25">
        <f t="shared" si="57"/>
        <v>661</v>
      </c>
      <c r="M67" s="83">
        <f t="shared" si="58"/>
        <v>10</v>
      </c>
      <c r="N67" s="83">
        <f t="shared" si="59"/>
        <v>36</v>
      </c>
      <c r="O67" s="92">
        <f t="shared" si="60"/>
        <v>1773</v>
      </c>
      <c r="P67" s="31">
        <f>AX67+IF($F67="범선",IF($BG$1=TRUE,INDEX(Sheet2!$H$2:'Sheet2'!$H$45,MATCH(AX67,Sheet2!$G$2:'Sheet2'!$G$45,0),0)),IF($BH$1=TRUE,INDEX(Sheet2!$I$2:'Sheet2'!$I$45,MATCH(AX67,Sheet2!$G$2:'Sheet2'!$G$45,0)),IF($BI$1=TRUE,INDEX(Sheet2!$H$2:'Sheet2'!$H$45,MATCH(AX67,Sheet2!$G$2:'Sheet2'!$G$45,0)),0)))+IF($BE$1=TRUE,2,0)</f>
        <v>1</v>
      </c>
      <c r="Q67" s="26">
        <f t="shared" si="61"/>
        <v>4</v>
      </c>
      <c r="R67" s="26">
        <f t="shared" si="62"/>
        <v>7</v>
      </c>
      <c r="S67" s="28">
        <f t="shared" si="63"/>
        <v>10</v>
      </c>
      <c r="T67" s="26">
        <f>AY67+IF($F67="범선",IF($BG$1=TRUE,INDEX(Sheet2!$H$2:'Sheet2'!$H$45,MATCH(AY67,Sheet2!$G$2:'Sheet2'!$G$45,0),0)),IF($BH$1=TRUE,INDEX(Sheet2!$I$2:'Sheet2'!$I$45,MATCH(AY67,Sheet2!$G$2:'Sheet2'!$G$45,0)),IF($BI$1=TRUE,INDEX(Sheet2!$H$2:'Sheet2'!$H$45,MATCH(AY67,Sheet2!$G$2:'Sheet2'!$G$45,0)),0)))+IF($BE$1=TRUE,2,0)</f>
        <v>2</v>
      </c>
      <c r="U67" s="26">
        <f t="shared" si="64"/>
        <v>5.5</v>
      </c>
      <c r="V67" s="26">
        <f t="shared" si="65"/>
        <v>8.5</v>
      </c>
      <c r="W67" s="28">
        <f t="shared" si="66"/>
        <v>11.5</v>
      </c>
      <c r="X67" s="26">
        <f>AZ67+IF($F67="범선",IF($BG$1=TRUE,INDEX(Sheet2!$H$2:'Sheet2'!$H$45,MATCH(AZ67,Sheet2!$G$2:'Sheet2'!$G$45,0),0)),IF($BH$1=TRUE,INDEX(Sheet2!$I$2:'Sheet2'!$I$45,MATCH(AZ67,Sheet2!$G$2:'Sheet2'!$G$45,0)),IF($BI$1=TRUE,INDEX(Sheet2!$H$2:'Sheet2'!$H$45,MATCH(AZ67,Sheet2!$G$2:'Sheet2'!$G$45,0)),0)))+IF($BE$1=TRUE,2,0)</f>
        <v>6</v>
      </c>
      <c r="Y67" s="26">
        <f t="shared" si="67"/>
        <v>9.5</v>
      </c>
      <c r="Z67" s="26">
        <f t="shared" si="68"/>
        <v>12.5</v>
      </c>
      <c r="AA67" s="28">
        <f t="shared" si="69"/>
        <v>15.5</v>
      </c>
      <c r="AB67" s="26">
        <f>BA67+IF($F67="범선",IF($BG$1=TRUE,INDEX(Sheet2!$H$2:'Sheet2'!$H$45,MATCH(BA67,Sheet2!$G$2:'Sheet2'!$G$45,0),0)),IF($BH$1=TRUE,INDEX(Sheet2!$I$2:'Sheet2'!$I$45,MATCH(BA67,Sheet2!$G$2:'Sheet2'!$G$45,0)),IF($BI$1=TRUE,INDEX(Sheet2!$H$2:'Sheet2'!$H$45,MATCH(BA67,Sheet2!$G$2:'Sheet2'!$G$45,0)),0)))+IF($BE$1=TRUE,2,0)</f>
        <v>9</v>
      </c>
      <c r="AC67" s="26">
        <f t="shared" si="70"/>
        <v>12.5</v>
      </c>
      <c r="AD67" s="26">
        <f t="shared" si="71"/>
        <v>15.5</v>
      </c>
      <c r="AE67" s="28">
        <f t="shared" si="72"/>
        <v>18.5</v>
      </c>
      <c r="AF67" s="26">
        <f>BB67+IF($F67="범선",IF($BG$1=TRUE,INDEX(Sheet2!$H$2:'Sheet2'!$H$45,MATCH(BB67,Sheet2!$G$2:'Sheet2'!$G$45,0),0)),IF($BH$1=TRUE,INDEX(Sheet2!$I$2:'Sheet2'!$I$45,MATCH(BB67,Sheet2!$G$2:'Sheet2'!$G$45,0)),IF($BI$1=TRUE,INDEX(Sheet2!$H$2:'Sheet2'!$H$45,MATCH(BB67,Sheet2!$G$2:'Sheet2'!$G$45,0)),0)))+IF($BE$1=TRUE,2,0)</f>
        <v>13</v>
      </c>
      <c r="AG67" s="26">
        <f t="shared" si="73"/>
        <v>16.5</v>
      </c>
      <c r="AH67" s="26">
        <f t="shared" si="74"/>
        <v>19.5</v>
      </c>
      <c r="AI67" s="28">
        <f t="shared" si="75"/>
        <v>22.5</v>
      </c>
      <c r="AJ67" s="26"/>
      <c r="AK67" s="97">
        <v>230</v>
      </c>
      <c r="AL67" s="97">
        <v>360</v>
      </c>
      <c r="AM67" s="97">
        <v>8</v>
      </c>
      <c r="AN67" s="83">
        <v>10</v>
      </c>
      <c r="AO67" s="83">
        <v>36</v>
      </c>
      <c r="AP67" s="5">
        <v>70</v>
      </c>
      <c r="AQ67" s="5">
        <v>45</v>
      </c>
      <c r="AR67" s="5">
        <v>40</v>
      </c>
      <c r="AS67" s="5">
        <v>870</v>
      </c>
      <c r="AT67" s="5">
        <v>3</v>
      </c>
      <c r="AU67" s="5">
        <f t="shared" si="76"/>
        <v>980</v>
      </c>
      <c r="AV67" s="5">
        <f t="shared" si="77"/>
        <v>735</v>
      </c>
      <c r="AW67" s="5">
        <f t="shared" si="78"/>
        <v>1225</v>
      </c>
      <c r="AX67" s="5">
        <f t="shared" si="79"/>
        <v>-1</v>
      </c>
      <c r="AY67" s="5">
        <f t="shared" si="80"/>
        <v>0</v>
      </c>
      <c r="AZ67" s="5">
        <f t="shared" si="81"/>
        <v>4</v>
      </c>
      <c r="BA67" s="5">
        <f t="shared" si="82"/>
        <v>7</v>
      </c>
      <c r="BB67" s="5">
        <f t="shared" si="83"/>
        <v>11</v>
      </c>
    </row>
    <row r="68" spans="1:54" s="5" customFormat="1" hidden="1">
      <c r="A68" s="334"/>
      <c r="B68" s="89" t="s">
        <v>28</v>
      </c>
      <c r="C68" s="119" t="s">
        <v>96</v>
      </c>
      <c r="D68" s="26" t="s">
        <v>1</v>
      </c>
      <c r="E68" s="26" t="s">
        <v>0</v>
      </c>
      <c r="F68" s="27" t="s">
        <v>18</v>
      </c>
      <c r="G68" s="28" t="s">
        <v>10</v>
      </c>
      <c r="H68" s="91">
        <f>ROUNDDOWN(AK68*1.05,0)+INDEX(Sheet2!$B$2:'Sheet2'!$B$5,MATCH(G68,Sheet2!$A$2:'Sheet2'!$A$5,0),0)+34*AT68-ROUNDUP(IF($BC$1=TRUE,AV68,AW68)/10,0)+A68</f>
        <v>430</v>
      </c>
      <c r="I68" s="231">
        <f>ROUNDDOWN(AL68*1.05,0)+INDEX(Sheet2!$B$2:'Sheet2'!$B$5,MATCH(G68,Sheet2!$A$2:'Sheet2'!$A$5,0),0)+34*AT68-ROUNDUP(IF($BC$1=TRUE,AV68,AW68)/10,0)+A68</f>
        <v>451</v>
      </c>
      <c r="J68" s="30">
        <f t="shared" si="56"/>
        <v>881</v>
      </c>
      <c r="K68" s="135">
        <f>AW68-ROUNDDOWN(AR68/2,0)-ROUNDDOWN(MAX(AQ68*1.2,AP68*0.5),0)+INDEX(Sheet2!$C$2:'Sheet2'!$C$5,MATCH(G68,Sheet2!$A$2:'Sheet2'!$A$5,0),0)</f>
        <v>1201</v>
      </c>
      <c r="L68" s="25">
        <f t="shared" si="57"/>
        <v>660</v>
      </c>
      <c r="M68" s="83">
        <f t="shared" si="58"/>
        <v>12</v>
      </c>
      <c r="N68" s="83">
        <f t="shared" si="59"/>
        <v>40</v>
      </c>
      <c r="O68" s="92">
        <f t="shared" si="60"/>
        <v>1741</v>
      </c>
      <c r="P68" s="31">
        <f>AX68+IF($F68="범선",IF($BG$1=TRUE,INDEX(Sheet2!$H$2:'Sheet2'!$H$45,MATCH(AX68,Sheet2!$G$2:'Sheet2'!$G$45,0),0)),IF($BH$1=TRUE,INDEX(Sheet2!$I$2:'Sheet2'!$I$45,MATCH(AX68,Sheet2!$G$2:'Sheet2'!$G$45,0)),IF($BI$1=TRUE,INDEX(Sheet2!$H$2:'Sheet2'!$H$45,MATCH(AX68,Sheet2!$G$2:'Sheet2'!$G$45,0)),0)))+IF($BE$1=TRUE,2,0)</f>
        <v>2</v>
      </c>
      <c r="Q68" s="26">
        <f t="shared" si="61"/>
        <v>5</v>
      </c>
      <c r="R68" s="26">
        <f t="shared" si="62"/>
        <v>8</v>
      </c>
      <c r="S68" s="28">
        <f t="shared" si="63"/>
        <v>11</v>
      </c>
      <c r="T68" s="26">
        <f>AY68+IF($F68="범선",IF($BG$1=TRUE,INDEX(Sheet2!$H$2:'Sheet2'!$H$45,MATCH(AY68,Sheet2!$G$2:'Sheet2'!$G$45,0),0)),IF($BH$1=TRUE,INDEX(Sheet2!$I$2:'Sheet2'!$I$45,MATCH(AY68,Sheet2!$G$2:'Sheet2'!$G$45,0)),IF($BI$1=TRUE,INDEX(Sheet2!$H$2:'Sheet2'!$H$45,MATCH(AY68,Sheet2!$G$2:'Sheet2'!$G$45,0)),0)))+IF($BE$1=TRUE,2,0)</f>
        <v>3</v>
      </c>
      <c r="U68" s="26">
        <f t="shared" si="64"/>
        <v>6.5</v>
      </c>
      <c r="V68" s="26">
        <f t="shared" si="65"/>
        <v>9.5</v>
      </c>
      <c r="W68" s="28">
        <f t="shared" si="66"/>
        <v>12.5</v>
      </c>
      <c r="X68" s="26">
        <f>AZ68+IF($F68="범선",IF($BG$1=TRUE,INDEX(Sheet2!$H$2:'Sheet2'!$H$45,MATCH(AZ68,Sheet2!$G$2:'Sheet2'!$G$45,0),0)),IF($BH$1=TRUE,INDEX(Sheet2!$I$2:'Sheet2'!$I$45,MATCH(AZ68,Sheet2!$G$2:'Sheet2'!$G$45,0)),IF($BI$1=TRUE,INDEX(Sheet2!$H$2:'Sheet2'!$H$45,MATCH(AZ68,Sheet2!$G$2:'Sheet2'!$G$45,0)),0)))+IF($BE$1=TRUE,2,0)</f>
        <v>6</v>
      </c>
      <c r="Y68" s="26">
        <f t="shared" si="67"/>
        <v>9.5</v>
      </c>
      <c r="Z68" s="26">
        <f t="shared" si="68"/>
        <v>12.5</v>
      </c>
      <c r="AA68" s="28">
        <f t="shared" si="69"/>
        <v>15.5</v>
      </c>
      <c r="AB68" s="26">
        <f>BA68+IF($F68="범선",IF($BG$1=TRUE,INDEX(Sheet2!$H$2:'Sheet2'!$H$45,MATCH(BA68,Sheet2!$G$2:'Sheet2'!$G$45,0),0)),IF($BH$1=TRUE,INDEX(Sheet2!$I$2:'Sheet2'!$I$45,MATCH(BA68,Sheet2!$G$2:'Sheet2'!$G$45,0)),IF($BI$1=TRUE,INDEX(Sheet2!$H$2:'Sheet2'!$H$45,MATCH(BA68,Sheet2!$G$2:'Sheet2'!$G$45,0)),0)))+IF($BE$1=TRUE,2,0)</f>
        <v>10</v>
      </c>
      <c r="AC68" s="26">
        <f t="shared" si="70"/>
        <v>13.5</v>
      </c>
      <c r="AD68" s="26">
        <f t="shared" si="71"/>
        <v>16.5</v>
      </c>
      <c r="AE68" s="28">
        <f t="shared" si="72"/>
        <v>19.5</v>
      </c>
      <c r="AF68" s="26">
        <f>BB68+IF($F68="범선",IF($BG$1=TRUE,INDEX(Sheet2!$H$2:'Sheet2'!$H$45,MATCH(BB68,Sheet2!$G$2:'Sheet2'!$G$45,0),0)),IF($BH$1=TRUE,INDEX(Sheet2!$I$2:'Sheet2'!$I$45,MATCH(BB68,Sheet2!$G$2:'Sheet2'!$G$45,0)),IF($BI$1=TRUE,INDEX(Sheet2!$H$2:'Sheet2'!$H$45,MATCH(BB68,Sheet2!$G$2:'Sheet2'!$G$45,0)),0)))+IF($BE$1=TRUE,2,0)</f>
        <v>14</v>
      </c>
      <c r="AG68" s="26">
        <f t="shared" si="73"/>
        <v>17.5</v>
      </c>
      <c r="AH68" s="26">
        <f t="shared" si="74"/>
        <v>20.5</v>
      </c>
      <c r="AI68" s="28">
        <f t="shared" si="75"/>
        <v>23.5</v>
      </c>
      <c r="AJ68" s="26"/>
      <c r="AK68" s="97">
        <v>250</v>
      </c>
      <c r="AL68" s="97">
        <v>270</v>
      </c>
      <c r="AM68" s="97">
        <v>9</v>
      </c>
      <c r="AN68" s="83">
        <v>12</v>
      </c>
      <c r="AO68" s="83">
        <v>40</v>
      </c>
      <c r="AP68" s="5">
        <v>100</v>
      </c>
      <c r="AQ68" s="5">
        <v>40</v>
      </c>
      <c r="AR68" s="5">
        <v>50</v>
      </c>
      <c r="AS68" s="5">
        <v>830</v>
      </c>
      <c r="AT68" s="5">
        <v>3</v>
      </c>
      <c r="AU68" s="5">
        <f t="shared" si="76"/>
        <v>980</v>
      </c>
      <c r="AV68" s="5">
        <f t="shared" si="77"/>
        <v>735</v>
      </c>
      <c r="AW68" s="5">
        <f t="shared" si="78"/>
        <v>1225</v>
      </c>
      <c r="AX68" s="5">
        <f t="shared" si="79"/>
        <v>0</v>
      </c>
      <c r="AY68" s="5">
        <f t="shared" si="80"/>
        <v>1</v>
      </c>
      <c r="AZ68" s="5">
        <f t="shared" si="81"/>
        <v>4</v>
      </c>
      <c r="BA68" s="5">
        <f t="shared" si="82"/>
        <v>8</v>
      </c>
      <c r="BB68" s="5">
        <f t="shared" si="83"/>
        <v>12</v>
      </c>
    </row>
    <row r="69" spans="1:54" s="5" customFormat="1" hidden="1">
      <c r="A69" s="506"/>
      <c r="B69" s="509"/>
      <c r="C69" s="192" t="s">
        <v>95</v>
      </c>
      <c r="D69" s="193" t="s">
        <v>25</v>
      </c>
      <c r="E69" s="193" t="s">
        <v>0</v>
      </c>
      <c r="F69" s="222" t="s">
        <v>18</v>
      </c>
      <c r="G69" s="194" t="s">
        <v>10</v>
      </c>
      <c r="H69" s="308">
        <f>ROUNDDOWN(AK69*1.05,0)+INDEX(Sheet2!$B$2:'Sheet2'!$B$5,MATCH(G69,Sheet2!$A$2:'Sheet2'!$A$5,0),0)+34*AT69-ROUNDUP(IF($BC$1=TRUE,AV69,AW69)/10,0)+A69</f>
        <v>432</v>
      </c>
      <c r="I69" s="311">
        <f>ROUNDDOWN(AL69*1.05,0)+INDEX(Sheet2!$B$2:'Sheet2'!$B$5,MATCH(G69,Sheet2!$A$2:'Sheet2'!$A$5,0),0)+34*AT69-ROUNDUP(IF($BC$1=TRUE,AV69,AW69)/10,0)+A69</f>
        <v>548</v>
      </c>
      <c r="J69" s="195">
        <f t="shared" si="56"/>
        <v>980</v>
      </c>
      <c r="K69" s="205">
        <f>AW69-ROUNDDOWN(AR69/2,0)-ROUNDDOWN(MAX(AQ69*1.2,AP69*0.5),0)+INDEX(Sheet2!$C$2:'Sheet2'!$C$5,MATCH(G69,Sheet2!$A$2:'Sheet2'!$A$5,0),0)</f>
        <v>1180</v>
      </c>
      <c r="L69" s="197">
        <f t="shared" si="57"/>
        <v>654</v>
      </c>
      <c r="M69" s="198">
        <f t="shared" si="58"/>
        <v>12</v>
      </c>
      <c r="N69" s="198">
        <f t="shared" si="59"/>
        <v>35</v>
      </c>
      <c r="O69" s="199">
        <f t="shared" si="60"/>
        <v>1844</v>
      </c>
      <c r="P69" s="200">
        <f>AX69+IF($F69="범선",IF($BG$1=TRUE,INDEX(Sheet2!$H$2:'Sheet2'!$H$45,MATCH(AX69,Sheet2!$G$2:'Sheet2'!$G$45,0),0)),IF($BH$1=TRUE,INDEX(Sheet2!$I$2:'Sheet2'!$I$45,MATCH(AX69,Sheet2!$G$2:'Sheet2'!$G$45,0)),IF($BI$1=TRUE,INDEX(Sheet2!$H$2:'Sheet2'!$H$45,MATCH(AX69,Sheet2!$G$2:'Sheet2'!$G$45,0)),0)))+IF($BE$1=TRUE,2,0)</f>
        <v>1</v>
      </c>
      <c r="Q69" s="193">
        <f t="shared" si="61"/>
        <v>4</v>
      </c>
      <c r="R69" s="193">
        <f t="shared" si="62"/>
        <v>7</v>
      </c>
      <c r="S69" s="194">
        <f t="shared" si="63"/>
        <v>10</v>
      </c>
      <c r="T69" s="193">
        <f>AY69+IF($F69="범선",IF($BG$1=TRUE,INDEX(Sheet2!$H$2:'Sheet2'!$H$45,MATCH(AY69,Sheet2!$G$2:'Sheet2'!$G$45,0),0)),IF($BH$1=TRUE,INDEX(Sheet2!$I$2:'Sheet2'!$I$45,MATCH(AY69,Sheet2!$G$2:'Sheet2'!$G$45,0)),IF($BI$1=TRUE,INDEX(Sheet2!$H$2:'Sheet2'!$H$45,MATCH(AY69,Sheet2!$G$2:'Sheet2'!$G$45,0)),0)))+IF($BE$1=TRUE,2,0)</f>
        <v>2</v>
      </c>
      <c r="U69" s="193">
        <f t="shared" si="64"/>
        <v>5.5</v>
      </c>
      <c r="V69" s="193">
        <f t="shared" si="65"/>
        <v>8.5</v>
      </c>
      <c r="W69" s="194">
        <f t="shared" si="66"/>
        <v>11.5</v>
      </c>
      <c r="X69" s="193">
        <f>AZ69+IF($F69="범선",IF($BG$1=TRUE,INDEX(Sheet2!$H$2:'Sheet2'!$H$45,MATCH(AZ69,Sheet2!$G$2:'Sheet2'!$G$45,0),0)),IF($BH$1=TRUE,INDEX(Sheet2!$I$2:'Sheet2'!$I$45,MATCH(AZ69,Sheet2!$G$2:'Sheet2'!$G$45,0)),IF($BI$1=TRUE,INDEX(Sheet2!$H$2:'Sheet2'!$H$45,MATCH(AZ69,Sheet2!$G$2:'Sheet2'!$G$45,0)),0)))+IF($BE$1=TRUE,2,0)</f>
        <v>5</v>
      </c>
      <c r="Y69" s="193">
        <f t="shared" si="67"/>
        <v>8.5</v>
      </c>
      <c r="Z69" s="193">
        <f t="shared" si="68"/>
        <v>11.5</v>
      </c>
      <c r="AA69" s="194">
        <f t="shared" si="69"/>
        <v>14.5</v>
      </c>
      <c r="AB69" s="193">
        <f>BA69+IF($F69="범선",IF($BG$1=TRUE,INDEX(Sheet2!$H$2:'Sheet2'!$H$45,MATCH(BA69,Sheet2!$G$2:'Sheet2'!$G$45,0),0)),IF($BH$1=TRUE,INDEX(Sheet2!$I$2:'Sheet2'!$I$45,MATCH(BA69,Sheet2!$G$2:'Sheet2'!$G$45,0)),IF($BI$1=TRUE,INDEX(Sheet2!$H$2:'Sheet2'!$H$45,MATCH(BA69,Sheet2!$G$2:'Sheet2'!$G$45,0)),0)))+IF($BE$1=TRUE,2,0)</f>
        <v>9</v>
      </c>
      <c r="AC69" s="193">
        <f t="shared" si="70"/>
        <v>12.5</v>
      </c>
      <c r="AD69" s="193">
        <f t="shared" si="71"/>
        <v>15.5</v>
      </c>
      <c r="AE69" s="194">
        <f t="shared" si="72"/>
        <v>18.5</v>
      </c>
      <c r="AF69" s="193">
        <f>BB69+IF($F69="범선",IF($BG$1=TRUE,INDEX(Sheet2!$H$2:'Sheet2'!$H$45,MATCH(BB69,Sheet2!$G$2:'Sheet2'!$G$45,0),0)),IF($BH$1=TRUE,INDEX(Sheet2!$I$2:'Sheet2'!$I$45,MATCH(BB69,Sheet2!$G$2:'Sheet2'!$G$45,0)),IF($BI$1=TRUE,INDEX(Sheet2!$H$2:'Sheet2'!$H$45,MATCH(BB69,Sheet2!$G$2:'Sheet2'!$G$45,0)),0)))+IF($BE$1=TRUE,2,0)</f>
        <v>13</v>
      </c>
      <c r="AG69" s="193">
        <f t="shared" si="73"/>
        <v>16.5</v>
      </c>
      <c r="AH69" s="193">
        <f t="shared" si="74"/>
        <v>19.5</v>
      </c>
      <c r="AI69" s="194">
        <f t="shared" si="75"/>
        <v>22.5</v>
      </c>
      <c r="AJ69" s="215"/>
      <c r="AK69" s="108">
        <v>250</v>
      </c>
      <c r="AL69" s="108">
        <v>360</v>
      </c>
      <c r="AM69" s="108">
        <v>11</v>
      </c>
      <c r="AN69" s="109">
        <v>12</v>
      </c>
      <c r="AO69" s="109">
        <v>35</v>
      </c>
      <c r="AP69" s="110">
        <v>67</v>
      </c>
      <c r="AQ69" s="110">
        <v>32</v>
      </c>
      <c r="AR69" s="110">
        <v>40</v>
      </c>
      <c r="AS69" s="110">
        <v>843</v>
      </c>
      <c r="AT69" s="110">
        <v>3</v>
      </c>
      <c r="AU69" s="110">
        <f t="shared" si="76"/>
        <v>950</v>
      </c>
      <c r="AV69" s="110">
        <f t="shared" si="77"/>
        <v>712</v>
      </c>
      <c r="AW69" s="110">
        <f t="shared" si="78"/>
        <v>1187</v>
      </c>
      <c r="AX69" s="110">
        <f t="shared" si="79"/>
        <v>-1</v>
      </c>
      <c r="AY69" s="110">
        <f t="shared" si="80"/>
        <v>0</v>
      </c>
      <c r="AZ69" s="110">
        <f t="shared" si="81"/>
        <v>3</v>
      </c>
      <c r="BA69" s="110">
        <f t="shared" si="82"/>
        <v>7</v>
      </c>
      <c r="BB69" s="110">
        <f t="shared" si="83"/>
        <v>11</v>
      </c>
    </row>
    <row r="70" spans="1:54" s="5" customFormat="1" hidden="1">
      <c r="A70" s="333"/>
      <c r="B70" s="344" t="s">
        <v>28</v>
      </c>
      <c r="C70" s="190" t="s">
        <v>235</v>
      </c>
      <c r="D70" s="43" t="s">
        <v>1</v>
      </c>
      <c r="E70" s="43" t="s">
        <v>0</v>
      </c>
      <c r="F70" s="44" t="s">
        <v>18</v>
      </c>
      <c r="G70" s="45" t="s">
        <v>10</v>
      </c>
      <c r="H70" s="318">
        <f>ROUNDDOWN(AK70*1.05,0)+INDEX(Sheet2!$B$2:'Sheet2'!$B$5,MATCH(G70,Sheet2!$A$2:'Sheet2'!$A$5,0),0)+34*AT70-ROUNDUP(IF($BC$1=TRUE,AV70,AW70)/10,0)+A70</f>
        <v>167</v>
      </c>
      <c r="I70" s="319">
        <f>ROUNDDOWN(AL70*1.05,0)+INDEX(Sheet2!$B$2:'Sheet2'!$B$5,MATCH(G70,Sheet2!$A$2:'Sheet2'!$A$5,0),0)+34*AT70-ROUNDUP(IF($BC$1=TRUE,AV70,AW70)/10,0)+A70</f>
        <v>297</v>
      </c>
      <c r="J70" s="23">
        <f t="shared" si="56"/>
        <v>464</v>
      </c>
      <c r="K70" s="171">
        <f>AW70-ROUNDDOWN(AR70/2,0)-ROUNDDOWN(MAX(AQ70*1.2,AP70*0.5),0)+INDEX(Sheet2!$C$2:'Sheet2'!$C$5,MATCH(G70,Sheet2!$A$2:'Sheet2'!$A$5,0),0)</f>
        <v>1175</v>
      </c>
      <c r="L70" s="42">
        <f t="shared" si="57"/>
        <v>651</v>
      </c>
      <c r="M70" s="191">
        <f t="shared" si="58"/>
        <v>6</v>
      </c>
      <c r="N70" s="191">
        <f t="shared" si="59"/>
        <v>23</v>
      </c>
      <c r="O70" s="140">
        <f t="shared" si="60"/>
        <v>798</v>
      </c>
      <c r="P70" s="47">
        <f>AX70+IF($F70="범선",IF($BG$1=TRUE,INDEX(Sheet2!$H$2:'Sheet2'!$H$45,MATCH(AX70,Sheet2!$G$2:'Sheet2'!$G$45,0),0)),IF($BH$1=TRUE,INDEX(Sheet2!$I$2:'Sheet2'!$I$45,MATCH(AX70,Sheet2!$G$2:'Sheet2'!$G$45,0)),IF($BI$1=TRUE,INDEX(Sheet2!$H$2:'Sheet2'!$H$45,MATCH(AX70,Sheet2!$G$2:'Sheet2'!$G$45,0)),0)))+IF($BE$1=TRUE,2,0)</f>
        <v>-2</v>
      </c>
      <c r="Q70" s="43">
        <f t="shared" si="61"/>
        <v>1</v>
      </c>
      <c r="R70" s="43">
        <f t="shared" si="62"/>
        <v>4</v>
      </c>
      <c r="S70" s="45">
        <f t="shared" si="63"/>
        <v>7</v>
      </c>
      <c r="T70" s="43">
        <f>AY70+IF($F70="범선",IF($BG$1=TRUE,INDEX(Sheet2!$H$2:'Sheet2'!$H$45,MATCH(AY70,Sheet2!$G$2:'Sheet2'!$G$45,0),0)),IF($BH$1=TRUE,INDEX(Sheet2!$I$2:'Sheet2'!$I$45,MATCH(AY70,Sheet2!$G$2:'Sheet2'!$G$45,0)),IF($BI$1=TRUE,INDEX(Sheet2!$H$2:'Sheet2'!$H$45,MATCH(AY70,Sheet2!$G$2:'Sheet2'!$G$45,0)),0)))+IF($BE$1=TRUE,2,0)</f>
        <v>-1</v>
      </c>
      <c r="U70" s="43">
        <f t="shared" si="64"/>
        <v>2.5</v>
      </c>
      <c r="V70" s="43">
        <f t="shared" si="65"/>
        <v>5.5</v>
      </c>
      <c r="W70" s="45">
        <f t="shared" si="66"/>
        <v>8.5</v>
      </c>
      <c r="X70" s="43">
        <f>AZ70+IF($F70="범선",IF($BG$1=TRUE,INDEX(Sheet2!$H$2:'Sheet2'!$H$45,MATCH(AZ70,Sheet2!$G$2:'Sheet2'!$G$45,0),0)),IF($BH$1=TRUE,INDEX(Sheet2!$I$2:'Sheet2'!$I$45,MATCH(AZ70,Sheet2!$G$2:'Sheet2'!$G$45,0)),IF($BI$1=TRUE,INDEX(Sheet2!$H$2:'Sheet2'!$H$45,MATCH(AZ70,Sheet2!$G$2:'Sheet2'!$G$45,0)),0)))+IF($BE$1=TRUE,2,0)</f>
        <v>3</v>
      </c>
      <c r="Y70" s="43">
        <f t="shared" si="67"/>
        <v>6.5</v>
      </c>
      <c r="Z70" s="43">
        <f t="shared" si="68"/>
        <v>9.5</v>
      </c>
      <c r="AA70" s="45">
        <f t="shared" si="69"/>
        <v>12.5</v>
      </c>
      <c r="AB70" s="43">
        <f>BA70+IF($F70="범선",IF($BG$1=TRUE,INDEX(Sheet2!$H$2:'Sheet2'!$H$45,MATCH(BA70,Sheet2!$G$2:'Sheet2'!$G$45,0),0)),IF($BH$1=TRUE,INDEX(Sheet2!$I$2:'Sheet2'!$I$45,MATCH(BA70,Sheet2!$G$2:'Sheet2'!$G$45,0)),IF($BI$1=TRUE,INDEX(Sheet2!$H$2:'Sheet2'!$H$45,MATCH(BA70,Sheet2!$G$2:'Sheet2'!$G$45,0)),0)))+IF($BE$1=TRUE,2,0)</f>
        <v>7</v>
      </c>
      <c r="AC70" s="43">
        <f t="shared" si="70"/>
        <v>10.5</v>
      </c>
      <c r="AD70" s="43">
        <f t="shared" si="71"/>
        <v>13.5</v>
      </c>
      <c r="AE70" s="45">
        <f t="shared" si="72"/>
        <v>16.5</v>
      </c>
      <c r="AF70" s="43">
        <f>BB70+IF($F70="범선",IF($BG$1=TRUE,INDEX(Sheet2!$H$2:'Sheet2'!$H$45,MATCH(BB70,Sheet2!$G$2:'Sheet2'!$G$45,0),0)),IF($BH$1=TRUE,INDEX(Sheet2!$I$2:'Sheet2'!$I$45,MATCH(BB70,Sheet2!$G$2:'Sheet2'!$G$45,0)),IF($BI$1=TRUE,INDEX(Sheet2!$H$2:'Sheet2'!$H$45,MATCH(BB70,Sheet2!$G$2:'Sheet2'!$G$45,0)),0)))+IF($BE$1=TRUE,2,0)</f>
        <v>10</v>
      </c>
      <c r="AG70" s="43">
        <f t="shared" si="73"/>
        <v>13.5</v>
      </c>
      <c r="AH70" s="43">
        <f t="shared" si="74"/>
        <v>16.5</v>
      </c>
      <c r="AI70" s="45">
        <f t="shared" si="75"/>
        <v>19.5</v>
      </c>
      <c r="AJ70" s="20"/>
      <c r="AK70" s="96">
        <v>61</v>
      </c>
      <c r="AL70" s="96">
        <v>185</v>
      </c>
      <c r="AM70" s="96">
        <v>11</v>
      </c>
      <c r="AN70" s="83">
        <v>6</v>
      </c>
      <c r="AO70" s="83">
        <v>23</v>
      </c>
      <c r="AP70" s="13">
        <v>65</v>
      </c>
      <c r="AQ70" s="13">
        <v>32</v>
      </c>
      <c r="AR70" s="13">
        <v>38</v>
      </c>
      <c r="AS70" s="13">
        <v>842</v>
      </c>
      <c r="AT70" s="13">
        <v>1</v>
      </c>
      <c r="AU70" s="5">
        <f t="shared" si="76"/>
        <v>945</v>
      </c>
      <c r="AV70" s="5">
        <f t="shared" si="77"/>
        <v>708</v>
      </c>
      <c r="AW70" s="5">
        <f t="shared" si="78"/>
        <v>1181</v>
      </c>
      <c r="AX70" s="5">
        <f t="shared" si="79"/>
        <v>-4</v>
      </c>
      <c r="AY70" s="5">
        <f t="shared" si="80"/>
        <v>-3</v>
      </c>
      <c r="AZ70" s="5">
        <f t="shared" si="81"/>
        <v>1</v>
      </c>
      <c r="BA70" s="5">
        <f t="shared" si="82"/>
        <v>5</v>
      </c>
      <c r="BB70" s="5">
        <f t="shared" si="83"/>
        <v>8</v>
      </c>
    </row>
    <row r="71" spans="1:54" s="5" customFormat="1" hidden="1">
      <c r="A71" s="334"/>
      <c r="B71" s="89" t="s">
        <v>28</v>
      </c>
      <c r="C71" s="119" t="s">
        <v>86</v>
      </c>
      <c r="D71" s="26" t="s">
        <v>1</v>
      </c>
      <c r="E71" s="26" t="s">
        <v>41</v>
      </c>
      <c r="F71" s="27" t="s">
        <v>18</v>
      </c>
      <c r="G71" s="28" t="s">
        <v>10</v>
      </c>
      <c r="H71" s="91">
        <f>ROUNDDOWN(AK71*1.05,0)+INDEX(Sheet2!$B$2:'Sheet2'!$B$5,MATCH(G71,Sheet2!$A$2:'Sheet2'!$A$5,0),0)+34*AT71-ROUNDUP(IF($BC$1=TRUE,AV71,AW71)/10,0)+A71</f>
        <v>435</v>
      </c>
      <c r="I71" s="231">
        <f>ROUNDDOWN(AL71*1.05,0)+INDEX(Sheet2!$B$2:'Sheet2'!$B$5,MATCH(G71,Sheet2!$A$2:'Sheet2'!$A$5,0),0)+34*AT71-ROUNDUP(IF($BC$1=TRUE,AV71,AW71)/10,0)+A71</f>
        <v>357</v>
      </c>
      <c r="J71" s="30">
        <f t="shared" si="56"/>
        <v>792</v>
      </c>
      <c r="K71" s="137">
        <f>AW71-ROUNDDOWN(AR71/2,0)-ROUNDDOWN(MAX(AQ71*1.2,AP71*0.5),0)+INDEX(Sheet2!$C$2:'Sheet2'!$C$5,MATCH(G71,Sheet2!$A$2:'Sheet2'!$A$5,0),0)</f>
        <v>1174</v>
      </c>
      <c r="L71" s="25">
        <f t="shared" si="57"/>
        <v>635</v>
      </c>
      <c r="M71" s="83">
        <f t="shared" si="58"/>
        <v>7</v>
      </c>
      <c r="N71" s="83">
        <f t="shared" si="59"/>
        <v>33</v>
      </c>
      <c r="O71" s="92">
        <f t="shared" si="60"/>
        <v>1662</v>
      </c>
      <c r="P71" s="31">
        <f>AX71+IF($F71="범선",IF($BG$1=TRUE,INDEX(Sheet2!$H$2:'Sheet2'!$H$45,MATCH(AX71,Sheet2!$G$2:'Sheet2'!$G$45,0),0)),IF($BH$1=TRUE,INDEX(Sheet2!$I$2:'Sheet2'!$I$45,MATCH(AX71,Sheet2!$G$2:'Sheet2'!$G$45,0)),IF($BI$1=TRUE,INDEX(Sheet2!$H$2:'Sheet2'!$H$45,MATCH(AX71,Sheet2!$G$2:'Sheet2'!$G$45,0)),0)))+IF($BE$1=TRUE,2,0)</f>
        <v>0</v>
      </c>
      <c r="Q71" s="26">
        <f t="shared" si="61"/>
        <v>3</v>
      </c>
      <c r="R71" s="26">
        <f t="shared" si="62"/>
        <v>6</v>
      </c>
      <c r="S71" s="28">
        <f t="shared" si="63"/>
        <v>9</v>
      </c>
      <c r="T71" s="26">
        <f>AY71+IF($F71="범선",IF($BG$1=TRUE,INDEX(Sheet2!$H$2:'Sheet2'!$H$45,MATCH(AY71,Sheet2!$G$2:'Sheet2'!$G$45,0),0)),IF($BH$1=TRUE,INDEX(Sheet2!$I$2:'Sheet2'!$I$45,MATCH(AY71,Sheet2!$G$2:'Sheet2'!$G$45,0)),IF($BI$1=TRUE,INDEX(Sheet2!$H$2:'Sheet2'!$H$45,MATCH(AY71,Sheet2!$G$2:'Sheet2'!$G$45,0)),0)))+IF($BE$1=TRUE,2,0)</f>
        <v>1</v>
      </c>
      <c r="U71" s="26">
        <f t="shared" si="64"/>
        <v>4.5</v>
      </c>
      <c r="V71" s="26">
        <f t="shared" si="65"/>
        <v>7.5</v>
      </c>
      <c r="W71" s="28">
        <f t="shared" si="66"/>
        <v>10.5</v>
      </c>
      <c r="X71" s="26">
        <f>AZ71+IF($F71="범선",IF($BG$1=TRUE,INDEX(Sheet2!$H$2:'Sheet2'!$H$45,MATCH(AZ71,Sheet2!$G$2:'Sheet2'!$G$45,0),0)),IF($BH$1=TRUE,INDEX(Sheet2!$I$2:'Sheet2'!$I$45,MATCH(AZ71,Sheet2!$G$2:'Sheet2'!$G$45,0)),IF($BI$1=TRUE,INDEX(Sheet2!$H$2:'Sheet2'!$H$45,MATCH(AZ71,Sheet2!$G$2:'Sheet2'!$G$45,0)),0)))+IF($BE$1=TRUE,2,0)</f>
        <v>5</v>
      </c>
      <c r="Y71" s="26">
        <f t="shared" si="67"/>
        <v>8.5</v>
      </c>
      <c r="Z71" s="26">
        <f t="shared" si="68"/>
        <v>11.5</v>
      </c>
      <c r="AA71" s="28">
        <f t="shared" si="69"/>
        <v>14.5</v>
      </c>
      <c r="AB71" s="26">
        <f>BA71+IF($F71="범선",IF($BG$1=TRUE,INDEX(Sheet2!$H$2:'Sheet2'!$H$45,MATCH(BA71,Sheet2!$G$2:'Sheet2'!$G$45,0),0)),IF($BH$1=TRUE,INDEX(Sheet2!$I$2:'Sheet2'!$I$45,MATCH(BA71,Sheet2!$G$2:'Sheet2'!$G$45,0)),IF($BI$1=TRUE,INDEX(Sheet2!$H$2:'Sheet2'!$H$45,MATCH(BA71,Sheet2!$G$2:'Sheet2'!$G$45,0)),0)))+IF($BE$1=TRUE,2,0)</f>
        <v>9</v>
      </c>
      <c r="AC71" s="26">
        <f t="shared" si="70"/>
        <v>12.5</v>
      </c>
      <c r="AD71" s="26">
        <f t="shared" si="71"/>
        <v>15.5</v>
      </c>
      <c r="AE71" s="28">
        <f t="shared" si="72"/>
        <v>18.5</v>
      </c>
      <c r="AF71" s="26">
        <f>BB71+IF($F71="범선",IF($BG$1=TRUE,INDEX(Sheet2!$H$2:'Sheet2'!$H$45,MATCH(BB71,Sheet2!$G$2:'Sheet2'!$G$45,0),0)),IF($BH$1=TRUE,INDEX(Sheet2!$I$2:'Sheet2'!$I$45,MATCH(BB71,Sheet2!$G$2:'Sheet2'!$G$45,0)),IF($BI$1=TRUE,INDEX(Sheet2!$H$2:'Sheet2'!$H$45,MATCH(BB71,Sheet2!$G$2:'Sheet2'!$G$45,0)),0)))+IF($BE$1=TRUE,2,0)</f>
        <v>12</v>
      </c>
      <c r="AG71" s="26">
        <f t="shared" si="73"/>
        <v>15.5</v>
      </c>
      <c r="AH71" s="26">
        <f t="shared" si="74"/>
        <v>18.5</v>
      </c>
      <c r="AI71" s="28">
        <f t="shared" si="75"/>
        <v>21.5</v>
      </c>
      <c r="AJ71" s="26"/>
      <c r="AK71" s="97">
        <v>255</v>
      </c>
      <c r="AL71" s="97">
        <v>180</v>
      </c>
      <c r="AM71" s="97">
        <v>8</v>
      </c>
      <c r="AN71" s="83">
        <v>7</v>
      </c>
      <c r="AO71" s="83">
        <v>33</v>
      </c>
      <c r="AP71" s="5">
        <v>98</v>
      </c>
      <c r="AQ71" s="5">
        <v>55</v>
      </c>
      <c r="AR71" s="5">
        <v>62</v>
      </c>
      <c r="AS71" s="5">
        <v>816</v>
      </c>
      <c r="AT71" s="5">
        <v>3</v>
      </c>
      <c r="AU71" s="5">
        <f t="shared" si="76"/>
        <v>976</v>
      </c>
      <c r="AV71" s="5">
        <f t="shared" si="77"/>
        <v>732</v>
      </c>
      <c r="AW71" s="5">
        <f t="shared" si="78"/>
        <v>1220</v>
      </c>
      <c r="AX71" s="5">
        <f t="shared" si="79"/>
        <v>-2</v>
      </c>
      <c r="AY71" s="5">
        <f t="shared" si="80"/>
        <v>-1</v>
      </c>
      <c r="AZ71" s="5">
        <f t="shared" si="81"/>
        <v>3</v>
      </c>
      <c r="BA71" s="5">
        <f t="shared" si="82"/>
        <v>7</v>
      </c>
      <c r="BB71" s="5">
        <f t="shared" si="83"/>
        <v>10</v>
      </c>
    </row>
    <row r="72" spans="1:54" s="5" customFormat="1" hidden="1">
      <c r="A72" s="334"/>
      <c r="B72" s="89" t="s">
        <v>28</v>
      </c>
      <c r="C72" s="131" t="s">
        <v>242</v>
      </c>
      <c r="D72" s="26" t="s">
        <v>1</v>
      </c>
      <c r="E72" s="26" t="s">
        <v>0</v>
      </c>
      <c r="F72" s="27" t="s">
        <v>18</v>
      </c>
      <c r="G72" s="28" t="s">
        <v>10</v>
      </c>
      <c r="H72" s="91">
        <f>ROUNDDOWN(AK72*1.05,0)+INDEX(Sheet2!$B$2:'Sheet2'!$B$5,MATCH(G72,Sheet2!$A$2:'Sheet2'!$A$5,0),0)+34*AT72-ROUNDUP(IF($BC$1=TRUE,AV72,AW72)/10,0)+A72</f>
        <v>465</v>
      </c>
      <c r="I72" s="231">
        <f>ROUNDDOWN(AL72*1.05,0)+INDEX(Sheet2!$B$2:'Sheet2'!$B$5,MATCH(G72,Sheet2!$A$2:'Sheet2'!$A$5,0),0)+34*AT72-ROUNDUP(IF($BC$1=TRUE,AV72,AW72)/10,0)+A72</f>
        <v>560</v>
      </c>
      <c r="J72" s="30">
        <f t="shared" si="56"/>
        <v>1025</v>
      </c>
      <c r="K72" s="137">
        <f>AW72-ROUNDDOWN(AR72/2,0)-ROUNDDOWN(MAX(AQ72*1.2,AP72*0.5),0)+INDEX(Sheet2!$C$2:'Sheet2'!$C$5,MATCH(G72,Sheet2!$A$2:'Sheet2'!$A$5,0),0)</f>
        <v>1173</v>
      </c>
      <c r="L72" s="25">
        <f t="shared" si="57"/>
        <v>657</v>
      </c>
      <c r="M72" s="83">
        <f t="shared" si="58"/>
        <v>11</v>
      </c>
      <c r="N72" s="83">
        <f t="shared" si="59"/>
        <v>16</v>
      </c>
      <c r="O72" s="92">
        <f t="shared" si="60"/>
        <v>1955</v>
      </c>
      <c r="P72" s="31">
        <f>AX72+IF($F72="범선",IF($BG$1=TRUE,INDEX(Sheet2!$H$2:'Sheet2'!$H$45,MATCH(AX72,Sheet2!$G$2:'Sheet2'!$G$45,0),0)),IF($BH$1=TRUE,INDEX(Sheet2!$I$2:'Sheet2'!$I$45,MATCH(AX72,Sheet2!$G$2:'Sheet2'!$G$45,0)),IF($BI$1=TRUE,INDEX(Sheet2!$H$2:'Sheet2'!$H$45,MATCH(AX72,Sheet2!$G$2:'Sheet2'!$G$45,0)),0)))+IF($BE$1=TRUE,2,0)</f>
        <v>-2</v>
      </c>
      <c r="Q72" s="26">
        <f t="shared" si="61"/>
        <v>1</v>
      </c>
      <c r="R72" s="26">
        <f t="shared" si="62"/>
        <v>4</v>
      </c>
      <c r="S72" s="28">
        <f t="shared" si="63"/>
        <v>7</v>
      </c>
      <c r="T72" s="26">
        <f>AY72+IF($F72="범선",IF($BG$1=TRUE,INDEX(Sheet2!$H$2:'Sheet2'!$H$45,MATCH(AY72,Sheet2!$G$2:'Sheet2'!$G$45,0),0)),IF($BH$1=TRUE,INDEX(Sheet2!$I$2:'Sheet2'!$I$45,MATCH(AY72,Sheet2!$G$2:'Sheet2'!$G$45,0)),IF($BI$1=TRUE,INDEX(Sheet2!$H$2:'Sheet2'!$H$45,MATCH(AY72,Sheet2!$G$2:'Sheet2'!$G$45,0)),0)))+IF($BE$1=TRUE,2,0)</f>
        <v>-1</v>
      </c>
      <c r="U72" s="26">
        <f t="shared" si="64"/>
        <v>2.5</v>
      </c>
      <c r="V72" s="26">
        <f t="shared" si="65"/>
        <v>5.5</v>
      </c>
      <c r="W72" s="28">
        <f t="shared" si="66"/>
        <v>8.5</v>
      </c>
      <c r="X72" s="26">
        <f>AZ72+IF($F72="범선",IF($BG$1=TRUE,INDEX(Sheet2!$H$2:'Sheet2'!$H$45,MATCH(AZ72,Sheet2!$G$2:'Sheet2'!$G$45,0),0)),IF($BH$1=TRUE,INDEX(Sheet2!$I$2:'Sheet2'!$I$45,MATCH(AZ72,Sheet2!$G$2:'Sheet2'!$G$45,0)),IF($BI$1=TRUE,INDEX(Sheet2!$H$2:'Sheet2'!$H$45,MATCH(AZ72,Sheet2!$G$2:'Sheet2'!$G$45,0)),0)))+IF($BE$1=TRUE,2,0)</f>
        <v>3</v>
      </c>
      <c r="Y72" s="26">
        <f t="shared" si="67"/>
        <v>6.5</v>
      </c>
      <c r="Z72" s="26">
        <f t="shared" si="68"/>
        <v>9.5</v>
      </c>
      <c r="AA72" s="28">
        <f t="shared" si="69"/>
        <v>12.5</v>
      </c>
      <c r="AB72" s="26">
        <f>BA72+IF($F72="범선",IF($BG$1=TRUE,INDEX(Sheet2!$H$2:'Sheet2'!$H$45,MATCH(BA72,Sheet2!$G$2:'Sheet2'!$G$45,0),0)),IF($BH$1=TRUE,INDEX(Sheet2!$I$2:'Sheet2'!$I$45,MATCH(BA72,Sheet2!$G$2:'Sheet2'!$G$45,0)),IF($BI$1=TRUE,INDEX(Sheet2!$H$2:'Sheet2'!$H$45,MATCH(BA72,Sheet2!$G$2:'Sheet2'!$G$45,0)),0)))+IF($BE$1=TRUE,2,0)</f>
        <v>6</v>
      </c>
      <c r="AC72" s="26">
        <f t="shared" si="70"/>
        <v>9.5</v>
      </c>
      <c r="AD72" s="26">
        <f t="shared" si="71"/>
        <v>12.5</v>
      </c>
      <c r="AE72" s="28">
        <f t="shared" si="72"/>
        <v>15.5</v>
      </c>
      <c r="AF72" s="26">
        <f>BB72+IF($F72="범선",IF($BG$1=TRUE,INDEX(Sheet2!$H$2:'Sheet2'!$H$45,MATCH(BB72,Sheet2!$G$2:'Sheet2'!$G$45,0),0)),IF($BH$1=TRUE,INDEX(Sheet2!$I$2:'Sheet2'!$I$45,MATCH(BB72,Sheet2!$G$2:'Sheet2'!$G$45,0)),IF($BI$1=TRUE,INDEX(Sheet2!$H$2:'Sheet2'!$H$45,MATCH(BB72,Sheet2!$G$2:'Sheet2'!$G$45,0)),0)))+IF($BE$1=TRUE,2,0)</f>
        <v>10</v>
      </c>
      <c r="AG72" s="26">
        <f t="shared" si="73"/>
        <v>13.5</v>
      </c>
      <c r="AH72" s="26">
        <f t="shared" si="74"/>
        <v>16.5</v>
      </c>
      <c r="AI72" s="28">
        <f t="shared" si="75"/>
        <v>19.5</v>
      </c>
      <c r="AJ72" s="26"/>
      <c r="AK72" s="97">
        <v>215</v>
      </c>
      <c r="AL72" s="97">
        <v>305</v>
      </c>
      <c r="AM72" s="97">
        <v>10</v>
      </c>
      <c r="AN72" s="83">
        <v>11</v>
      </c>
      <c r="AO72" s="83">
        <v>16</v>
      </c>
      <c r="AP72" s="5">
        <v>60</v>
      </c>
      <c r="AQ72" s="5">
        <v>21</v>
      </c>
      <c r="AR72" s="5">
        <v>20</v>
      </c>
      <c r="AS72" s="5">
        <v>850</v>
      </c>
      <c r="AT72" s="5">
        <v>5</v>
      </c>
      <c r="AU72" s="5">
        <f t="shared" si="76"/>
        <v>930</v>
      </c>
      <c r="AV72" s="5">
        <f t="shared" si="77"/>
        <v>697</v>
      </c>
      <c r="AW72" s="5">
        <f t="shared" si="78"/>
        <v>1162</v>
      </c>
      <c r="AX72" s="5">
        <f t="shared" si="79"/>
        <v>-4</v>
      </c>
      <c r="AY72" s="5">
        <f t="shared" si="80"/>
        <v>-3</v>
      </c>
      <c r="AZ72" s="5">
        <f t="shared" si="81"/>
        <v>1</v>
      </c>
      <c r="BA72" s="5">
        <f t="shared" si="82"/>
        <v>4</v>
      </c>
      <c r="BB72" s="5">
        <f t="shared" si="83"/>
        <v>8</v>
      </c>
    </row>
    <row r="73" spans="1:54" s="5" customFormat="1" hidden="1">
      <c r="A73" s="334"/>
      <c r="B73" s="89" t="s">
        <v>100</v>
      </c>
      <c r="C73" s="119" t="s">
        <v>235</v>
      </c>
      <c r="D73" s="26" t="s">
        <v>1</v>
      </c>
      <c r="E73" s="26" t="s">
        <v>0</v>
      </c>
      <c r="F73" s="27" t="s">
        <v>18</v>
      </c>
      <c r="G73" s="28" t="s">
        <v>10</v>
      </c>
      <c r="H73" s="91">
        <f>ROUNDDOWN(AK73*1.05,0)+INDEX(Sheet2!$B$2:'Sheet2'!$B$5,MATCH(G73,Sheet2!$A$2:'Sheet2'!$A$5,0),0)+34*AT73-ROUNDUP(IF($BC$1=TRUE,AV73,AW73)/10,0)+A73</f>
        <v>169</v>
      </c>
      <c r="I73" s="231">
        <f>ROUNDDOWN(AL73*1.05,0)+INDEX(Sheet2!$B$2:'Sheet2'!$B$5,MATCH(G73,Sheet2!$A$2:'Sheet2'!$A$5,0),0)+34*AT73-ROUNDUP(IF($BC$1=TRUE,AV73,AW73)/10,0)+A73</f>
        <v>301</v>
      </c>
      <c r="J73" s="30">
        <f t="shared" si="56"/>
        <v>470</v>
      </c>
      <c r="K73" s="137">
        <f>AW73-ROUNDDOWN(AR73/2,0)-ROUNDDOWN(MAX(AQ73*1.2,AP73*0.5),0)+INDEX(Sheet2!$C$2:'Sheet2'!$C$5,MATCH(G73,Sheet2!$A$2:'Sheet2'!$A$5,0),0)</f>
        <v>1169</v>
      </c>
      <c r="L73" s="25">
        <f t="shared" si="57"/>
        <v>648</v>
      </c>
      <c r="M73" s="83">
        <f t="shared" si="58"/>
        <v>6</v>
      </c>
      <c r="N73" s="83">
        <f t="shared" si="59"/>
        <v>23</v>
      </c>
      <c r="O73" s="92">
        <f t="shared" si="60"/>
        <v>808</v>
      </c>
      <c r="P73" s="31">
        <f>AX73+IF($F73="범선",IF($BG$1=TRUE,INDEX(Sheet2!$H$2:'Sheet2'!$H$45,MATCH(AX73,Sheet2!$G$2:'Sheet2'!$G$45,0),0)),IF($BH$1=TRUE,INDEX(Sheet2!$I$2:'Sheet2'!$I$45,MATCH(AX73,Sheet2!$G$2:'Sheet2'!$G$45,0)),IF($BI$1=TRUE,INDEX(Sheet2!$H$2:'Sheet2'!$H$45,MATCH(AX73,Sheet2!$G$2:'Sheet2'!$G$45,0)),0)))+IF($BE$1=TRUE,2,0)</f>
        <v>-2</v>
      </c>
      <c r="Q73" s="26">
        <f t="shared" si="61"/>
        <v>1</v>
      </c>
      <c r="R73" s="26">
        <f t="shared" si="62"/>
        <v>4</v>
      </c>
      <c r="S73" s="28">
        <f t="shared" si="63"/>
        <v>7</v>
      </c>
      <c r="T73" s="26">
        <f>AY73+IF($F73="범선",IF($BG$1=TRUE,INDEX(Sheet2!$H$2:'Sheet2'!$H$45,MATCH(AY73,Sheet2!$G$2:'Sheet2'!$G$45,0),0)),IF($BH$1=TRUE,INDEX(Sheet2!$I$2:'Sheet2'!$I$45,MATCH(AY73,Sheet2!$G$2:'Sheet2'!$G$45,0)),IF($BI$1=TRUE,INDEX(Sheet2!$H$2:'Sheet2'!$H$45,MATCH(AY73,Sheet2!$G$2:'Sheet2'!$G$45,0)),0)))+IF($BE$1=TRUE,2,0)</f>
        <v>-1</v>
      </c>
      <c r="U73" s="26">
        <f t="shared" si="64"/>
        <v>2.5</v>
      </c>
      <c r="V73" s="26">
        <f t="shared" si="65"/>
        <v>5.5</v>
      </c>
      <c r="W73" s="28">
        <f t="shared" si="66"/>
        <v>8.5</v>
      </c>
      <c r="X73" s="26">
        <f>AZ73+IF($F73="범선",IF($BG$1=TRUE,INDEX(Sheet2!$H$2:'Sheet2'!$H$45,MATCH(AZ73,Sheet2!$G$2:'Sheet2'!$G$45,0),0)),IF($BH$1=TRUE,INDEX(Sheet2!$I$2:'Sheet2'!$I$45,MATCH(AZ73,Sheet2!$G$2:'Sheet2'!$G$45,0)),IF($BI$1=TRUE,INDEX(Sheet2!$H$2:'Sheet2'!$H$45,MATCH(AZ73,Sheet2!$G$2:'Sheet2'!$G$45,0)),0)))+IF($BE$1=TRUE,2,0)</f>
        <v>3</v>
      </c>
      <c r="Y73" s="26">
        <f t="shared" si="67"/>
        <v>6.5</v>
      </c>
      <c r="Z73" s="26">
        <f t="shared" si="68"/>
        <v>9.5</v>
      </c>
      <c r="AA73" s="28">
        <f t="shared" si="69"/>
        <v>12.5</v>
      </c>
      <c r="AB73" s="26">
        <f>BA73+IF($F73="범선",IF($BG$1=TRUE,INDEX(Sheet2!$H$2:'Sheet2'!$H$45,MATCH(BA73,Sheet2!$G$2:'Sheet2'!$G$45,0),0)),IF($BH$1=TRUE,INDEX(Sheet2!$I$2:'Sheet2'!$I$45,MATCH(BA73,Sheet2!$G$2:'Sheet2'!$G$45,0)),IF($BI$1=TRUE,INDEX(Sheet2!$H$2:'Sheet2'!$H$45,MATCH(BA73,Sheet2!$G$2:'Sheet2'!$G$45,0)),0)))+IF($BE$1=TRUE,2,0)</f>
        <v>7</v>
      </c>
      <c r="AC73" s="26">
        <f t="shared" si="70"/>
        <v>10.5</v>
      </c>
      <c r="AD73" s="26">
        <f t="shared" si="71"/>
        <v>13.5</v>
      </c>
      <c r="AE73" s="28">
        <f t="shared" si="72"/>
        <v>16.5</v>
      </c>
      <c r="AF73" s="26">
        <f>BB73+IF($F73="범선",IF($BG$1=TRUE,INDEX(Sheet2!$H$2:'Sheet2'!$H$45,MATCH(BB73,Sheet2!$G$2:'Sheet2'!$G$45,0),0)),IF($BH$1=TRUE,INDEX(Sheet2!$I$2:'Sheet2'!$I$45,MATCH(BB73,Sheet2!$G$2:'Sheet2'!$G$45,0)),IF($BI$1=TRUE,INDEX(Sheet2!$H$2:'Sheet2'!$H$45,MATCH(BB73,Sheet2!$G$2:'Sheet2'!$G$45,0)),0)))+IF($BE$1=TRUE,2,0)</f>
        <v>10</v>
      </c>
      <c r="AG73" s="26">
        <f t="shared" si="73"/>
        <v>13.5</v>
      </c>
      <c r="AH73" s="26">
        <f t="shared" si="74"/>
        <v>16.5</v>
      </c>
      <c r="AI73" s="28">
        <f t="shared" si="75"/>
        <v>19.5</v>
      </c>
      <c r="AJ73" s="26"/>
      <c r="AK73" s="97">
        <v>63</v>
      </c>
      <c r="AL73" s="97">
        <v>189</v>
      </c>
      <c r="AM73" s="97">
        <v>11</v>
      </c>
      <c r="AN73" s="83">
        <v>6</v>
      </c>
      <c r="AO73" s="83">
        <v>23</v>
      </c>
      <c r="AP73" s="13">
        <v>65</v>
      </c>
      <c r="AQ73" s="13">
        <v>32</v>
      </c>
      <c r="AR73" s="13">
        <v>38</v>
      </c>
      <c r="AS73" s="13">
        <v>837</v>
      </c>
      <c r="AT73" s="13">
        <v>1</v>
      </c>
      <c r="AU73" s="5">
        <f t="shared" si="76"/>
        <v>940</v>
      </c>
      <c r="AV73" s="5">
        <f t="shared" si="77"/>
        <v>705</v>
      </c>
      <c r="AW73" s="5">
        <f t="shared" si="78"/>
        <v>1175</v>
      </c>
      <c r="AX73" s="5">
        <f t="shared" si="79"/>
        <v>-4</v>
      </c>
      <c r="AY73" s="5">
        <f t="shared" si="80"/>
        <v>-3</v>
      </c>
      <c r="AZ73" s="5">
        <f t="shared" si="81"/>
        <v>1</v>
      </c>
      <c r="BA73" s="5">
        <f t="shared" si="82"/>
        <v>5</v>
      </c>
      <c r="BB73" s="5">
        <f t="shared" si="83"/>
        <v>8</v>
      </c>
    </row>
    <row r="74" spans="1:54" s="5" customFormat="1" hidden="1">
      <c r="A74" s="380"/>
      <c r="B74" s="276"/>
      <c r="C74" s="120" t="s">
        <v>101</v>
      </c>
      <c r="D74" s="102" t="s">
        <v>25</v>
      </c>
      <c r="E74" s="102" t="s">
        <v>41</v>
      </c>
      <c r="F74" s="111" t="s">
        <v>18</v>
      </c>
      <c r="G74" s="103" t="s">
        <v>10</v>
      </c>
      <c r="H74" s="289">
        <f>ROUNDDOWN(AK74*1.05,0)+INDEX(Sheet2!$B$2:'Sheet2'!$B$5,MATCH(G74,Sheet2!$A$2:'Sheet2'!$A$5,0),0)+34*AT74-ROUNDUP(IF($BC$1=TRUE,AV74,AW74)/10,0)+A74</f>
        <v>443</v>
      </c>
      <c r="I74" s="299">
        <f>ROUNDDOWN(AL74*1.05,0)+INDEX(Sheet2!$B$2:'Sheet2'!$B$5,MATCH(G74,Sheet2!$A$2:'Sheet2'!$A$5,0),0)+34*AT74-ROUNDUP(IF($BC$1=TRUE,AV74,AW74)/10,0)+A74</f>
        <v>553</v>
      </c>
      <c r="J74" s="104">
        <f t="shared" si="56"/>
        <v>996</v>
      </c>
      <c r="K74" s="137">
        <f>AW74-ROUNDDOWN(AR74/2,0)-ROUNDDOWN(MAX(AQ74*1.2,AP74*0.5),0)+INDEX(Sheet2!$C$2:'Sheet2'!$C$5,MATCH(G74,Sheet2!$A$2:'Sheet2'!$A$5,0),0)</f>
        <v>1166</v>
      </c>
      <c r="L74" s="101">
        <f t="shared" si="57"/>
        <v>640</v>
      </c>
      <c r="M74" s="109">
        <f t="shared" si="58"/>
        <v>12</v>
      </c>
      <c r="N74" s="109">
        <f t="shared" si="59"/>
        <v>32</v>
      </c>
      <c r="O74" s="105">
        <f t="shared" si="60"/>
        <v>1882</v>
      </c>
      <c r="P74" s="106">
        <f>AX74+IF($F74="범선",IF($BG$1=TRUE,INDEX(Sheet2!$H$2:'Sheet2'!$H$45,MATCH(AX74,Sheet2!$G$2:'Sheet2'!$G$45,0),0)),IF($BH$1=TRUE,INDEX(Sheet2!$I$2:'Sheet2'!$I$45,MATCH(AX74,Sheet2!$G$2:'Sheet2'!$G$45,0)),IF($BI$1=TRUE,INDEX(Sheet2!$H$2:'Sheet2'!$H$45,MATCH(AX74,Sheet2!$G$2:'Sheet2'!$G$45,0)),0)))+IF($BE$1=TRUE,2,0)</f>
        <v>0</v>
      </c>
      <c r="Q74" s="102">
        <f t="shared" si="61"/>
        <v>3</v>
      </c>
      <c r="R74" s="102">
        <f t="shared" si="62"/>
        <v>6</v>
      </c>
      <c r="S74" s="103">
        <f t="shared" si="63"/>
        <v>9</v>
      </c>
      <c r="T74" s="102">
        <f>AY74+IF($F74="범선",IF($BG$1=TRUE,INDEX(Sheet2!$H$2:'Sheet2'!$H$45,MATCH(AY74,Sheet2!$G$2:'Sheet2'!$G$45,0),0)),IF($BH$1=TRUE,INDEX(Sheet2!$I$2:'Sheet2'!$I$45,MATCH(AY74,Sheet2!$G$2:'Sheet2'!$G$45,0)),IF($BI$1=TRUE,INDEX(Sheet2!$H$2:'Sheet2'!$H$45,MATCH(AY74,Sheet2!$G$2:'Sheet2'!$G$45,0)),0)))+IF($BE$1=TRUE,2,0)</f>
        <v>1</v>
      </c>
      <c r="U74" s="102">
        <f t="shared" si="64"/>
        <v>4.5</v>
      </c>
      <c r="V74" s="102">
        <f t="shared" si="65"/>
        <v>7.5</v>
      </c>
      <c r="W74" s="103">
        <f t="shared" si="66"/>
        <v>10.5</v>
      </c>
      <c r="X74" s="102">
        <f>AZ74+IF($F74="범선",IF($BG$1=TRUE,INDEX(Sheet2!$H$2:'Sheet2'!$H$45,MATCH(AZ74,Sheet2!$G$2:'Sheet2'!$G$45,0),0)),IF($BH$1=TRUE,INDEX(Sheet2!$I$2:'Sheet2'!$I$45,MATCH(AZ74,Sheet2!$G$2:'Sheet2'!$G$45,0)),IF($BI$1=TRUE,INDEX(Sheet2!$H$2:'Sheet2'!$H$45,MATCH(AZ74,Sheet2!$G$2:'Sheet2'!$G$45,0)),0)))+IF($BE$1=TRUE,2,0)</f>
        <v>5</v>
      </c>
      <c r="Y74" s="102">
        <f t="shared" si="67"/>
        <v>8.5</v>
      </c>
      <c r="Z74" s="102">
        <f t="shared" si="68"/>
        <v>11.5</v>
      </c>
      <c r="AA74" s="103">
        <f t="shared" si="69"/>
        <v>14.5</v>
      </c>
      <c r="AB74" s="102">
        <f>BA74+IF($F74="범선",IF($BG$1=TRUE,INDEX(Sheet2!$H$2:'Sheet2'!$H$45,MATCH(BA74,Sheet2!$G$2:'Sheet2'!$G$45,0),0)),IF($BH$1=TRUE,INDEX(Sheet2!$I$2:'Sheet2'!$I$45,MATCH(BA74,Sheet2!$G$2:'Sheet2'!$G$45,0)),IF($BI$1=TRUE,INDEX(Sheet2!$H$2:'Sheet2'!$H$45,MATCH(BA74,Sheet2!$G$2:'Sheet2'!$G$45,0)),0)))+IF($BE$1=TRUE,2,0)</f>
        <v>8</v>
      </c>
      <c r="AC74" s="102">
        <f t="shared" si="70"/>
        <v>11.5</v>
      </c>
      <c r="AD74" s="102">
        <f t="shared" si="71"/>
        <v>14.5</v>
      </c>
      <c r="AE74" s="103">
        <f t="shared" si="72"/>
        <v>17.5</v>
      </c>
      <c r="AF74" s="102">
        <f>BB74+IF($F74="범선",IF($BG$1=TRUE,INDEX(Sheet2!$H$2:'Sheet2'!$H$45,MATCH(BB74,Sheet2!$G$2:'Sheet2'!$G$45,0),0)),IF($BH$1=TRUE,INDEX(Sheet2!$I$2:'Sheet2'!$I$45,MATCH(BB74,Sheet2!$G$2:'Sheet2'!$G$45,0)),IF($BI$1=TRUE,INDEX(Sheet2!$H$2:'Sheet2'!$H$45,MATCH(BB74,Sheet2!$G$2:'Sheet2'!$G$45,0)),0)))+IF($BE$1=TRUE,2,0)</f>
        <v>12</v>
      </c>
      <c r="AG74" s="102">
        <f t="shared" si="73"/>
        <v>15.5</v>
      </c>
      <c r="AH74" s="102">
        <f t="shared" si="74"/>
        <v>18.5</v>
      </c>
      <c r="AI74" s="103">
        <f t="shared" si="75"/>
        <v>21.5</v>
      </c>
      <c r="AJ74" s="102"/>
      <c r="AK74" s="108">
        <v>260</v>
      </c>
      <c r="AL74" s="108">
        <v>365</v>
      </c>
      <c r="AM74" s="108">
        <v>11</v>
      </c>
      <c r="AN74" s="109">
        <v>12</v>
      </c>
      <c r="AO74" s="109">
        <v>32</v>
      </c>
      <c r="AP74" s="110">
        <v>67</v>
      </c>
      <c r="AQ74" s="110">
        <v>40</v>
      </c>
      <c r="AR74" s="110">
        <v>48</v>
      </c>
      <c r="AS74" s="110">
        <v>835</v>
      </c>
      <c r="AT74" s="110">
        <v>3</v>
      </c>
      <c r="AU74" s="110">
        <f t="shared" si="76"/>
        <v>950</v>
      </c>
      <c r="AV74" s="110">
        <f t="shared" si="77"/>
        <v>712</v>
      </c>
      <c r="AW74" s="110">
        <f t="shared" si="78"/>
        <v>1187</v>
      </c>
      <c r="AX74" s="110">
        <f t="shared" si="79"/>
        <v>-2</v>
      </c>
      <c r="AY74" s="110">
        <f t="shared" si="80"/>
        <v>-1</v>
      </c>
      <c r="AZ74" s="110">
        <f t="shared" si="81"/>
        <v>3</v>
      </c>
      <c r="BA74" s="110">
        <f t="shared" si="82"/>
        <v>6</v>
      </c>
      <c r="BB74" s="110">
        <f t="shared" si="83"/>
        <v>10</v>
      </c>
    </row>
    <row r="75" spans="1:54" s="5" customFormat="1" hidden="1">
      <c r="A75" s="334"/>
      <c r="B75" s="89" t="s">
        <v>45</v>
      </c>
      <c r="C75" s="119" t="s">
        <v>101</v>
      </c>
      <c r="D75" s="26" t="s">
        <v>1</v>
      </c>
      <c r="E75" s="26" t="s">
        <v>41</v>
      </c>
      <c r="F75" s="27" t="s">
        <v>18</v>
      </c>
      <c r="G75" s="28" t="s">
        <v>10</v>
      </c>
      <c r="H75" s="91">
        <f>ROUNDDOWN(AK75*1.05,0)+INDEX(Sheet2!$B$2:'Sheet2'!$B$5,MATCH(G75,Sheet2!$A$2:'Sheet2'!$A$5,0),0)+34*AT75-ROUNDUP(IF($BC$1=TRUE,AV75,AW75)/10,0)+A75</f>
        <v>443</v>
      </c>
      <c r="I75" s="231">
        <f>ROUNDDOWN(AL75*1.05,0)+INDEX(Sheet2!$B$2:'Sheet2'!$B$5,MATCH(G75,Sheet2!$A$2:'Sheet2'!$A$5,0),0)+34*AT75-ROUNDUP(IF($BC$1=TRUE,AV75,AW75)/10,0)+A75</f>
        <v>553</v>
      </c>
      <c r="J75" s="30">
        <f t="shared" si="56"/>
        <v>996</v>
      </c>
      <c r="K75" s="137">
        <f>AW75-ROUNDDOWN(AR75/2,0)-ROUNDDOWN(MAX(AQ75*1.2,AP75*0.5),0)+INDEX(Sheet2!$C$2:'Sheet2'!$C$5,MATCH(G75,Sheet2!$A$2:'Sheet2'!$A$5,0),0)</f>
        <v>1161</v>
      </c>
      <c r="L75" s="25">
        <f t="shared" si="57"/>
        <v>635</v>
      </c>
      <c r="M75" s="83">
        <f t="shared" si="58"/>
        <v>12</v>
      </c>
      <c r="N75" s="83">
        <f t="shared" si="59"/>
        <v>40</v>
      </c>
      <c r="O75" s="92">
        <f t="shared" si="60"/>
        <v>1882</v>
      </c>
      <c r="P75" s="31">
        <f>AX75+IF($F75="범선",IF($BG$1=TRUE,INDEX(Sheet2!$H$2:'Sheet2'!$H$45,MATCH(AX75,Sheet2!$G$2:'Sheet2'!$G$45,0),0)),IF($BH$1=TRUE,INDEX(Sheet2!$I$2:'Sheet2'!$I$45,MATCH(AX75,Sheet2!$G$2:'Sheet2'!$G$45,0)),IF($BI$1=TRUE,INDEX(Sheet2!$H$2:'Sheet2'!$H$45,MATCH(AX75,Sheet2!$G$2:'Sheet2'!$G$45,0)),0)))+IF($BE$1=TRUE,2,0)</f>
        <v>2</v>
      </c>
      <c r="Q75" s="26">
        <f t="shared" si="61"/>
        <v>5</v>
      </c>
      <c r="R75" s="26">
        <f t="shared" si="62"/>
        <v>8</v>
      </c>
      <c r="S75" s="28">
        <f t="shared" si="63"/>
        <v>11</v>
      </c>
      <c r="T75" s="26">
        <f>AY75+IF($F75="범선",IF($BG$1=TRUE,INDEX(Sheet2!$H$2:'Sheet2'!$H$45,MATCH(AY75,Sheet2!$G$2:'Sheet2'!$G$45,0),0)),IF($BH$1=TRUE,INDEX(Sheet2!$I$2:'Sheet2'!$I$45,MATCH(AY75,Sheet2!$G$2:'Sheet2'!$G$45,0)),IF($BI$1=TRUE,INDEX(Sheet2!$H$2:'Sheet2'!$H$45,MATCH(AY75,Sheet2!$G$2:'Sheet2'!$G$45,0)),0)))+IF($BE$1=TRUE,2,0)</f>
        <v>3</v>
      </c>
      <c r="U75" s="26">
        <f t="shared" si="64"/>
        <v>6.5</v>
      </c>
      <c r="V75" s="26">
        <f t="shared" si="65"/>
        <v>9.5</v>
      </c>
      <c r="W75" s="28">
        <f t="shared" si="66"/>
        <v>12.5</v>
      </c>
      <c r="X75" s="26">
        <f>AZ75+IF($F75="범선",IF($BG$1=TRUE,INDEX(Sheet2!$H$2:'Sheet2'!$H$45,MATCH(AZ75,Sheet2!$G$2:'Sheet2'!$G$45,0),0)),IF($BH$1=TRUE,INDEX(Sheet2!$I$2:'Sheet2'!$I$45,MATCH(AZ75,Sheet2!$G$2:'Sheet2'!$G$45,0)),IF($BI$1=TRUE,INDEX(Sheet2!$H$2:'Sheet2'!$H$45,MATCH(AZ75,Sheet2!$G$2:'Sheet2'!$G$45,0)),0)))+IF($BE$1=TRUE,2,0)</f>
        <v>6</v>
      </c>
      <c r="Y75" s="26">
        <f t="shared" si="67"/>
        <v>9.5</v>
      </c>
      <c r="Z75" s="26">
        <f t="shared" si="68"/>
        <v>12.5</v>
      </c>
      <c r="AA75" s="28">
        <f t="shared" si="69"/>
        <v>15.5</v>
      </c>
      <c r="AB75" s="26">
        <f>BA75+IF($F75="범선",IF($BG$1=TRUE,INDEX(Sheet2!$H$2:'Sheet2'!$H$45,MATCH(BA75,Sheet2!$G$2:'Sheet2'!$G$45,0),0)),IF($BH$1=TRUE,INDEX(Sheet2!$I$2:'Sheet2'!$I$45,MATCH(BA75,Sheet2!$G$2:'Sheet2'!$G$45,0)),IF($BI$1=TRUE,INDEX(Sheet2!$H$2:'Sheet2'!$H$45,MATCH(BA75,Sheet2!$G$2:'Sheet2'!$G$45,0)),0)))+IF($BE$1=TRUE,2,0)</f>
        <v>10</v>
      </c>
      <c r="AC75" s="26">
        <f t="shared" si="70"/>
        <v>13.5</v>
      </c>
      <c r="AD75" s="26">
        <f t="shared" si="71"/>
        <v>16.5</v>
      </c>
      <c r="AE75" s="28">
        <f t="shared" si="72"/>
        <v>19.5</v>
      </c>
      <c r="AF75" s="26">
        <f>BB75+IF($F75="범선",IF($BG$1=TRUE,INDEX(Sheet2!$H$2:'Sheet2'!$H$45,MATCH(BB75,Sheet2!$G$2:'Sheet2'!$G$45,0),0)),IF($BH$1=TRUE,INDEX(Sheet2!$I$2:'Sheet2'!$I$45,MATCH(BB75,Sheet2!$G$2:'Sheet2'!$G$45,0)),IF($BI$1=TRUE,INDEX(Sheet2!$H$2:'Sheet2'!$H$45,MATCH(BB75,Sheet2!$G$2:'Sheet2'!$G$45,0)),0)))+IF($BE$1=TRUE,2,0)</f>
        <v>14</v>
      </c>
      <c r="AG75" s="26">
        <f t="shared" si="73"/>
        <v>17.5</v>
      </c>
      <c r="AH75" s="26">
        <f t="shared" si="74"/>
        <v>20.5</v>
      </c>
      <c r="AI75" s="28">
        <f t="shared" si="75"/>
        <v>23.5</v>
      </c>
      <c r="AJ75" s="26"/>
      <c r="AK75" s="97">
        <v>260</v>
      </c>
      <c r="AL75" s="97">
        <v>365</v>
      </c>
      <c r="AM75" s="97">
        <v>11</v>
      </c>
      <c r="AN75" s="83">
        <v>12</v>
      </c>
      <c r="AO75" s="83">
        <v>40</v>
      </c>
      <c r="AP75" s="5">
        <v>80</v>
      </c>
      <c r="AQ75" s="5">
        <v>40</v>
      </c>
      <c r="AR75" s="5">
        <v>58</v>
      </c>
      <c r="AS75" s="5">
        <v>812</v>
      </c>
      <c r="AT75" s="5">
        <v>3</v>
      </c>
      <c r="AU75" s="5">
        <f t="shared" si="76"/>
        <v>950</v>
      </c>
      <c r="AV75" s="5">
        <f t="shared" si="77"/>
        <v>712</v>
      </c>
      <c r="AW75" s="5">
        <f t="shared" si="78"/>
        <v>1187</v>
      </c>
      <c r="AX75" s="5">
        <f t="shared" si="79"/>
        <v>0</v>
      </c>
      <c r="AY75" s="5">
        <f t="shared" si="80"/>
        <v>1</v>
      </c>
      <c r="AZ75" s="5">
        <f t="shared" si="81"/>
        <v>4</v>
      </c>
      <c r="BA75" s="5">
        <f t="shared" si="82"/>
        <v>8</v>
      </c>
      <c r="BB75" s="5">
        <f t="shared" si="83"/>
        <v>12</v>
      </c>
    </row>
    <row r="76" spans="1:54" s="5" customFormat="1" hidden="1">
      <c r="A76" s="334"/>
      <c r="B76" s="89" t="s">
        <v>27</v>
      </c>
      <c r="C76" s="119" t="s">
        <v>91</v>
      </c>
      <c r="D76" s="26" t="s">
        <v>1</v>
      </c>
      <c r="E76" s="26" t="s">
        <v>0</v>
      </c>
      <c r="F76" s="27" t="s">
        <v>18</v>
      </c>
      <c r="G76" s="28" t="s">
        <v>10</v>
      </c>
      <c r="H76" s="91">
        <f>ROUNDDOWN(AK76*1.05,0)+INDEX(Sheet2!$B$2:'Sheet2'!$B$5,MATCH(G76,Sheet2!$A$2:'Sheet2'!$A$5,0),0)+34*AT76-ROUNDUP(IF($BC$1=TRUE,AV76,AW76)/10,0)+A76</f>
        <v>424</v>
      </c>
      <c r="I76" s="231">
        <f>ROUNDDOWN(AL76*1.05,0)+INDEX(Sheet2!$B$2:'Sheet2'!$B$5,MATCH(G76,Sheet2!$A$2:'Sheet2'!$A$5,0),0)+34*AT76-ROUNDUP(IF($BC$1=TRUE,AV76,AW76)/10,0)+A76</f>
        <v>560</v>
      </c>
      <c r="J76" s="30">
        <f t="shared" si="56"/>
        <v>984</v>
      </c>
      <c r="K76" s="137">
        <f>AW76-ROUNDDOWN(AR76/2,0)-ROUNDDOWN(MAX(AQ76*1.2,AP76*0.5),0)+INDEX(Sheet2!$C$2:'Sheet2'!$C$5,MATCH(G76,Sheet2!$A$2:'Sheet2'!$A$5,0),0)</f>
        <v>1157</v>
      </c>
      <c r="L76" s="25">
        <f t="shared" si="57"/>
        <v>643</v>
      </c>
      <c r="M76" s="83">
        <f t="shared" si="58"/>
        <v>10</v>
      </c>
      <c r="N76" s="83">
        <f t="shared" si="59"/>
        <v>23</v>
      </c>
      <c r="O76" s="92">
        <f t="shared" si="60"/>
        <v>1832</v>
      </c>
      <c r="P76" s="31">
        <f>AX76+IF($F76="범선",IF($BG$1=TRUE,INDEX(Sheet2!$H$2:'Sheet2'!$H$45,MATCH(AX76,Sheet2!$G$2:'Sheet2'!$G$45,0),0)),IF($BH$1=TRUE,INDEX(Sheet2!$I$2:'Sheet2'!$I$45,MATCH(AX76,Sheet2!$G$2:'Sheet2'!$G$45,0)),IF($BI$1=TRUE,INDEX(Sheet2!$H$2:'Sheet2'!$H$45,MATCH(AX76,Sheet2!$G$2:'Sheet2'!$G$45,0)),0)))+IF($BE$1=TRUE,2,0)</f>
        <v>-1</v>
      </c>
      <c r="Q76" s="26">
        <f t="shared" si="61"/>
        <v>2</v>
      </c>
      <c r="R76" s="26">
        <f t="shared" si="62"/>
        <v>5</v>
      </c>
      <c r="S76" s="28">
        <f t="shared" si="63"/>
        <v>8</v>
      </c>
      <c r="T76" s="26">
        <f>AY76+IF($F76="범선",IF($BG$1=TRUE,INDEX(Sheet2!$H$2:'Sheet2'!$H$45,MATCH(AY76,Sheet2!$G$2:'Sheet2'!$G$45,0),0)),IF($BH$1=TRUE,INDEX(Sheet2!$I$2:'Sheet2'!$I$45,MATCH(AY76,Sheet2!$G$2:'Sheet2'!$G$45,0)),IF($BI$1=TRUE,INDEX(Sheet2!$H$2:'Sheet2'!$H$45,MATCH(AY76,Sheet2!$G$2:'Sheet2'!$G$45,0)),0)))+IF($BE$1=TRUE,2,0)</f>
        <v>0</v>
      </c>
      <c r="U76" s="26">
        <f t="shared" si="64"/>
        <v>3.5</v>
      </c>
      <c r="V76" s="26">
        <f t="shared" si="65"/>
        <v>6.5</v>
      </c>
      <c r="W76" s="28">
        <f t="shared" si="66"/>
        <v>9.5</v>
      </c>
      <c r="X76" s="26">
        <f>AZ76+IF($F76="범선",IF($BG$1=TRUE,INDEX(Sheet2!$H$2:'Sheet2'!$H$45,MATCH(AZ76,Sheet2!$G$2:'Sheet2'!$G$45,0),0)),IF($BH$1=TRUE,INDEX(Sheet2!$I$2:'Sheet2'!$I$45,MATCH(AZ76,Sheet2!$G$2:'Sheet2'!$G$45,0)),IF($BI$1=TRUE,INDEX(Sheet2!$H$2:'Sheet2'!$H$45,MATCH(AZ76,Sheet2!$G$2:'Sheet2'!$G$45,0)),0)))+IF($BE$1=TRUE,2,0)</f>
        <v>4</v>
      </c>
      <c r="Y76" s="26">
        <f t="shared" si="67"/>
        <v>7.5</v>
      </c>
      <c r="Z76" s="26">
        <f t="shared" si="68"/>
        <v>10.5</v>
      </c>
      <c r="AA76" s="28">
        <f t="shared" si="69"/>
        <v>13.5</v>
      </c>
      <c r="AB76" s="26">
        <f>BA76+IF($F76="범선",IF($BG$1=TRUE,INDEX(Sheet2!$H$2:'Sheet2'!$H$45,MATCH(BA76,Sheet2!$G$2:'Sheet2'!$G$45,0),0)),IF($BH$1=TRUE,INDEX(Sheet2!$I$2:'Sheet2'!$I$45,MATCH(BA76,Sheet2!$G$2:'Sheet2'!$G$45,0)),IF($BI$1=TRUE,INDEX(Sheet2!$H$2:'Sheet2'!$H$45,MATCH(BA76,Sheet2!$G$2:'Sheet2'!$G$45,0)),0)))+IF($BE$1=TRUE,2,0)</f>
        <v>8</v>
      </c>
      <c r="AC76" s="26">
        <f t="shared" si="70"/>
        <v>11.5</v>
      </c>
      <c r="AD76" s="26">
        <f t="shared" si="71"/>
        <v>14.5</v>
      </c>
      <c r="AE76" s="28">
        <f t="shared" si="72"/>
        <v>17.5</v>
      </c>
      <c r="AF76" s="26">
        <f>BB76+IF($F76="범선",IF($BG$1=TRUE,INDEX(Sheet2!$H$2:'Sheet2'!$H$45,MATCH(BB76,Sheet2!$G$2:'Sheet2'!$G$45,0),0)),IF($BH$1=TRUE,INDEX(Sheet2!$I$2:'Sheet2'!$I$45,MATCH(BB76,Sheet2!$G$2:'Sheet2'!$G$45,0)),IF($BI$1=TRUE,INDEX(Sheet2!$H$2:'Sheet2'!$H$45,MATCH(BB76,Sheet2!$G$2:'Sheet2'!$G$45,0)),0)))+IF($BE$1=TRUE,2,0)</f>
        <v>11</v>
      </c>
      <c r="AG76" s="26">
        <f t="shared" si="73"/>
        <v>14.5</v>
      </c>
      <c r="AH76" s="26">
        <f t="shared" si="74"/>
        <v>17.5</v>
      </c>
      <c r="AI76" s="28">
        <f t="shared" si="75"/>
        <v>20.5</v>
      </c>
      <c r="AJ76" s="26"/>
      <c r="AK76" s="97">
        <v>240</v>
      </c>
      <c r="AL76" s="97">
        <v>370</v>
      </c>
      <c r="AM76" s="97">
        <v>8</v>
      </c>
      <c r="AN76" s="83">
        <v>10</v>
      </c>
      <c r="AO76" s="83">
        <v>23</v>
      </c>
      <c r="AP76" s="5">
        <v>65</v>
      </c>
      <c r="AQ76" s="5">
        <v>32</v>
      </c>
      <c r="AR76" s="5">
        <v>24</v>
      </c>
      <c r="AS76" s="5">
        <v>836</v>
      </c>
      <c r="AT76" s="5">
        <v>3</v>
      </c>
      <c r="AU76" s="5">
        <f t="shared" si="76"/>
        <v>925</v>
      </c>
      <c r="AV76" s="5">
        <f t="shared" si="77"/>
        <v>693</v>
      </c>
      <c r="AW76" s="5">
        <f t="shared" si="78"/>
        <v>1156</v>
      </c>
      <c r="AX76" s="5">
        <f t="shared" si="79"/>
        <v>-3</v>
      </c>
      <c r="AY76" s="5">
        <f t="shared" si="80"/>
        <v>-2</v>
      </c>
      <c r="AZ76" s="5">
        <f t="shared" si="81"/>
        <v>2</v>
      </c>
      <c r="BA76" s="5">
        <f t="shared" si="82"/>
        <v>6</v>
      </c>
      <c r="BB76" s="5">
        <f t="shared" si="83"/>
        <v>9</v>
      </c>
    </row>
    <row r="77" spans="1:54" s="5" customFormat="1" hidden="1">
      <c r="A77" s="380"/>
      <c r="B77" s="276"/>
      <c r="C77" s="120" t="s">
        <v>91</v>
      </c>
      <c r="D77" s="102" t="s">
        <v>1</v>
      </c>
      <c r="E77" s="102" t="s">
        <v>41</v>
      </c>
      <c r="F77" s="111" t="s">
        <v>18</v>
      </c>
      <c r="G77" s="103" t="s">
        <v>10</v>
      </c>
      <c r="H77" s="289">
        <f>ROUNDDOWN(AK77*1.05,0)+INDEX(Sheet2!$B$2:'Sheet2'!$B$5,MATCH(G77,Sheet2!$A$2:'Sheet2'!$A$5,0),0)+34*AT77-ROUNDUP(IF($BC$1=TRUE,AV77,AW77)/10,0)+A77</f>
        <v>413</v>
      </c>
      <c r="I77" s="299">
        <f>ROUNDDOWN(AL77*1.05,0)+INDEX(Sheet2!$B$2:'Sheet2'!$B$5,MATCH(G77,Sheet2!$A$2:'Sheet2'!$A$5,0),0)+34*AT77-ROUNDUP(IF($BC$1=TRUE,AV77,AW77)/10,0)+A77</f>
        <v>555</v>
      </c>
      <c r="J77" s="104">
        <f t="shared" si="56"/>
        <v>968</v>
      </c>
      <c r="K77" s="137">
        <f>AW77-ROUNDDOWN(AR77/2,0)-ROUNDDOWN(MAX(AQ77*1.2,AP77*0.5),0)+INDEX(Sheet2!$C$2:'Sheet2'!$C$5,MATCH(G77,Sheet2!$A$2:'Sheet2'!$A$5,0),0)</f>
        <v>1157</v>
      </c>
      <c r="L77" s="101">
        <f t="shared" si="57"/>
        <v>643</v>
      </c>
      <c r="M77" s="109">
        <f t="shared" si="58"/>
        <v>10</v>
      </c>
      <c r="N77" s="109">
        <f t="shared" si="59"/>
        <v>21</v>
      </c>
      <c r="O77" s="105">
        <f t="shared" si="60"/>
        <v>1794</v>
      </c>
      <c r="P77" s="106">
        <f>AX77+IF($F77="범선",IF($BG$1=TRUE,INDEX(Sheet2!$H$2:'Sheet2'!$H$45,MATCH(AX77,Sheet2!$G$2:'Sheet2'!$G$45,0),0)),IF($BH$1=TRUE,INDEX(Sheet2!$I$2:'Sheet2'!$I$45,MATCH(AX77,Sheet2!$G$2:'Sheet2'!$G$45,0)),IF($BI$1=TRUE,INDEX(Sheet2!$H$2:'Sheet2'!$H$45,MATCH(AX77,Sheet2!$G$2:'Sheet2'!$G$45,0)),0)))+IF($BE$1=TRUE,2,0)</f>
        <v>-1</v>
      </c>
      <c r="Q77" s="102">
        <f t="shared" si="61"/>
        <v>2</v>
      </c>
      <c r="R77" s="102">
        <f t="shared" si="62"/>
        <v>5</v>
      </c>
      <c r="S77" s="103">
        <f t="shared" si="63"/>
        <v>8</v>
      </c>
      <c r="T77" s="102">
        <f>AY77+IF($F77="범선",IF($BG$1=TRUE,INDEX(Sheet2!$H$2:'Sheet2'!$H$45,MATCH(AY77,Sheet2!$G$2:'Sheet2'!$G$45,0),0)),IF($BH$1=TRUE,INDEX(Sheet2!$I$2:'Sheet2'!$I$45,MATCH(AY77,Sheet2!$G$2:'Sheet2'!$G$45,0)),IF($BI$1=TRUE,INDEX(Sheet2!$H$2:'Sheet2'!$H$45,MATCH(AY77,Sheet2!$G$2:'Sheet2'!$G$45,0)),0)))+IF($BE$1=TRUE,2,0)</f>
        <v>0</v>
      </c>
      <c r="U77" s="102">
        <f t="shared" si="64"/>
        <v>3.5</v>
      </c>
      <c r="V77" s="102">
        <f t="shared" si="65"/>
        <v>6.5</v>
      </c>
      <c r="W77" s="103">
        <f t="shared" si="66"/>
        <v>9.5</v>
      </c>
      <c r="X77" s="102">
        <f>AZ77+IF($F77="범선",IF($BG$1=TRUE,INDEX(Sheet2!$H$2:'Sheet2'!$H$45,MATCH(AZ77,Sheet2!$G$2:'Sheet2'!$G$45,0),0)),IF($BH$1=TRUE,INDEX(Sheet2!$I$2:'Sheet2'!$I$45,MATCH(AZ77,Sheet2!$G$2:'Sheet2'!$G$45,0)),IF($BI$1=TRUE,INDEX(Sheet2!$H$2:'Sheet2'!$H$45,MATCH(AZ77,Sheet2!$G$2:'Sheet2'!$G$45,0)),0)))+IF($BE$1=TRUE,2,0)</f>
        <v>4</v>
      </c>
      <c r="Y77" s="102">
        <f t="shared" si="67"/>
        <v>7.5</v>
      </c>
      <c r="Z77" s="102">
        <f t="shared" si="68"/>
        <v>10.5</v>
      </c>
      <c r="AA77" s="103">
        <f t="shared" si="69"/>
        <v>13.5</v>
      </c>
      <c r="AB77" s="102">
        <f>BA77+IF($F77="범선",IF($BG$1=TRUE,INDEX(Sheet2!$H$2:'Sheet2'!$H$45,MATCH(BA77,Sheet2!$G$2:'Sheet2'!$G$45,0),0)),IF($BH$1=TRUE,INDEX(Sheet2!$I$2:'Sheet2'!$I$45,MATCH(BA77,Sheet2!$G$2:'Sheet2'!$G$45,0)),IF($BI$1=TRUE,INDEX(Sheet2!$H$2:'Sheet2'!$H$45,MATCH(BA77,Sheet2!$G$2:'Sheet2'!$G$45,0)),0)))+IF($BE$1=TRUE,2,0)</f>
        <v>7</v>
      </c>
      <c r="AC77" s="102">
        <f t="shared" si="70"/>
        <v>10.5</v>
      </c>
      <c r="AD77" s="102">
        <f t="shared" si="71"/>
        <v>13.5</v>
      </c>
      <c r="AE77" s="103">
        <f t="shared" si="72"/>
        <v>16.5</v>
      </c>
      <c r="AF77" s="102">
        <f>BB77+IF($F77="범선",IF($BG$1=TRUE,INDEX(Sheet2!$H$2:'Sheet2'!$H$45,MATCH(BB77,Sheet2!$G$2:'Sheet2'!$G$45,0),0)),IF($BH$1=TRUE,INDEX(Sheet2!$I$2:'Sheet2'!$I$45,MATCH(BB77,Sheet2!$G$2:'Sheet2'!$G$45,0)),IF($BI$1=TRUE,INDEX(Sheet2!$H$2:'Sheet2'!$H$45,MATCH(BB77,Sheet2!$G$2:'Sheet2'!$G$45,0)),0)))+IF($BE$1=TRUE,2,0)</f>
        <v>11</v>
      </c>
      <c r="AG77" s="102">
        <f t="shared" si="73"/>
        <v>14.5</v>
      </c>
      <c r="AH77" s="102">
        <f t="shared" si="74"/>
        <v>17.5</v>
      </c>
      <c r="AI77" s="103">
        <f t="shared" si="75"/>
        <v>20.5</v>
      </c>
      <c r="AJ77" s="102"/>
      <c r="AK77" s="108">
        <v>230</v>
      </c>
      <c r="AL77" s="108">
        <v>365</v>
      </c>
      <c r="AM77" s="108">
        <v>8</v>
      </c>
      <c r="AN77" s="109">
        <v>10</v>
      </c>
      <c r="AO77" s="109">
        <v>21</v>
      </c>
      <c r="AP77" s="110">
        <v>65</v>
      </c>
      <c r="AQ77" s="110">
        <v>32</v>
      </c>
      <c r="AR77" s="110">
        <v>24</v>
      </c>
      <c r="AS77" s="110">
        <v>836</v>
      </c>
      <c r="AT77" s="110">
        <v>3</v>
      </c>
      <c r="AU77" s="110">
        <f t="shared" si="76"/>
        <v>925</v>
      </c>
      <c r="AV77" s="110">
        <f t="shared" si="77"/>
        <v>693</v>
      </c>
      <c r="AW77" s="110">
        <f t="shared" si="78"/>
        <v>1156</v>
      </c>
      <c r="AX77" s="110">
        <f t="shared" si="79"/>
        <v>-3</v>
      </c>
      <c r="AY77" s="110">
        <f t="shared" si="80"/>
        <v>-2</v>
      </c>
      <c r="AZ77" s="110">
        <f t="shared" si="81"/>
        <v>2</v>
      </c>
      <c r="BA77" s="110">
        <f t="shared" si="82"/>
        <v>5</v>
      </c>
      <c r="BB77" s="110">
        <f t="shared" si="83"/>
        <v>9</v>
      </c>
    </row>
    <row r="78" spans="1:54" s="5" customFormat="1" hidden="1">
      <c r="A78" s="334">
        <v>20</v>
      </c>
      <c r="B78" s="89" t="s">
        <v>43</v>
      </c>
      <c r="C78" s="119" t="s">
        <v>106</v>
      </c>
      <c r="D78" s="26" t="s">
        <v>1</v>
      </c>
      <c r="E78" s="26" t="s">
        <v>0</v>
      </c>
      <c r="F78" s="27" t="s">
        <v>18</v>
      </c>
      <c r="G78" s="28" t="s">
        <v>10</v>
      </c>
      <c r="H78" s="91">
        <f>ROUNDDOWN(AK78*1.05,0)+INDEX(Sheet2!$B$2:'Sheet2'!$B$5,MATCH(G78,Sheet2!$A$2:'Sheet2'!$A$5,0),0)+34*AT78-ROUNDUP(IF($BC$1=TRUE,AV78,AW78)/10,0)+A78</f>
        <v>478</v>
      </c>
      <c r="I78" s="231">
        <f>ROUNDDOWN(AL78*1.05,0)+INDEX(Sheet2!$B$2:'Sheet2'!$B$5,MATCH(G78,Sheet2!$A$2:'Sheet2'!$A$5,0),0)+34*AT78-ROUNDUP(IF($BC$1=TRUE,AV78,AW78)/10,0)+A78</f>
        <v>573</v>
      </c>
      <c r="J78" s="30">
        <f t="shared" si="56"/>
        <v>1051</v>
      </c>
      <c r="K78" s="137">
        <f>AW78-ROUNDDOWN(AR78/2,0)-ROUNDDOWN(MAX(AQ78*1.2,AP78*0.5),0)+INDEX(Sheet2!$C$2:'Sheet2'!$C$5,MATCH(G78,Sheet2!$A$2:'Sheet2'!$A$5,0),0)</f>
        <v>1156</v>
      </c>
      <c r="L78" s="25">
        <f t="shared" si="57"/>
        <v>630</v>
      </c>
      <c r="M78" s="83">
        <f t="shared" si="58"/>
        <v>15</v>
      </c>
      <c r="N78" s="83">
        <f t="shared" si="59"/>
        <v>41</v>
      </c>
      <c r="O78" s="92">
        <f t="shared" si="60"/>
        <v>2007</v>
      </c>
      <c r="P78" s="31">
        <f>AX78+IF($F78="범선",IF($BG$1=TRUE,INDEX(Sheet2!$H$2:'Sheet2'!$H$45,MATCH(AX78,Sheet2!$G$2:'Sheet2'!$G$45,0),0)),IF($BH$1=TRUE,INDEX(Sheet2!$I$2:'Sheet2'!$I$45,MATCH(AX78,Sheet2!$G$2:'Sheet2'!$G$45,0)),IF($BI$1=TRUE,INDEX(Sheet2!$H$2:'Sheet2'!$H$45,MATCH(AX78,Sheet2!$G$2:'Sheet2'!$G$45,0)),0)))+IF($BE$1=TRUE,2,0)</f>
        <v>2</v>
      </c>
      <c r="Q78" s="26">
        <f t="shared" si="61"/>
        <v>5</v>
      </c>
      <c r="R78" s="26">
        <f t="shared" si="62"/>
        <v>8</v>
      </c>
      <c r="S78" s="28">
        <f t="shared" si="63"/>
        <v>11</v>
      </c>
      <c r="T78" s="26">
        <f>AY78+IF($F78="범선",IF($BG$1=TRUE,INDEX(Sheet2!$H$2:'Sheet2'!$H$45,MATCH(AY78,Sheet2!$G$2:'Sheet2'!$G$45,0),0)),IF($BH$1=TRUE,INDEX(Sheet2!$I$2:'Sheet2'!$I$45,MATCH(AY78,Sheet2!$G$2:'Sheet2'!$G$45,0)),IF($BI$1=TRUE,INDEX(Sheet2!$H$2:'Sheet2'!$H$45,MATCH(AY78,Sheet2!$G$2:'Sheet2'!$G$45,0)),0)))+IF($BE$1=TRUE,2,0)</f>
        <v>3</v>
      </c>
      <c r="U78" s="26">
        <f t="shared" si="64"/>
        <v>6.5</v>
      </c>
      <c r="V78" s="26">
        <f t="shared" si="65"/>
        <v>9.5</v>
      </c>
      <c r="W78" s="28">
        <f t="shared" si="66"/>
        <v>12.5</v>
      </c>
      <c r="X78" s="26">
        <f>AZ78+IF($F78="범선",IF($BG$1=TRUE,INDEX(Sheet2!$H$2:'Sheet2'!$H$45,MATCH(AZ78,Sheet2!$G$2:'Sheet2'!$G$45,0),0)),IF($BH$1=TRUE,INDEX(Sheet2!$I$2:'Sheet2'!$I$45,MATCH(AZ78,Sheet2!$G$2:'Sheet2'!$G$45,0)),IF($BI$1=TRUE,INDEX(Sheet2!$H$2:'Sheet2'!$H$45,MATCH(AZ78,Sheet2!$G$2:'Sheet2'!$G$45,0)),0)))+IF($BE$1=TRUE,2,0)</f>
        <v>7</v>
      </c>
      <c r="Y78" s="26">
        <f t="shared" si="67"/>
        <v>10.5</v>
      </c>
      <c r="Z78" s="26">
        <f t="shared" si="68"/>
        <v>13.5</v>
      </c>
      <c r="AA78" s="28">
        <f t="shared" si="69"/>
        <v>16.5</v>
      </c>
      <c r="AB78" s="26">
        <f>BA78+IF($F78="범선",IF($BG$1=TRUE,INDEX(Sheet2!$H$2:'Sheet2'!$H$45,MATCH(BA78,Sheet2!$G$2:'Sheet2'!$G$45,0),0)),IF($BH$1=TRUE,INDEX(Sheet2!$I$2:'Sheet2'!$I$45,MATCH(BA78,Sheet2!$G$2:'Sheet2'!$G$45,0)),IF($BI$1=TRUE,INDEX(Sheet2!$H$2:'Sheet2'!$H$45,MATCH(BA78,Sheet2!$G$2:'Sheet2'!$G$45,0)),0)))+IF($BE$1=TRUE,2,0)</f>
        <v>10</v>
      </c>
      <c r="AC78" s="26">
        <f t="shared" si="70"/>
        <v>13.5</v>
      </c>
      <c r="AD78" s="26">
        <f t="shared" si="71"/>
        <v>16.5</v>
      </c>
      <c r="AE78" s="28">
        <f t="shared" si="72"/>
        <v>19.5</v>
      </c>
      <c r="AF78" s="26">
        <f>BB78+IF($F78="범선",IF($BG$1=TRUE,INDEX(Sheet2!$H$2:'Sheet2'!$H$45,MATCH(BB78,Sheet2!$G$2:'Sheet2'!$G$45,0),0)),IF($BH$1=TRUE,INDEX(Sheet2!$I$2:'Sheet2'!$I$45,MATCH(BB78,Sheet2!$G$2:'Sheet2'!$G$45,0)),IF($BI$1=TRUE,INDEX(Sheet2!$H$2:'Sheet2'!$H$45,MATCH(BB78,Sheet2!$G$2:'Sheet2'!$G$45,0)),0)))+IF($BE$1=TRUE,2,0)</f>
        <v>14</v>
      </c>
      <c r="AG78" s="26">
        <f t="shared" si="73"/>
        <v>17.5</v>
      </c>
      <c r="AH78" s="26">
        <f t="shared" si="74"/>
        <v>20.5</v>
      </c>
      <c r="AI78" s="28">
        <f t="shared" si="75"/>
        <v>23.5</v>
      </c>
      <c r="AJ78" s="26"/>
      <c r="AK78" s="97">
        <v>275</v>
      </c>
      <c r="AL78" s="97">
        <v>365</v>
      </c>
      <c r="AM78" s="97">
        <v>16</v>
      </c>
      <c r="AN78" s="83">
        <v>15</v>
      </c>
      <c r="AO78" s="83">
        <v>41</v>
      </c>
      <c r="AP78" s="5">
        <v>70</v>
      </c>
      <c r="AQ78" s="5">
        <v>35</v>
      </c>
      <c r="AR78" s="5">
        <v>80</v>
      </c>
      <c r="AS78" s="5">
        <v>800</v>
      </c>
      <c r="AT78" s="5">
        <v>3</v>
      </c>
      <c r="AU78" s="5">
        <f t="shared" si="76"/>
        <v>950</v>
      </c>
      <c r="AV78" s="5">
        <f t="shared" si="77"/>
        <v>712</v>
      </c>
      <c r="AW78" s="5">
        <f t="shared" si="78"/>
        <v>1187</v>
      </c>
      <c r="AX78" s="5">
        <f t="shared" si="79"/>
        <v>0</v>
      </c>
      <c r="AY78" s="5">
        <f t="shared" si="80"/>
        <v>1</v>
      </c>
      <c r="AZ78" s="5">
        <f t="shared" si="81"/>
        <v>5</v>
      </c>
      <c r="BA78" s="5">
        <f t="shared" si="82"/>
        <v>8</v>
      </c>
      <c r="BB78" s="5">
        <f t="shared" si="83"/>
        <v>12</v>
      </c>
    </row>
    <row r="79" spans="1:54" s="5" customFormat="1" hidden="1">
      <c r="A79" s="334"/>
      <c r="B79" s="89"/>
      <c r="C79" s="119" t="s">
        <v>96</v>
      </c>
      <c r="D79" s="26" t="s">
        <v>25</v>
      </c>
      <c r="E79" s="26" t="s">
        <v>41</v>
      </c>
      <c r="F79" s="27" t="s">
        <v>18</v>
      </c>
      <c r="G79" s="28" t="s">
        <v>10</v>
      </c>
      <c r="H79" s="91">
        <f>ROUNDDOWN(AK79*1.05,0)+INDEX(Sheet2!$B$2:'Sheet2'!$B$5,MATCH(G79,Sheet2!$A$2:'Sheet2'!$A$5,0),0)+34*AT79-ROUNDUP(IF($BC$1=TRUE,AV79,AW79)/10,0)+A79</f>
        <v>433</v>
      </c>
      <c r="I79" s="231">
        <f>ROUNDDOWN(AL79*1.05,0)+INDEX(Sheet2!$B$2:'Sheet2'!$B$5,MATCH(G79,Sheet2!$A$2:'Sheet2'!$A$5,0),0)+34*AT79-ROUNDUP(IF($BC$1=TRUE,AV79,AW79)/10,0)+A79</f>
        <v>454</v>
      </c>
      <c r="J79" s="30">
        <f t="shared" si="56"/>
        <v>887</v>
      </c>
      <c r="K79" s="137">
        <f>AW79-ROUNDDOWN(AR79/2,0)-ROUNDDOWN(MAX(AQ79*1.2,AP79*0.5),0)+INDEX(Sheet2!$C$2:'Sheet2'!$C$5,MATCH(G79,Sheet2!$A$2:'Sheet2'!$A$5,0),0)</f>
        <v>1153</v>
      </c>
      <c r="L79" s="25">
        <f t="shared" si="57"/>
        <v>632</v>
      </c>
      <c r="M79" s="83">
        <f t="shared" si="58"/>
        <v>12</v>
      </c>
      <c r="N79" s="83">
        <f t="shared" si="59"/>
        <v>38</v>
      </c>
      <c r="O79" s="92">
        <f t="shared" si="60"/>
        <v>1753</v>
      </c>
      <c r="P79" s="31">
        <f>AX79+IF($F79="범선",IF($BG$1=TRUE,INDEX(Sheet2!$H$2:'Sheet2'!$H$45,MATCH(AX79,Sheet2!$G$2:'Sheet2'!$G$45,0),0)),IF($BH$1=TRUE,INDEX(Sheet2!$I$2:'Sheet2'!$I$45,MATCH(AX79,Sheet2!$G$2:'Sheet2'!$G$45,0)),IF($BI$1=TRUE,INDEX(Sheet2!$H$2:'Sheet2'!$H$45,MATCH(AX79,Sheet2!$G$2:'Sheet2'!$G$45,0)),0)))+IF($BE$1=TRUE,2,0)</f>
        <v>1</v>
      </c>
      <c r="Q79" s="26">
        <f t="shared" si="61"/>
        <v>4</v>
      </c>
      <c r="R79" s="26">
        <f t="shared" si="62"/>
        <v>7</v>
      </c>
      <c r="S79" s="28">
        <f t="shared" si="63"/>
        <v>10</v>
      </c>
      <c r="T79" s="26">
        <f>AY79+IF($F79="범선",IF($BG$1=TRUE,INDEX(Sheet2!$H$2:'Sheet2'!$H$45,MATCH(AY79,Sheet2!$G$2:'Sheet2'!$G$45,0),0)),IF($BH$1=TRUE,INDEX(Sheet2!$I$2:'Sheet2'!$I$45,MATCH(AY79,Sheet2!$G$2:'Sheet2'!$G$45,0)),IF($BI$1=TRUE,INDEX(Sheet2!$H$2:'Sheet2'!$H$45,MATCH(AY79,Sheet2!$G$2:'Sheet2'!$G$45,0)),0)))+IF($BE$1=TRUE,2,0)</f>
        <v>2</v>
      </c>
      <c r="U79" s="26">
        <f t="shared" si="64"/>
        <v>5.5</v>
      </c>
      <c r="V79" s="26">
        <f t="shared" si="65"/>
        <v>8.5</v>
      </c>
      <c r="W79" s="28">
        <f t="shared" si="66"/>
        <v>11.5</v>
      </c>
      <c r="X79" s="26">
        <f>AZ79+IF($F79="범선",IF($BG$1=TRUE,INDEX(Sheet2!$H$2:'Sheet2'!$H$45,MATCH(AZ79,Sheet2!$G$2:'Sheet2'!$G$45,0),0)),IF($BH$1=TRUE,INDEX(Sheet2!$I$2:'Sheet2'!$I$45,MATCH(AZ79,Sheet2!$G$2:'Sheet2'!$G$45,0)),IF($BI$1=TRUE,INDEX(Sheet2!$H$2:'Sheet2'!$H$45,MATCH(AZ79,Sheet2!$G$2:'Sheet2'!$G$45,0)),0)))+IF($BE$1=TRUE,2,0)</f>
        <v>6</v>
      </c>
      <c r="Y79" s="26">
        <f t="shared" si="67"/>
        <v>9.5</v>
      </c>
      <c r="Z79" s="26">
        <f t="shared" si="68"/>
        <v>12.5</v>
      </c>
      <c r="AA79" s="28">
        <f t="shared" si="69"/>
        <v>15.5</v>
      </c>
      <c r="AB79" s="26">
        <f>BA79+IF($F79="범선",IF($BG$1=TRUE,INDEX(Sheet2!$H$2:'Sheet2'!$H$45,MATCH(BA79,Sheet2!$G$2:'Sheet2'!$G$45,0),0)),IF($BH$1=TRUE,INDEX(Sheet2!$I$2:'Sheet2'!$I$45,MATCH(BA79,Sheet2!$G$2:'Sheet2'!$G$45,0)),IF($BI$1=TRUE,INDEX(Sheet2!$H$2:'Sheet2'!$H$45,MATCH(BA79,Sheet2!$G$2:'Sheet2'!$G$45,0)),0)))+IF($BE$1=TRUE,2,0)</f>
        <v>10</v>
      </c>
      <c r="AC79" s="26">
        <f t="shared" si="70"/>
        <v>13.5</v>
      </c>
      <c r="AD79" s="26">
        <f t="shared" si="71"/>
        <v>16.5</v>
      </c>
      <c r="AE79" s="28">
        <f t="shared" si="72"/>
        <v>19.5</v>
      </c>
      <c r="AF79" s="26">
        <f>BB79+IF($F79="범선",IF($BG$1=TRUE,INDEX(Sheet2!$H$2:'Sheet2'!$H$45,MATCH(BB79,Sheet2!$G$2:'Sheet2'!$G$45,0),0)),IF($BH$1=TRUE,INDEX(Sheet2!$I$2:'Sheet2'!$I$45,MATCH(BB79,Sheet2!$G$2:'Sheet2'!$G$45,0)),IF($BI$1=TRUE,INDEX(Sheet2!$H$2:'Sheet2'!$H$45,MATCH(BB79,Sheet2!$G$2:'Sheet2'!$G$45,0)),0)))+IF($BE$1=TRUE,2,0)</f>
        <v>13</v>
      </c>
      <c r="AG79" s="26">
        <f t="shared" si="73"/>
        <v>16.5</v>
      </c>
      <c r="AH79" s="26">
        <f t="shared" si="74"/>
        <v>19.5</v>
      </c>
      <c r="AI79" s="28">
        <f t="shared" si="75"/>
        <v>22.5</v>
      </c>
      <c r="AJ79" s="26"/>
      <c r="AK79" s="97">
        <v>250</v>
      </c>
      <c r="AL79" s="97">
        <v>270</v>
      </c>
      <c r="AM79" s="97">
        <v>9</v>
      </c>
      <c r="AN79" s="83">
        <v>12</v>
      </c>
      <c r="AO79" s="83">
        <v>38</v>
      </c>
      <c r="AP79" s="5">
        <v>80</v>
      </c>
      <c r="AQ79" s="5">
        <v>40</v>
      </c>
      <c r="AR79" s="5">
        <v>50</v>
      </c>
      <c r="AS79" s="5">
        <v>810</v>
      </c>
      <c r="AT79" s="5">
        <v>3</v>
      </c>
      <c r="AU79" s="5">
        <f t="shared" si="76"/>
        <v>940</v>
      </c>
      <c r="AV79" s="5">
        <f t="shared" si="77"/>
        <v>705</v>
      </c>
      <c r="AW79" s="5">
        <f t="shared" si="78"/>
        <v>1175</v>
      </c>
      <c r="AX79" s="5">
        <f t="shared" si="79"/>
        <v>-1</v>
      </c>
      <c r="AY79" s="5">
        <f t="shared" si="80"/>
        <v>0</v>
      </c>
      <c r="AZ79" s="5">
        <f t="shared" si="81"/>
        <v>4</v>
      </c>
      <c r="BA79" s="5">
        <f t="shared" si="82"/>
        <v>8</v>
      </c>
      <c r="BB79" s="5">
        <f t="shared" si="83"/>
        <v>11</v>
      </c>
    </row>
    <row r="80" spans="1:54" s="5" customFormat="1" hidden="1">
      <c r="A80" s="381"/>
      <c r="B80" s="377" t="s">
        <v>43</v>
      </c>
      <c r="C80" s="203" t="s">
        <v>96</v>
      </c>
      <c r="D80" s="49" t="s">
        <v>1</v>
      </c>
      <c r="E80" s="49" t="s">
        <v>41</v>
      </c>
      <c r="F80" s="50" t="s">
        <v>18</v>
      </c>
      <c r="G80" s="51" t="s">
        <v>10</v>
      </c>
      <c r="H80" s="286">
        <f>ROUNDDOWN(AK80*1.05,0)+INDEX(Sheet2!$B$2:'Sheet2'!$B$5,MATCH(G80,Sheet2!$A$2:'Sheet2'!$A$5,0),0)+34*AT80-ROUNDUP(IF($BC$1=TRUE,AV80,AW80)/10,0)+A80</f>
        <v>449</v>
      </c>
      <c r="I80" s="296">
        <f>ROUNDDOWN(AL80*1.05,0)+INDEX(Sheet2!$B$2:'Sheet2'!$B$5,MATCH(G80,Sheet2!$A$2:'Sheet2'!$A$5,0),0)+34*AT80-ROUNDUP(IF($BC$1=TRUE,AV80,AW80)/10,0)+A80</f>
        <v>454</v>
      </c>
      <c r="J80" s="40">
        <f t="shared" si="56"/>
        <v>903</v>
      </c>
      <c r="K80" s="205">
        <f>AW80-ROUNDDOWN(AR80/2,0)-ROUNDDOWN(MAX(AQ80*1.2,AP80*0.5),0)+INDEX(Sheet2!$C$2:'Sheet2'!$C$5,MATCH(G80,Sheet2!$A$2:'Sheet2'!$A$5,0),0)</f>
        <v>1151</v>
      </c>
      <c r="L80" s="48">
        <f t="shared" si="57"/>
        <v>630</v>
      </c>
      <c r="M80" s="201">
        <f t="shared" si="58"/>
        <v>15</v>
      </c>
      <c r="N80" s="201">
        <f t="shared" si="59"/>
        <v>40</v>
      </c>
      <c r="O80" s="202">
        <f t="shared" si="60"/>
        <v>1801</v>
      </c>
      <c r="P80" s="53">
        <f>AX80+IF($F80="범선",IF($BG$1=TRUE,INDEX(Sheet2!$H$2:'Sheet2'!$H$45,MATCH(AX80,Sheet2!$G$2:'Sheet2'!$G$45,0),0)),IF($BH$1=TRUE,INDEX(Sheet2!$I$2:'Sheet2'!$I$45,MATCH(AX80,Sheet2!$G$2:'Sheet2'!$G$45,0)),IF($BI$1=TRUE,INDEX(Sheet2!$H$2:'Sheet2'!$H$45,MATCH(AX80,Sheet2!$G$2:'Sheet2'!$G$45,0)),0)))+IF($BE$1=TRUE,2,0)</f>
        <v>2</v>
      </c>
      <c r="Q80" s="49">
        <f t="shared" si="61"/>
        <v>5</v>
      </c>
      <c r="R80" s="49">
        <f t="shared" si="62"/>
        <v>8</v>
      </c>
      <c r="S80" s="51">
        <f t="shared" si="63"/>
        <v>11</v>
      </c>
      <c r="T80" s="49">
        <f>AY80+IF($F80="범선",IF($BG$1=TRUE,INDEX(Sheet2!$H$2:'Sheet2'!$H$45,MATCH(AY80,Sheet2!$G$2:'Sheet2'!$G$45,0),0)),IF($BH$1=TRUE,INDEX(Sheet2!$I$2:'Sheet2'!$I$45,MATCH(AY80,Sheet2!$G$2:'Sheet2'!$G$45,0)),IF($BI$1=TRUE,INDEX(Sheet2!$H$2:'Sheet2'!$H$45,MATCH(AY80,Sheet2!$G$2:'Sheet2'!$G$45,0)),0)))+IF($BE$1=TRUE,2,0)</f>
        <v>3</v>
      </c>
      <c r="U80" s="49">
        <f t="shared" si="64"/>
        <v>6.5</v>
      </c>
      <c r="V80" s="49">
        <f t="shared" si="65"/>
        <v>9.5</v>
      </c>
      <c r="W80" s="51">
        <f t="shared" si="66"/>
        <v>12.5</v>
      </c>
      <c r="X80" s="49">
        <f>AZ80+IF($F80="범선",IF($BG$1=TRUE,INDEX(Sheet2!$H$2:'Sheet2'!$H$45,MATCH(AZ80,Sheet2!$G$2:'Sheet2'!$G$45,0),0)),IF($BH$1=TRUE,INDEX(Sheet2!$I$2:'Sheet2'!$I$45,MATCH(AZ80,Sheet2!$G$2:'Sheet2'!$G$45,0)),IF($BI$1=TRUE,INDEX(Sheet2!$H$2:'Sheet2'!$H$45,MATCH(AZ80,Sheet2!$G$2:'Sheet2'!$G$45,0)),0)))+IF($BE$1=TRUE,2,0)</f>
        <v>6</v>
      </c>
      <c r="Y80" s="49">
        <f t="shared" si="67"/>
        <v>9.5</v>
      </c>
      <c r="Z80" s="49">
        <f t="shared" si="68"/>
        <v>12.5</v>
      </c>
      <c r="AA80" s="51">
        <f t="shared" si="69"/>
        <v>15.5</v>
      </c>
      <c r="AB80" s="49">
        <f>BA80+IF($F80="범선",IF($BG$1=TRUE,INDEX(Sheet2!$H$2:'Sheet2'!$H$45,MATCH(BA80,Sheet2!$G$2:'Sheet2'!$G$45,0),0)),IF($BH$1=TRUE,INDEX(Sheet2!$I$2:'Sheet2'!$I$45,MATCH(BA80,Sheet2!$G$2:'Sheet2'!$G$45,0)),IF($BI$1=TRUE,INDEX(Sheet2!$H$2:'Sheet2'!$H$45,MATCH(BA80,Sheet2!$G$2:'Sheet2'!$G$45,0)),0)))+IF($BE$1=TRUE,2,0)</f>
        <v>10</v>
      </c>
      <c r="AC80" s="49">
        <f t="shared" si="70"/>
        <v>13.5</v>
      </c>
      <c r="AD80" s="49">
        <f t="shared" si="71"/>
        <v>16.5</v>
      </c>
      <c r="AE80" s="51">
        <f t="shared" si="72"/>
        <v>19.5</v>
      </c>
      <c r="AF80" s="49">
        <f>BB80+IF($F80="범선",IF($BG$1=TRUE,INDEX(Sheet2!$H$2:'Sheet2'!$H$45,MATCH(BB80,Sheet2!$G$2:'Sheet2'!$G$45,0),0)),IF($BH$1=TRUE,INDEX(Sheet2!$I$2:'Sheet2'!$I$45,MATCH(BB80,Sheet2!$G$2:'Sheet2'!$G$45,0)),IF($BI$1=TRUE,INDEX(Sheet2!$H$2:'Sheet2'!$H$45,MATCH(BB80,Sheet2!$G$2:'Sheet2'!$G$45,0)),0)))+IF($BE$1=TRUE,2,0)</f>
        <v>14</v>
      </c>
      <c r="AG80" s="49">
        <f t="shared" si="73"/>
        <v>17.5</v>
      </c>
      <c r="AH80" s="49">
        <f t="shared" si="74"/>
        <v>20.5</v>
      </c>
      <c r="AI80" s="51">
        <f t="shared" si="75"/>
        <v>23.5</v>
      </c>
      <c r="AJ80" s="38"/>
      <c r="AK80" s="97">
        <v>265</v>
      </c>
      <c r="AL80" s="97">
        <v>270</v>
      </c>
      <c r="AM80" s="97">
        <v>11</v>
      </c>
      <c r="AN80" s="83">
        <v>15</v>
      </c>
      <c r="AO80" s="83">
        <v>40</v>
      </c>
      <c r="AP80" s="5">
        <v>100</v>
      </c>
      <c r="AQ80" s="5">
        <v>40</v>
      </c>
      <c r="AR80" s="5">
        <v>50</v>
      </c>
      <c r="AS80" s="5">
        <v>790</v>
      </c>
      <c r="AT80" s="5">
        <v>3</v>
      </c>
      <c r="AU80" s="5">
        <f t="shared" si="76"/>
        <v>940</v>
      </c>
      <c r="AV80" s="5">
        <f t="shared" si="77"/>
        <v>705</v>
      </c>
      <c r="AW80" s="5">
        <f t="shared" si="78"/>
        <v>1175</v>
      </c>
      <c r="AX80" s="5">
        <f t="shared" si="79"/>
        <v>0</v>
      </c>
      <c r="AY80" s="5">
        <f t="shared" si="80"/>
        <v>1</v>
      </c>
      <c r="AZ80" s="5">
        <f t="shared" si="81"/>
        <v>4</v>
      </c>
      <c r="BA80" s="5">
        <f t="shared" si="82"/>
        <v>8</v>
      </c>
      <c r="BB80" s="5">
        <f t="shared" si="83"/>
        <v>12</v>
      </c>
    </row>
    <row r="81" spans="1:54" s="5" customFormat="1" hidden="1">
      <c r="A81" s="333"/>
      <c r="B81" s="344" t="s">
        <v>45</v>
      </c>
      <c r="C81" s="190" t="s">
        <v>96</v>
      </c>
      <c r="D81" s="43" t="s">
        <v>1</v>
      </c>
      <c r="E81" s="43" t="s">
        <v>0</v>
      </c>
      <c r="F81" s="43" t="s">
        <v>18</v>
      </c>
      <c r="G81" s="45" t="s">
        <v>12</v>
      </c>
      <c r="H81" s="280">
        <f>ROUNDDOWN(AK81*1.05,0)+INDEX(Sheet2!$B$2:'Sheet2'!$B$5,MATCH(G81,Sheet2!$A$2:'Sheet2'!$A$5,0),0)+34*AT81-ROUNDUP(IF($BC$1=TRUE,AV81,AW81)/10,0)+A81</f>
        <v>433</v>
      </c>
      <c r="I81" s="290">
        <f>ROUNDDOWN(AL81*1.05,0)+INDEX(Sheet2!$B$2:'Sheet2'!$B$5,MATCH(G81,Sheet2!$A$2:'Sheet2'!$A$5,0),0)+34*AT81-ROUNDUP(IF($BC$1=TRUE,AV81,AW81)/10,0)+A81</f>
        <v>454</v>
      </c>
      <c r="J81" s="46">
        <f t="shared" si="56"/>
        <v>887</v>
      </c>
      <c r="K81" s="171">
        <f>AW81-ROUNDDOWN(AR81/2,0)-ROUNDDOWN(MAX(AQ81*1.2,AP81*0.5),0)+INDEX(Sheet2!$C$2:'Sheet2'!$C$5,MATCH(G81,Sheet2!$A$2:'Sheet2'!$A$5,0),0)</f>
        <v>1147</v>
      </c>
      <c r="L81" s="42">
        <f t="shared" si="57"/>
        <v>628</v>
      </c>
      <c r="M81" s="191">
        <f t="shared" si="58"/>
        <v>12</v>
      </c>
      <c r="N81" s="191">
        <f t="shared" si="59"/>
        <v>41</v>
      </c>
      <c r="O81" s="140">
        <f t="shared" si="60"/>
        <v>1753</v>
      </c>
      <c r="P81" s="47">
        <f>AX81+IF($F81="범선",IF($BG$1=TRUE,INDEX(Sheet2!$H$2:'Sheet2'!$H$45,MATCH(AX81,Sheet2!$G$2:'Sheet2'!$G$45,0),0)),IF($BH$1=TRUE,INDEX(Sheet2!$I$2:'Sheet2'!$I$45,MATCH(AX81,Sheet2!$G$2:'Sheet2'!$G$45,0)),IF($BI$1=TRUE,INDEX(Sheet2!$H$2:'Sheet2'!$H$45,MATCH(AX81,Sheet2!$G$2:'Sheet2'!$G$45,0)),0)))+IF($BE$1=TRUE,2,0)</f>
        <v>2</v>
      </c>
      <c r="Q81" s="43">
        <f t="shared" si="61"/>
        <v>5</v>
      </c>
      <c r="R81" s="43">
        <f t="shared" si="62"/>
        <v>8</v>
      </c>
      <c r="S81" s="45">
        <f t="shared" si="63"/>
        <v>11</v>
      </c>
      <c r="T81" s="43">
        <f>AY81+IF($F81="범선",IF($BG$1=TRUE,INDEX(Sheet2!$H$2:'Sheet2'!$H$45,MATCH(AY81,Sheet2!$G$2:'Sheet2'!$G$45,0),0)),IF($BH$1=TRUE,INDEX(Sheet2!$I$2:'Sheet2'!$I$45,MATCH(AY81,Sheet2!$G$2:'Sheet2'!$G$45,0)),IF($BI$1=TRUE,INDEX(Sheet2!$H$2:'Sheet2'!$H$45,MATCH(AY81,Sheet2!$G$2:'Sheet2'!$G$45,0)),0)))+IF($BE$1=TRUE,2,0)</f>
        <v>3</v>
      </c>
      <c r="U81" s="43">
        <f t="shared" si="64"/>
        <v>6.5</v>
      </c>
      <c r="V81" s="43">
        <f t="shared" si="65"/>
        <v>9.5</v>
      </c>
      <c r="W81" s="45">
        <f t="shared" si="66"/>
        <v>12.5</v>
      </c>
      <c r="X81" s="43">
        <f>AZ81+IF($F81="범선",IF($BG$1=TRUE,INDEX(Sheet2!$H$2:'Sheet2'!$H$45,MATCH(AZ81,Sheet2!$G$2:'Sheet2'!$G$45,0),0)),IF($BH$1=TRUE,INDEX(Sheet2!$I$2:'Sheet2'!$I$45,MATCH(AZ81,Sheet2!$G$2:'Sheet2'!$G$45,0)),IF($BI$1=TRUE,INDEX(Sheet2!$H$2:'Sheet2'!$H$45,MATCH(AZ81,Sheet2!$G$2:'Sheet2'!$G$45,0)),0)))+IF($BE$1=TRUE,2,0)</f>
        <v>7</v>
      </c>
      <c r="Y81" s="43">
        <f t="shared" si="67"/>
        <v>10.5</v>
      </c>
      <c r="Z81" s="43">
        <f t="shared" si="68"/>
        <v>13.5</v>
      </c>
      <c r="AA81" s="45">
        <f t="shared" si="69"/>
        <v>16.5</v>
      </c>
      <c r="AB81" s="43">
        <f>BA81+IF($F81="범선",IF($BG$1=TRUE,INDEX(Sheet2!$H$2:'Sheet2'!$H$45,MATCH(BA81,Sheet2!$G$2:'Sheet2'!$G$45,0),0)),IF($BH$1=TRUE,INDEX(Sheet2!$I$2:'Sheet2'!$I$45,MATCH(BA81,Sheet2!$G$2:'Sheet2'!$G$45,0)),IF($BI$1=TRUE,INDEX(Sheet2!$H$2:'Sheet2'!$H$45,MATCH(BA81,Sheet2!$G$2:'Sheet2'!$G$45,0)),0)))+IF($BE$1=TRUE,2,0)</f>
        <v>10</v>
      </c>
      <c r="AC81" s="43">
        <f t="shared" si="70"/>
        <v>13.5</v>
      </c>
      <c r="AD81" s="43">
        <f t="shared" si="71"/>
        <v>16.5</v>
      </c>
      <c r="AE81" s="45">
        <f t="shared" si="72"/>
        <v>19.5</v>
      </c>
      <c r="AF81" s="43">
        <f>BB81+IF($F81="범선",IF($BG$1=TRUE,INDEX(Sheet2!$H$2:'Sheet2'!$H$45,MATCH(BB81,Sheet2!$G$2:'Sheet2'!$G$45,0),0)),IF($BH$1=TRUE,INDEX(Sheet2!$I$2:'Sheet2'!$I$45,MATCH(BB81,Sheet2!$G$2:'Sheet2'!$G$45,0)),IF($BI$1=TRUE,INDEX(Sheet2!$H$2:'Sheet2'!$H$45,MATCH(BB81,Sheet2!$G$2:'Sheet2'!$G$45,0)),0)))+IF($BE$1=TRUE,2,0)</f>
        <v>14</v>
      </c>
      <c r="AG81" s="43">
        <f t="shared" si="73"/>
        <v>17.5</v>
      </c>
      <c r="AH81" s="43">
        <f t="shared" si="74"/>
        <v>20.5</v>
      </c>
      <c r="AI81" s="45">
        <f t="shared" si="75"/>
        <v>23.5</v>
      </c>
      <c r="AJ81" s="20"/>
      <c r="AK81" s="97">
        <v>250</v>
      </c>
      <c r="AL81" s="97">
        <v>270</v>
      </c>
      <c r="AM81" s="97">
        <v>10</v>
      </c>
      <c r="AN81" s="83">
        <v>12</v>
      </c>
      <c r="AO81" s="83">
        <v>41</v>
      </c>
      <c r="AP81" s="5">
        <v>100</v>
      </c>
      <c r="AQ81" s="5">
        <v>40</v>
      </c>
      <c r="AR81" s="5">
        <v>54</v>
      </c>
      <c r="AS81" s="5">
        <v>786</v>
      </c>
      <c r="AT81" s="5">
        <v>3</v>
      </c>
      <c r="AU81" s="5">
        <f t="shared" si="76"/>
        <v>940</v>
      </c>
      <c r="AV81" s="5">
        <f t="shared" si="77"/>
        <v>705</v>
      </c>
      <c r="AW81" s="5">
        <f t="shared" si="78"/>
        <v>1175</v>
      </c>
      <c r="AX81" s="5">
        <f t="shared" si="79"/>
        <v>0</v>
      </c>
      <c r="AY81" s="5">
        <f t="shared" si="80"/>
        <v>1</v>
      </c>
      <c r="AZ81" s="5">
        <f t="shared" si="81"/>
        <v>5</v>
      </c>
      <c r="BA81" s="5">
        <f t="shared" si="82"/>
        <v>8</v>
      </c>
      <c r="BB81" s="5">
        <f t="shared" si="83"/>
        <v>12</v>
      </c>
    </row>
    <row r="82" spans="1:54" s="5" customFormat="1" hidden="1">
      <c r="A82" s="334"/>
      <c r="B82" s="89" t="s">
        <v>48</v>
      </c>
      <c r="C82" s="119" t="s">
        <v>87</v>
      </c>
      <c r="D82" s="26" t="s">
        <v>1</v>
      </c>
      <c r="E82" s="26" t="s">
        <v>0</v>
      </c>
      <c r="F82" s="26" t="s">
        <v>18</v>
      </c>
      <c r="G82" s="28" t="s">
        <v>10</v>
      </c>
      <c r="H82" s="91">
        <f>ROUNDDOWN(AK82*1.05,0)+INDEX(Sheet2!$B$2:'Sheet2'!$B$5,MATCH(G82,Sheet2!$A$2:'Sheet2'!$A$5,0),0)+34*AT82-ROUNDUP(IF($BC$1=TRUE,AV82,AW82)/10,0)+A82</f>
        <v>524</v>
      </c>
      <c r="I82" s="231">
        <f>ROUNDDOWN(AL82*1.05,0)+INDEX(Sheet2!$B$2:'Sheet2'!$B$5,MATCH(G82,Sheet2!$A$2:'Sheet2'!$A$5,0),0)+34*AT82-ROUNDUP(IF($BC$1=TRUE,AV82,AW82)/10,0)+A82</f>
        <v>613</v>
      </c>
      <c r="J82" s="30">
        <f t="shared" si="56"/>
        <v>1137</v>
      </c>
      <c r="K82" s="137">
        <f>AW82-ROUNDDOWN(AR82/2,0)-ROUNDDOWN(MAX(AQ82*1.2,AP82*0.5),0)+INDEX(Sheet2!$C$2:'Sheet2'!$C$5,MATCH(G82,Sheet2!$A$2:'Sheet2'!$A$5,0),0)</f>
        <v>1145</v>
      </c>
      <c r="L82" s="25">
        <f t="shared" si="57"/>
        <v>637</v>
      </c>
      <c r="M82" s="83">
        <f t="shared" si="58"/>
        <v>10</v>
      </c>
      <c r="N82" s="83">
        <f t="shared" si="59"/>
        <v>22</v>
      </c>
      <c r="O82" s="92">
        <f t="shared" si="60"/>
        <v>2185</v>
      </c>
      <c r="P82" s="31">
        <f>AX82+IF($F82="범선",IF($BG$1=TRUE,INDEX(Sheet2!$H$2:'Sheet2'!$H$45,MATCH(AX82,Sheet2!$G$2:'Sheet2'!$G$45,0),0)),IF($BH$1=TRUE,INDEX(Sheet2!$I$2:'Sheet2'!$I$45,MATCH(AX82,Sheet2!$G$2:'Sheet2'!$G$45,0)),IF($BI$1=TRUE,INDEX(Sheet2!$H$2:'Sheet2'!$H$45,MATCH(AX82,Sheet2!$G$2:'Sheet2'!$G$45,0)),0)))+IF($BE$1=TRUE,2,0)</f>
        <v>-1</v>
      </c>
      <c r="Q82" s="26">
        <f t="shared" si="61"/>
        <v>2</v>
      </c>
      <c r="R82" s="26">
        <f t="shared" si="62"/>
        <v>5</v>
      </c>
      <c r="S82" s="28">
        <f t="shared" si="63"/>
        <v>8</v>
      </c>
      <c r="T82" s="26">
        <f>AY82+IF($F82="범선",IF($BG$1=TRUE,INDEX(Sheet2!$H$2:'Sheet2'!$H$45,MATCH(AY82,Sheet2!$G$2:'Sheet2'!$G$45,0),0)),IF($BH$1=TRUE,INDEX(Sheet2!$I$2:'Sheet2'!$I$45,MATCH(AY82,Sheet2!$G$2:'Sheet2'!$G$45,0)),IF($BI$1=TRUE,INDEX(Sheet2!$H$2:'Sheet2'!$H$45,MATCH(AY82,Sheet2!$G$2:'Sheet2'!$G$45,0)),0)))+IF($BE$1=TRUE,2,0)</f>
        <v>0</v>
      </c>
      <c r="U82" s="26">
        <f t="shared" si="64"/>
        <v>3.5</v>
      </c>
      <c r="V82" s="26">
        <f t="shared" si="65"/>
        <v>6.5</v>
      </c>
      <c r="W82" s="28">
        <f t="shared" si="66"/>
        <v>9.5</v>
      </c>
      <c r="X82" s="26">
        <f>AZ82+IF($F82="범선",IF($BG$1=TRUE,INDEX(Sheet2!$H$2:'Sheet2'!$H$45,MATCH(AZ82,Sheet2!$G$2:'Sheet2'!$G$45,0),0)),IF($BH$1=TRUE,INDEX(Sheet2!$I$2:'Sheet2'!$I$45,MATCH(AZ82,Sheet2!$G$2:'Sheet2'!$G$45,0)),IF($BI$1=TRUE,INDEX(Sheet2!$H$2:'Sheet2'!$H$45,MATCH(AZ82,Sheet2!$G$2:'Sheet2'!$G$45,0)),0)))+IF($BE$1=TRUE,2,0)</f>
        <v>4</v>
      </c>
      <c r="Y82" s="26">
        <f t="shared" si="67"/>
        <v>7.5</v>
      </c>
      <c r="Z82" s="26">
        <f t="shared" si="68"/>
        <v>10.5</v>
      </c>
      <c r="AA82" s="28">
        <f t="shared" si="69"/>
        <v>13.5</v>
      </c>
      <c r="AB82" s="26">
        <f>BA82+IF($F82="범선",IF($BG$1=TRUE,INDEX(Sheet2!$H$2:'Sheet2'!$H$45,MATCH(BA82,Sheet2!$G$2:'Sheet2'!$G$45,0),0)),IF($BH$1=TRUE,INDEX(Sheet2!$I$2:'Sheet2'!$I$45,MATCH(BA82,Sheet2!$G$2:'Sheet2'!$G$45,0)),IF($BI$1=TRUE,INDEX(Sheet2!$H$2:'Sheet2'!$H$45,MATCH(BA82,Sheet2!$G$2:'Sheet2'!$G$45,0)),0)))+IF($BE$1=TRUE,2,0)</f>
        <v>7</v>
      </c>
      <c r="AC82" s="26">
        <f t="shared" si="70"/>
        <v>10.5</v>
      </c>
      <c r="AD82" s="26">
        <f t="shared" si="71"/>
        <v>13.5</v>
      </c>
      <c r="AE82" s="28">
        <f t="shared" si="72"/>
        <v>16.5</v>
      </c>
      <c r="AF82" s="26">
        <f>BB82+IF($F82="범선",IF($BG$1=TRUE,INDEX(Sheet2!$H$2:'Sheet2'!$H$45,MATCH(BB82,Sheet2!$G$2:'Sheet2'!$G$45,0),0)),IF($BH$1=TRUE,INDEX(Sheet2!$I$2:'Sheet2'!$I$45,MATCH(BB82,Sheet2!$G$2:'Sheet2'!$G$45,0)),IF($BI$1=TRUE,INDEX(Sheet2!$H$2:'Sheet2'!$H$45,MATCH(BB82,Sheet2!$G$2:'Sheet2'!$G$45,0)),0)))+IF($BE$1=TRUE,2,0)</f>
        <v>11</v>
      </c>
      <c r="AG82" s="26">
        <f t="shared" si="73"/>
        <v>14.5</v>
      </c>
      <c r="AH82" s="26">
        <f t="shared" si="74"/>
        <v>17.5</v>
      </c>
      <c r="AI82" s="28">
        <f t="shared" si="75"/>
        <v>20.5</v>
      </c>
      <c r="AJ82" s="26"/>
      <c r="AK82" s="97">
        <v>270</v>
      </c>
      <c r="AL82" s="97">
        <v>355</v>
      </c>
      <c r="AM82" s="97">
        <v>12</v>
      </c>
      <c r="AN82" s="83">
        <v>10</v>
      </c>
      <c r="AO82" s="83">
        <v>22</v>
      </c>
      <c r="AP82" s="5">
        <v>75</v>
      </c>
      <c r="AQ82" s="5">
        <v>32</v>
      </c>
      <c r="AR82" s="5">
        <v>22</v>
      </c>
      <c r="AS82" s="5">
        <v>818</v>
      </c>
      <c r="AT82" s="5">
        <v>5</v>
      </c>
      <c r="AU82" s="5">
        <f t="shared" si="76"/>
        <v>915</v>
      </c>
      <c r="AV82" s="5">
        <f t="shared" si="77"/>
        <v>686</v>
      </c>
      <c r="AW82" s="5">
        <f t="shared" si="78"/>
        <v>1143</v>
      </c>
      <c r="AX82" s="5">
        <f t="shared" si="79"/>
        <v>-3</v>
      </c>
      <c r="AY82" s="5">
        <f t="shared" si="80"/>
        <v>-2</v>
      </c>
      <c r="AZ82" s="5">
        <f t="shared" si="81"/>
        <v>2</v>
      </c>
      <c r="BA82" s="5">
        <f t="shared" si="82"/>
        <v>5</v>
      </c>
      <c r="BB82" s="5">
        <f t="shared" si="83"/>
        <v>9</v>
      </c>
    </row>
    <row r="83" spans="1:54" s="5" customFormat="1" hidden="1">
      <c r="A83" s="334"/>
      <c r="B83" s="89" t="s">
        <v>40</v>
      </c>
      <c r="C83" s="119" t="s">
        <v>93</v>
      </c>
      <c r="D83" s="26" t="s">
        <v>1</v>
      </c>
      <c r="E83" s="26" t="s">
        <v>0</v>
      </c>
      <c r="F83" s="27" t="s">
        <v>18</v>
      </c>
      <c r="G83" s="28" t="s">
        <v>10</v>
      </c>
      <c r="H83" s="91">
        <f>ROUNDDOWN(AK83*1.05,0)+INDEX(Sheet2!$B$2:'Sheet2'!$B$5,MATCH(G83,Sheet2!$A$2:'Sheet2'!$A$5,0),0)+34*AT83-ROUNDUP(IF($BC$1=TRUE,AV83,AW83)/10,0)+A83</f>
        <v>442</v>
      </c>
      <c r="I83" s="231">
        <f>ROUNDDOWN(AL83*1.05,0)+INDEX(Sheet2!$B$2:'Sheet2'!$B$5,MATCH(G83,Sheet2!$A$2:'Sheet2'!$A$5,0),0)+34*AT83-ROUNDUP(IF($BC$1=TRUE,AV83,AW83)/10,0)+A83</f>
        <v>547</v>
      </c>
      <c r="J83" s="30">
        <f t="shared" si="56"/>
        <v>989</v>
      </c>
      <c r="K83" s="137">
        <f>AW83-ROUNDDOWN(AR83/2,0)-ROUNDDOWN(MAX(AQ83*1.2,AP83*0.5),0)+INDEX(Sheet2!$C$2:'Sheet2'!$C$5,MATCH(G83,Sheet2!$A$2:'Sheet2'!$A$5,0),0)</f>
        <v>1142</v>
      </c>
      <c r="L83" s="25">
        <f t="shared" si="57"/>
        <v>626</v>
      </c>
      <c r="M83" s="83">
        <f t="shared" si="58"/>
        <v>13</v>
      </c>
      <c r="N83" s="83">
        <f t="shared" si="59"/>
        <v>35</v>
      </c>
      <c r="O83" s="92">
        <f t="shared" si="60"/>
        <v>1873</v>
      </c>
      <c r="P83" s="31">
        <f>AX83+IF($F83="범선",IF($BG$1=TRUE,INDEX(Sheet2!$H$2:'Sheet2'!$H$45,MATCH(AX83,Sheet2!$G$2:'Sheet2'!$G$45,0),0)),IF($BH$1=TRUE,INDEX(Sheet2!$I$2:'Sheet2'!$I$45,MATCH(AX83,Sheet2!$G$2:'Sheet2'!$G$45,0)),IF($BI$1=TRUE,INDEX(Sheet2!$H$2:'Sheet2'!$H$45,MATCH(AX83,Sheet2!$G$2:'Sheet2'!$G$45,0)),0)))+IF($BE$1=TRUE,2,0)</f>
        <v>2</v>
      </c>
      <c r="Q83" s="26">
        <f t="shared" si="61"/>
        <v>5</v>
      </c>
      <c r="R83" s="26">
        <f t="shared" si="62"/>
        <v>8</v>
      </c>
      <c r="S83" s="28">
        <f t="shared" si="63"/>
        <v>11</v>
      </c>
      <c r="T83" s="26">
        <f>AY83+IF($F83="범선",IF($BG$1=TRUE,INDEX(Sheet2!$H$2:'Sheet2'!$H$45,MATCH(AY83,Sheet2!$G$2:'Sheet2'!$G$45,0),0)),IF($BH$1=TRUE,INDEX(Sheet2!$I$2:'Sheet2'!$I$45,MATCH(AY83,Sheet2!$G$2:'Sheet2'!$G$45,0)),IF($BI$1=TRUE,INDEX(Sheet2!$H$2:'Sheet2'!$H$45,MATCH(AY83,Sheet2!$G$2:'Sheet2'!$G$45,0)),0)))+IF($BE$1=TRUE,2,0)</f>
        <v>3</v>
      </c>
      <c r="U83" s="26">
        <f t="shared" si="64"/>
        <v>6.5</v>
      </c>
      <c r="V83" s="26">
        <f t="shared" si="65"/>
        <v>9.5</v>
      </c>
      <c r="W83" s="28">
        <f t="shared" si="66"/>
        <v>12.5</v>
      </c>
      <c r="X83" s="26">
        <f>AZ83+IF($F83="범선",IF($BG$1=TRUE,INDEX(Sheet2!$H$2:'Sheet2'!$H$45,MATCH(AZ83,Sheet2!$G$2:'Sheet2'!$G$45,0),0)),IF($BH$1=TRUE,INDEX(Sheet2!$I$2:'Sheet2'!$I$45,MATCH(AZ83,Sheet2!$G$2:'Sheet2'!$G$45,0)),IF($BI$1=TRUE,INDEX(Sheet2!$H$2:'Sheet2'!$H$45,MATCH(AZ83,Sheet2!$G$2:'Sheet2'!$G$45,0)),0)))+IF($BE$1=TRUE,2,0)</f>
        <v>6</v>
      </c>
      <c r="Y83" s="26">
        <f t="shared" si="67"/>
        <v>9.5</v>
      </c>
      <c r="Z83" s="26">
        <f t="shared" si="68"/>
        <v>12.5</v>
      </c>
      <c r="AA83" s="28">
        <f t="shared" si="69"/>
        <v>15.5</v>
      </c>
      <c r="AB83" s="26">
        <f>BA83+IF($F83="범선",IF($BG$1=TRUE,INDEX(Sheet2!$H$2:'Sheet2'!$H$45,MATCH(BA83,Sheet2!$G$2:'Sheet2'!$G$45,0),0)),IF($BH$1=TRUE,INDEX(Sheet2!$I$2:'Sheet2'!$I$45,MATCH(BA83,Sheet2!$G$2:'Sheet2'!$G$45,0)),IF($BI$1=TRUE,INDEX(Sheet2!$H$2:'Sheet2'!$H$45,MATCH(BA83,Sheet2!$G$2:'Sheet2'!$G$45,0)),0)))+IF($BE$1=TRUE,2,0)</f>
        <v>10</v>
      </c>
      <c r="AC83" s="26">
        <f t="shared" si="70"/>
        <v>13.5</v>
      </c>
      <c r="AD83" s="26">
        <f t="shared" si="71"/>
        <v>16.5</v>
      </c>
      <c r="AE83" s="28">
        <f t="shared" si="72"/>
        <v>19.5</v>
      </c>
      <c r="AF83" s="26">
        <f>BB83+IF($F83="범선",IF($BG$1=TRUE,INDEX(Sheet2!$H$2:'Sheet2'!$H$45,MATCH(BB83,Sheet2!$G$2:'Sheet2'!$G$45,0),0)),IF($BH$1=TRUE,INDEX(Sheet2!$I$2:'Sheet2'!$I$45,MATCH(BB83,Sheet2!$G$2:'Sheet2'!$G$45,0)),IF($BI$1=TRUE,INDEX(Sheet2!$H$2:'Sheet2'!$H$45,MATCH(BB83,Sheet2!$G$2:'Sheet2'!$G$45,0)),0)))+IF($BE$1=TRUE,2,0)</f>
        <v>14</v>
      </c>
      <c r="AG83" s="26">
        <f t="shared" si="73"/>
        <v>17.5</v>
      </c>
      <c r="AH83" s="26">
        <f t="shared" si="74"/>
        <v>20.5</v>
      </c>
      <c r="AI83" s="28">
        <f t="shared" si="75"/>
        <v>23.5</v>
      </c>
      <c r="AJ83" s="26"/>
      <c r="AK83" s="97">
        <v>225</v>
      </c>
      <c r="AL83" s="97">
        <v>325</v>
      </c>
      <c r="AM83" s="97">
        <v>10</v>
      </c>
      <c r="AN83" s="83">
        <v>13</v>
      </c>
      <c r="AO83" s="83">
        <v>35</v>
      </c>
      <c r="AP83" s="5">
        <v>70</v>
      </c>
      <c r="AQ83" s="5">
        <v>33</v>
      </c>
      <c r="AR83" s="5">
        <v>65</v>
      </c>
      <c r="AS83" s="5">
        <v>795</v>
      </c>
      <c r="AT83" s="5">
        <v>4</v>
      </c>
      <c r="AU83" s="5">
        <f t="shared" si="76"/>
        <v>930</v>
      </c>
      <c r="AV83" s="5">
        <f t="shared" si="77"/>
        <v>697</v>
      </c>
      <c r="AW83" s="5">
        <f t="shared" si="78"/>
        <v>1162</v>
      </c>
      <c r="AX83" s="5">
        <f t="shared" si="79"/>
        <v>0</v>
      </c>
      <c r="AY83" s="5">
        <f t="shared" si="80"/>
        <v>1</v>
      </c>
      <c r="AZ83" s="5">
        <f t="shared" si="81"/>
        <v>4</v>
      </c>
      <c r="BA83" s="5">
        <f t="shared" si="82"/>
        <v>8</v>
      </c>
      <c r="BB83" s="5">
        <f t="shared" si="83"/>
        <v>12</v>
      </c>
    </row>
    <row r="84" spans="1:54" s="5" customFormat="1" hidden="1">
      <c r="A84" s="405"/>
      <c r="B84" s="406"/>
      <c r="C84" s="415" t="s">
        <v>87</v>
      </c>
      <c r="D84" s="38" t="s">
        <v>25</v>
      </c>
      <c r="E84" s="38" t="s">
        <v>0</v>
      </c>
      <c r="F84" s="407" t="s">
        <v>18</v>
      </c>
      <c r="G84" s="39" t="s">
        <v>10</v>
      </c>
      <c r="H84" s="286">
        <f>ROUNDDOWN(AK84*1.05,0)+INDEX(Sheet2!$B$2:'Sheet2'!$B$5,MATCH(G84,Sheet2!$A$2:'Sheet2'!$A$5,0),0)+34*AT84-ROUNDUP(IF($BC$1=TRUE,AV84,AW84)/10,0)+A84</f>
        <v>487</v>
      </c>
      <c r="I84" s="296">
        <f>ROUNDDOWN(AL84*1.05,0)+INDEX(Sheet2!$B$2:'Sheet2'!$B$5,MATCH(G84,Sheet2!$A$2:'Sheet2'!$A$5,0),0)+34*AT84-ROUNDUP(IF($BC$1=TRUE,AV84,AW84)/10,0)+A84</f>
        <v>613</v>
      </c>
      <c r="J84" s="40">
        <f t="shared" si="56"/>
        <v>1100</v>
      </c>
      <c r="K84" s="597">
        <f>AW84-ROUNDDOWN(AR84/2,0)-ROUNDDOWN(MAX(AQ84*1.2,AP84*0.5),0)+INDEX(Sheet2!$C$2:'Sheet2'!$C$5,MATCH(G84,Sheet2!$A$2:'Sheet2'!$A$5,0),0)</f>
        <v>1141</v>
      </c>
      <c r="L84" s="37">
        <f t="shared" si="57"/>
        <v>633</v>
      </c>
      <c r="M84" s="427">
        <f t="shared" si="58"/>
        <v>10</v>
      </c>
      <c r="N84" s="427">
        <f t="shared" si="59"/>
        <v>22</v>
      </c>
      <c r="O84" s="93">
        <f t="shared" si="60"/>
        <v>2074</v>
      </c>
      <c r="P84" s="41">
        <f>AX84+IF($F84="범선",IF($BG$1=TRUE,INDEX(Sheet2!$H$2:'Sheet2'!$H$45,MATCH(AX84,Sheet2!$G$2:'Sheet2'!$G$45,0),0)),IF($BH$1=TRUE,INDEX(Sheet2!$I$2:'Sheet2'!$I$45,MATCH(AX84,Sheet2!$G$2:'Sheet2'!$G$45,0)),IF($BI$1=TRUE,INDEX(Sheet2!$H$2:'Sheet2'!$H$45,MATCH(AX84,Sheet2!$G$2:'Sheet2'!$G$45,0)),0)))+IF($BE$1=TRUE,2,0)</f>
        <v>-1</v>
      </c>
      <c r="Q84" s="38">
        <f t="shared" si="61"/>
        <v>2</v>
      </c>
      <c r="R84" s="38">
        <f t="shared" si="62"/>
        <v>5</v>
      </c>
      <c r="S84" s="39">
        <f t="shared" si="63"/>
        <v>8</v>
      </c>
      <c r="T84" s="38">
        <f>AY84+IF($F84="범선",IF($BG$1=TRUE,INDEX(Sheet2!$H$2:'Sheet2'!$H$45,MATCH(AY84,Sheet2!$G$2:'Sheet2'!$G$45,0),0)),IF($BH$1=TRUE,INDEX(Sheet2!$I$2:'Sheet2'!$I$45,MATCH(AY84,Sheet2!$G$2:'Sheet2'!$G$45,0)),IF($BI$1=TRUE,INDEX(Sheet2!$H$2:'Sheet2'!$H$45,MATCH(AY84,Sheet2!$G$2:'Sheet2'!$G$45,0)),0)))+IF($BE$1=TRUE,2,0)</f>
        <v>0</v>
      </c>
      <c r="U84" s="38">
        <f t="shared" si="64"/>
        <v>3.5</v>
      </c>
      <c r="V84" s="38">
        <f t="shared" si="65"/>
        <v>6.5</v>
      </c>
      <c r="W84" s="39">
        <f t="shared" si="66"/>
        <v>9.5</v>
      </c>
      <c r="X84" s="38">
        <f>AZ84+IF($F84="범선",IF($BG$1=TRUE,INDEX(Sheet2!$H$2:'Sheet2'!$H$45,MATCH(AZ84,Sheet2!$G$2:'Sheet2'!$G$45,0),0)),IF($BH$1=TRUE,INDEX(Sheet2!$I$2:'Sheet2'!$I$45,MATCH(AZ84,Sheet2!$G$2:'Sheet2'!$G$45,0)),IF($BI$1=TRUE,INDEX(Sheet2!$H$2:'Sheet2'!$H$45,MATCH(AZ84,Sheet2!$G$2:'Sheet2'!$G$45,0)),0)))+IF($BE$1=TRUE,2,0)</f>
        <v>4</v>
      </c>
      <c r="Y84" s="38">
        <f t="shared" si="67"/>
        <v>7.5</v>
      </c>
      <c r="Z84" s="38">
        <f t="shared" si="68"/>
        <v>10.5</v>
      </c>
      <c r="AA84" s="39">
        <f t="shared" si="69"/>
        <v>13.5</v>
      </c>
      <c r="AB84" s="38">
        <f>BA84+IF($F84="범선",IF($BG$1=TRUE,INDEX(Sheet2!$H$2:'Sheet2'!$H$45,MATCH(BA84,Sheet2!$G$2:'Sheet2'!$G$45,0),0)),IF($BH$1=TRUE,INDEX(Sheet2!$I$2:'Sheet2'!$I$45,MATCH(BA84,Sheet2!$G$2:'Sheet2'!$G$45,0)),IF($BI$1=TRUE,INDEX(Sheet2!$H$2:'Sheet2'!$H$45,MATCH(BA84,Sheet2!$G$2:'Sheet2'!$G$45,0)),0)))+IF($BE$1=TRUE,2,0)</f>
        <v>7</v>
      </c>
      <c r="AC84" s="38">
        <f t="shared" si="70"/>
        <v>10.5</v>
      </c>
      <c r="AD84" s="38">
        <f t="shared" si="71"/>
        <v>13.5</v>
      </c>
      <c r="AE84" s="39">
        <f t="shared" si="72"/>
        <v>16.5</v>
      </c>
      <c r="AF84" s="38">
        <f>BB84+IF($F84="범선",IF($BG$1=TRUE,INDEX(Sheet2!$H$2:'Sheet2'!$H$45,MATCH(BB84,Sheet2!$G$2:'Sheet2'!$G$45,0),0)),IF($BH$1=TRUE,INDEX(Sheet2!$I$2:'Sheet2'!$I$45,MATCH(BB84,Sheet2!$G$2:'Sheet2'!$G$45,0)),IF($BI$1=TRUE,INDEX(Sheet2!$H$2:'Sheet2'!$H$45,MATCH(BB84,Sheet2!$G$2:'Sheet2'!$G$45,0)),0)))+IF($BE$1=TRUE,2,0)</f>
        <v>11</v>
      </c>
      <c r="AG84" s="38">
        <f t="shared" si="73"/>
        <v>14.5</v>
      </c>
      <c r="AH84" s="38">
        <f t="shared" si="74"/>
        <v>17.5</v>
      </c>
      <c r="AI84" s="39">
        <f t="shared" si="75"/>
        <v>20.5</v>
      </c>
      <c r="AJ84" s="38"/>
      <c r="AK84" s="97">
        <v>235</v>
      </c>
      <c r="AL84" s="97">
        <v>355</v>
      </c>
      <c r="AM84" s="97">
        <v>7</v>
      </c>
      <c r="AN84" s="83">
        <v>10</v>
      </c>
      <c r="AO84" s="83">
        <v>22</v>
      </c>
      <c r="AP84" s="5">
        <v>75</v>
      </c>
      <c r="AQ84" s="5">
        <v>35</v>
      </c>
      <c r="AR84" s="5">
        <v>22</v>
      </c>
      <c r="AS84" s="5">
        <v>818</v>
      </c>
      <c r="AT84" s="5">
        <v>5</v>
      </c>
      <c r="AU84" s="5">
        <f t="shared" si="76"/>
        <v>915</v>
      </c>
      <c r="AV84" s="5">
        <f t="shared" si="77"/>
        <v>686</v>
      </c>
      <c r="AW84" s="5">
        <f t="shared" si="78"/>
        <v>1143</v>
      </c>
      <c r="AX84" s="5">
        <f t="shared" si="79"/>
        <v>-3</v>
      </c>
      <c r="AY84" s="5">
        <f t="shared" si="80"/>
        <v>-2</v>
      </c>
      <c r="AZ84" s="5">
        <f t="shared" si="81"/>
        <v>2</v>
      </c>
      <c r="BA84" s="5">
        <f t="shared" si="82"/>
        <v>5</v>
      </c>
      <c r="BB84" s="5">
        <f t="shared" si="83"/>
        <v>9</v>
      </c>
    </row>
    <row r="85" spans="1:54" s="5" customFormat="1" hidden="1">
      <c r="A85" s="891"/>
      <c r="B85" s="896" t="s">
        <v>40</v>
      </c>
      <c r="C85" s="901" t="s">
        <v>87</v>
      </c>
      <c r="D85" s="704" t="s">
        <v>1</v>
      </c>
      <c r="E85" s="704" t="s">
        <v>0</v>
      </c>
      <c r="F85" s="907" t="s">
        <v>18</v>
      </c>
      <c r="G85" s="706" t="s">
        <v>10</v>
      </c>
      <c r="H85" s="911">
        <f>ROUNDDOWN(AK85*1.05,0)+INDEX(Sheet2!$B$2:'Sheet2'!$B$5,MATCH(G85,Sheet2!$A$2:'Sheet2'!$A$5,0),0)+34*AT85-ROUNDUP(IF($BC$1=TRUE,AV85,AW85)/10,0)+A85</f>
        <v>487</v>
      </c>
      <c r="I85" s="913">
        <f>ROUNDDOWN(AL85*1.05,0)+INDEX(Sheet2!$B$2:'Sheet2'!$B$5,MATCH(G85,Sheet2!$A$2:'Sheet2'!$A$5,0),0)+34*AT85-ROUNDUP(IF($BC$1=TRUE,AV85,AW85)/10,0)+A85</f>
        <v>613</v>
      </c>
      <c r="J85" s="916">
        <f t="shared" si="56"/>
        <v>1100</v>
      </c>
      <c r="K85" s="171">
        <f>AW85-ROUNDDOWN(AR85/2,0)-ROUNDDOWN(MAX(AQ85*1.2,AP85*0.5),0)+INDEX(Sheet2!$C$2:'Sheet2'!$C$5,MATCH(G85,Sheet2!$A$2:'Sheet2'!$A$5,0),0)</f>
        <v>1138</v>
      </c>
      <c r="L85" s="925">
        <f t="shared" si="57"/>
        <v>630</v>
      </c>
      <c r="M85" s="927">
        <f t="shared" si="58"/>
        <v>10</v>
      </c>
      <c r="N85" s="927">
        <f t="shared" si="59"/>
        <v>24</v>
      </c>
      <c r="O85" s="931">
        <f t="shared" si="60"/>
        <v>2074</v>
      </c>
      <c r="P85" s="702">
        <f>AX85+IF($F85="범선",IF($BG$1=TRUE,INDEX(Sheet2!$H$2:'Sheet2'!$H$45,MATCH(AX85,Sheet2!$G$2:'Sheet2'!$G$45,0),0)),IF($BH$1=TRUE,INDEX(Sheet2!$I$2:'Sheet2'!$I$45,MATCH(AX85,Sheet2!$G$2:'Sheet2'!$G$45,0)),IF($BI$1=TRUE,INDEX(Sheet2!$H$2:'Sheet2'!$H$45,MATCH(AX85,Sheet2!$G$2:'Sheet2'!$G$45,0)),0)))+IF($BE$1=TRUE,2,0)</f>
        <v>-1</v>
      </c>
      <c r="Q85" s="704">
        <f t="shared" si="61"/>
        <v>2</v>
      </c>
      <c r="R85" s="704">
        <f t="shared" si="62"/>
        <v>5</v>
      </c>
      <c r="S85" s="706">
        <f t="shared" si="63"/>
        <v>8</v>
      </c>
      <c r="T85" s="704">
        <f>AY85+IF($F85="범선",IF($BG$1=TRUE,INDEX(Sheet2!$H$2:'Sheet2'!$H$45,MATCH(AY85,Sheet2!$G$2:'Sheet2'!$G$45,0),0)),IF($BH$1=TRUE,INDEX(Sheet2!$I$2:'Sheet2'!$I$45,MATCH(AY85,Sheet2!$G$2:'Sheet2'!$G$45,0)),IF($BI$1=TRUE,INDEX(Sheet2!$H$2:'Sheet2'!$H$45,MATCH(AY85,Sheet2!$G$2:'Sheet2'!$G$45,0)),0)))+IF($BE$1=TRUE,2,0)</f>
        <v>1</v>
      </c>
      <c r="U85" s="704">
        <f t="shared" si="64"/>
        <v>4.5</v>
      </c>
      <c r="V85" s="704">
        <f t="shared" si="65"/>
        <v>7.5</v>
      </c>
      <c r="W85" s="706">
        <f t="shared" si="66"/>
        <v>10.5</v>
      </c>
      <c r="X85" s="704">
        <f>AZ85+IF($F85="범선",IF($BG$1=TRUE,INDEX(Sheet2!$H$2:'Sheet2'!$H$45,MATCH(AZ85,Sheet2!$G$2:'Sheet2'!$G$45,0),0)),IF($BH$1=TRUE,INDEX(Sheet2!$I$2:'Sheet2'!$I$45,MATCH(AZ85,Sheet2!$G$2:'Sheet2'!$G$45,0)),IF($BI$1=TRUE,INDEX(Sheet2!$H$2:'Sheet2'!$H$45,MATCH(AZ85,Sheet2!$G$2:'Sheet2'!$G$45,0)),0)))+IF($BE$1=TRUE,2,0)</f>
        <v>4</v>
      </c>
      <c r="Y85" s="704">
        <f t="shared" si="67"/>
        <v>7.5</v>
      </c>
      <c r="Z85" s="704">
        <f t="shared" si="68"/>
        <v>10.5</v>
      </c>
      <c r="AA85" s="706">
        <f t="shared" si="69"/>
        <v>13.5</v>
      </c>
      <c r="AB85" s="704">
        <f>BA85+IF($F85="범선",IF($BG$1=TRUE,INDEX(Sheet2!$H$2:'Sheet2'!$H$45,MATCH(BA85,Sheet2!$G$2:'Sheet2'!$G$45,0),0)),IF($BH$1=TRUE,INDEX(Sheet2!$I$2:'Sheet2'!$I$45,MATCH(BA85,Sheet2!$G$2:'Sheet2'!$G$45,0)),IF($BI$1=TRUE,INDEX(Sheet2!$H$2:'Sheet2'!$H$45,MATCH(BA85,Sheet2!$G$2:'Sheet2'!$G$45,0)),0)))+IF($BE$1=TRUE,2,0)</f>
        <v>8</v>
      </c>
      <c r="AC85" s="704">
        <f t="shared" si="70"/>
        <v>11.5</v>
      </c>
      <c r="AD85" s="704">
        <f t="shared" si="71"/>
        <v>14.5</v>
      </c>
      <c r="AE85" s="706">
        <f t="shared" si="72"/>
        <v>17.5</v>
      </c>
      <c r="AF85" s="704">
        <f>BB85+IF($F85="범선",IF($BG$1=TRUE,INDEX(Sheet2!$H$2:'Sheet2'!$H$45,MATCH(BB85,Sheet2!$G$2:'Sheet2'!$G$45,0),0)),IF($BH$1=TRUE,INDEX(Sheet2!$I$2:'Sheet2'!$I$45,MATCH(BB85,Sheet2!$G$2:'Sheet2'!$G$45,0)),IF($BI$1=TRUE,INDEX(Sheet2!$H$2:'Sheet2'!$H$45,MATCH(BB85,Sheet2!$G$2:'Sheet2'!$G$45,0)),0)))+IF($BE$1=TRUE,2,0)</f>
        <v>11</v>
      </c>
      <c r="AG85" s="704">
        <f t="shared" si="73"/>
        <v>14.5</v>
      </c>
      <c r="AH85" s="704">
        <f t="shared" si="74"/>
        <v>17.5</v>
      </c>
      <c r="AI85" s="706">
        <f t="shared" si="75"/>
        <v>20.5</v>
      </c>
      <c r="AJ85" s="933"/>
      <c r="AK85" s="116">
        <v>235</v>
      </c>
      <c r="AL85" s="116">
        <v>355</v>
      </c>
      <c r="AM85" s="116">
        <v>7</v>
      </c>
      <c r="AN85" s="117">
        <v>10</v>
      </c>
      <c r="AO85" s="117">
        <v>24</v>
      </c>
      <c r="AP85" s="118">
        <v>90</v>
      </c>
      <c r="AQ85" s="118">
        <v>35</v>
      </c>
      <c r="AR85" s="118">
        <v>22</v>
      </c>
      <c r="AS85" s="118">
        <v>803</v>
      </c>
      <c r="AT85" s="118">
        <v>5</v>
      </c>
      <c r="AU85" s="118">
        <f t="shared" si="76"/>
        <v>915</v>
      </c>
      <c r="AV85" s="118">
        <f t="shared" si="77"/>
        <v>686</v>
      </c>
      <c r="AW85" s="118">
        <f t="shared" si="78"/>
        <v>1143</v>
      </c>
      <c r="AX85" s="118">
        <f t="shared" si="79"/>
        <v>-3</v>
      </c>
      <c r="AY85" s="118">
        <f t="shared" si="80"/>
        <v>-1</v>
      </c>
      <c r="AZ85" s="118">
        <f t="shared" si="81"/>
        <v>2</v>
      </c>
      <c r="BA85" s="118">
        <f t="shared" si="82"/>
        <v>6</v>
      </c>
      <c r="BB85" s="118">
        <f t="shared" si="83"/>
        <v>9</v>
      </c>
    </row>
    <row r="86" spans="1:54" s="5" customFormat="1" hidden="1">
      <c r="A86" s="381"/>
      <c r="B86" s="377"/>
      <c r="C86" s="203" t="s">
        <v>93</v>
      </c>
      <c r="D86" s="49" t="s">
        <v>25</v>
      </c>
      <c r="E86" s="49" t="s">
        <v>0</v>
      </c>
      <c r="F86" s="50" t="s">
        <v>18</v>
      </c>
      <c r="G86" s="51" t="s">
        <v>10</v>
      </c>
      <c r="H86" s="284">
        <f>ROUNDDOWN(AK86*1.05,0)+INDEX(Sheet2!$B$2:'Sheet2'!$B$5,MATCH(G86,Sheet2!$A$2:'Sheet2'!$A$5,0),0)+34*AT86-ROUNDUP(IF($BC$1=TRUE,AV86,AW86)/10,0)+A86</f>
        <v>421</v>
      </c>
      <c r="I86" s="294">
        <f>ROUNDDOWN(AL86*1.05,0)+INDEX(Sheet2!$B$2:'Sheet2'!$B$5,MATCH(G86,Sheet2!$A$2:'Sheet2'!$A$5,0),0)+34*AT86-ROUNDUP(IF($BC$1=TRUE,AV86,AW86)/10,0)+A86</f>
        <v>521</v>
      </c>
      <c r="J86" s="52">
        <f t="shared" si="56"/>
        <v>942</v>
      </c>
      <c r="K86" s="205">
        <f>AW86-ROUNDDOWN(AR86/2,0)-ROUNDDOWN(MAX(AQ86*1.2,AP86*0.5),0)+INDEX(Sheet2!$C$2:'Sheet2'!$C$5,MATCH(G86,Sheet2!$A$2:'Sheet2'!$A$5,0),0)</f>
        <v>1138</v>
      </c>
      <c r="L86" s="48">
        <f t="shared" si="57"/>
        <v>622</v>
      </c>
      <c r="M86" s="201">
        <f t="shared" si="58"/>
        <v>11</v>
      </c>
      <c r="N86" s="201">
        <f t="shared" si="59"/>
        <v>35</v>
      </c>
      <c r="O86" s="202">
        <f t="shared" si="60"/>
        <v>1784</v>
      </c>
      <c r="P86" s="53">
        <f>AX86+IF($F86="범선",IF($BG$1=TRUE,INDEX(Sheet2!$H$2:'Sheet2'!$H$45,MATCH(AX86,Sheet2!$G$2:'Sheet2'!$G$45,0),0)),IF($BH$1=TRUE,INDEX(Sheet2!$I$2:'Sheet2'!$I$45,MATCH(AX86,Sheet2!$G$2:'Sheet2'!$G$45,0)),IF($BI$1=TRUE,INDEX(Sheet2!$H$2:'Sheet2'!$H$45,MATCH(AX86,Sheet2!$G$2:'Sheet2'!$G$45,0)),0)))+IF($BE$1=TRUE,2,0)</f>
        <v>2</v>
      </c>
      <c r="Q86" s="49">
        <f t="shared" si="61"/>
        <v>5</v>
      </c>
      <c r="R86" s="49">
        <f t="shared" si="62"/>
        <v>8</v>
      </c>
      <c r="S86" s="51">
        <f t="shared" si="63"/>
        <v>11</v>
      </c>
      <c r="T86" s="49">
        <f>AY86+IF($F86="범선",IF($BG$1=TRUE,INDEX(Sheet2!$H$2:'Sheet2'!$H$45,MATCH(AY86,Sheet2!$G$2:'Sheet2'!$G$45,0),0)),IF($BH$1=TRUE,INDEX(Sheet2!$I$2:'Sheet2'!$I$45,MATCH(AY86,Sheet2!$G$2:'Sheet2'!$G$45,0)),IF($BI$1=TRUE,INDEX(Sheet2!$H$2:'Sheet2'!$H$45,MATCH(AY86,Sheet2!$G$2:'Sheet2'!$G$45,0)),0)))+IF($BE$1=TRUE,2,0)</f>
        <v>3</v>
      </c>
      <c r="U86" s="49">
        <f t="shared" si="64"/>
        <v>6.5</v>
      </c>
      <c r="V86" s="49">
        <f t="shared" si="65"/>
        <v>9.5</v>
      </c>
      <c r="W86" s="51">
        <f t="shared" si="66"/>
        <v>12.5</v>
      </c>
      <c r="X86" s="49">
        <f>AZ86+IF($F86="범선",IF($BG$1=TRUE,INDEX(Sheet2!$H$2:'Sheet2'!$H$45,MATCH(AZ86,Sheet2!$G$2:'Sheet2'!$G$45,0),0)),IF($BH$1=TRUE,INDEX(Sheet2!$I$2:'Sheet2'!$I$45,MATCH(AZ86,Sheet2!$G$2:'Sheet2'!$G$45,0)),IF($BI$1=TRUE,INDEX(Sheet2!$H$2:'Sheet2'!$H$45,MATCH(AZ86,Sheet2!$G$2:'Sheet2'!$G$45,0)),0)))+IF($BE$1=TRUE,2,0)</f>
        <v>6</v>
      </c>
      <c r="Y86" s="49">
        <f t="shared" si="67"/>
        <v>9.5</v>
      </c>
      <c r="Z86" s="49">
        <f t="shared" si="68"/>
        <v>12.5</v>
      </c>
      <c r="AA86" s="51">
        <f t="shared" si="69"/>
        <v>15.5</v>
      </c>
      <c r="AB86" s="49">
        <f>BA86+IF($F86="범선",IF($BG$1=TRUE,INDEX(Sheet2!$H$2:'Sheet2'!$H$45,MATCH(BA86,Sheet2!$G$2:'Sheet2'!$G$45,0),0)),IF($BH$1=TRUE,INDEX(Sheet2!$I$2:'Sheet2'!$I$45,MATCH(BA86,Sheet2!$G$2:'Sheet2'!$G$45,0)),IF($BI$1=TRUE,INDEX(Sheet2!$H$2:'Sheet2'!$H$45,MATCH(BA86,Sheet2!$G$2:'Sheet2'!$G$45,0)),0)))+IF($BE$1=TRUE,2,0)</f>
        <v>10</v>
      </c>
      <c r="AC86" s="49">
        <f t="shared" si="70"/>
        <v>13.5</v>
      </c>
      <c r="AD86" s="49">
        <f t="shared" si="71"/>
        <v>16.5</v>
      </c>
      <c r="AE86" s="51">
        <f t="shared" si="72"/>
        <v>19.5</v>
      </c>
      <c r="AF86" s="49">
        <f>BB86+IF($F86="범선",IF($BG$1=TRUE,INDEX(Sheet2!$H$2:'Sheet2'!$H$45,MATCH(BB86,Sheet2!$G$2:'Sheet2'!$G$45,0),0)),IF($BH$1=TRUE,INDEX(Sheet2!$I$2:'Sheet2'!$I$45,MATCH(BB86,Sheet2!$G$2:'Sheet2'!$G$45,0)),IF($BI$1=TRUE,INDEX(Sheet2!$H$2:'Sheet2'!$H$45,MATCH(BB86,Sheet2!$G$2:'Sheet2'!$G$45,0)),0)))+IF($BE$1=TRUE,2,0)</f>
        <v>14</v>
      </c>
      <c r="AG86" s="49">
        <f t="shared" si="73"/>
        <v>17.5</v>
      </c>
      <c r="AH86" s="49">
        <f t="shared" si="74"/>
        <v>20.5</v>
      </c>
      <c r="AI86" s="51">
        <f t="shared" si="75"/>
        <v>23.5</v>
      </c>
      <c r="AJ86" s="38"/>
      <c r="AK86" s="97">
        <v>205</v>
      </c>
      <c r="AL86" s="97">
        <v>300</v>
      </c>
      <c r="AM86" s="97">
        <v>9</v>
      </c>
      <c r="AN86" s="83">
        <v>11</v>
      </c>
      <c r="AO86" s="83">
        <v>35</v>
      </c>
      <c r="AP86" s="5">
        <v>65</v>
      </c>
      <c r="AQ86" s="5">
        <v>36</v>
      </c>
      <c r="AR86" s="5">
        <v>65</v>
      </c>
      <c r="AS86" s="5">
        <v>800</v>
      </c>
      <c r="AT86" s="5">
        <v>4</v>
      </c>
      <c r="AU86" s="5">
        <f t="shared" si="76"/>
        <v>930</v>
      </c>
      <c r="AV86" s="5">
        <f t="shared" si="77"/>
        <v>697</v>
      </c>
      <c r="AW86" s="5">
        <f t="shared" si="78"/>
        <v>1162</v>
      </c>
      <c r="AX86" s="5">
        <f t="shared" si="79"/>
        <v>0</v>
      </c>
      <c r="AY86" s="5">
        <f t="shared" si="80"/>
        <v>1</v>
      </c>
      <c r="AZ86" s="5">
        <f t="shared" si="81"/>
        <v>4</v>
      </c>
      <c r="BA86" s="5">
        <f t="shared" si="82"/>
        <v>8</v>
      </c>
      <c r="BB86" s="5">
        <f t="shared" si="83"/>
        <v>12</v>
      </c>
    </row>
    <row r="87" spans="1:54" s="5" customFormat="1" hidden="1">
      <c r="A87" s="534"/>
      <c r="B87" s="871" t="s">
        <v>234</v>
      </c>
      <c r="C87" s="543" t="s">
        <v>233</v>
      </c>
      <c r="D87" s="551" t="s">
        <v>1</v>
      </c>
      <c r="E87" s="551" t="s">
        <v>0</v>
      </c>
      <c r="F87" s="556" t="s">
        <v>18</v>
      </c>
      <c r="G87" s="561" t="s">
        <v>10</v>
      </c>
      <c r="H87" s="568">
        <f>ROUNDDOWN(AK87*1.05,0)+INDEX(Sheet2!$B$2:'Sheet2'!$B$5,MATCH(G87,Sheet2!$A$2:'Sheet2'!$A$5,0),0)+34*AT87-ROUNDUP(IF($BC$1=TRUE,AV87,AW87)/10,0)+A87</f>
        <v>466</v>
      </c>
      <c r="I87" s="576">
        <f>ROUNDDOWN(AL87*1.05,0)+INDEX(Sheet2!$B$2:'Sheet2'!$B$5,MATCH(G87,Sheet2!$A$2:'Sheet2'!$A$5,0),0)+34*AT87-ROUNDUP(IF($BC$1=TRUE,AV87,AW87)/10,0)+A87</f>
        <v>221</v>
      </c>
      <c r="J87" s="584">
        <f t="shared" si="56"/>
        <v>687</v>
      </c>
      <c r="K87" s="602">
        <f>AW87-ROUNDDOWN(AR87/2,0)-ROUNDDOWN(MAX(AQ87*1.2,AP87*0.5),0)+INDEX(Sheet2!$C$2:'Sheet2'!$C$5,MATCH(G87,Sheet2!$A$2:'Sheet2'!$A$5,0),0)</f>
        <v>1136</v>
      </c>
      <c r="L87" s="606">
        <f t="shared" si="57"/>
        <v>635</v>
      </c>
      <c r="M87" s="616">
        <f t="shared" si="58"/>
        <v>10</v>
      </c>
      <c r="N87" s="616">
        <f t="shared" si="59"/>
        <v>15</v>
      </c>
      <c r="O87" s="627">
        <f t="shared" si="60"/>
        <v>1619</v>
      </c>
      <c r="P87" s="932">
        <f>AX87+IF($F87="범선",IF($BG$1=TRUE,INDEX(Sheet2!$H$2:'Sheet2'!$H$45,MATCH(AX87,Sheet2!$G$2:'Sheet2'!$G$45,0),0)),IF($BH$1=TRUE,INDEX(Sheet2!$I$2:'Sheet2'!$I$45,MATCH(AX87,Sheet2!$G$2:'Sheet2'!$G$45,0)),IF($BI$1=TRUE,INDEX(Sheet2!$H$2:'Sheet2'!$H$45,MATCH(AX87,Sheet2!$G$2:'Sheet2'!$G$45,0)),0)))+IF($BE$1=TRUE,2,0)</f>
        <v>-2</v>
      </c>
      <c r="Q87" s="933">
        <f t="shared" si="61"/>
        <v>1</v>
      </c>
      <c r="R87" s="933">
        <f t="shared" si="62"/>
        <v>4</v>
      </c>
      <c r="S87" s="934">
        <f t="shared" si="63"/>
        <v>7</v>
      </c>
      <c r="T87" s="933">
        <f>AY87+IF($F87="범선",IF($BG$1=TRUE,INDEX(Sheet2!$H$2:'Sheet2'!$H$45,MATCH(AY87,Sheet2!$G$2:'Sheet2'!$G$45,0),0)),IF($BH$1=TRUE,INDEX(Sheet2!$I$2:'Sheet2'!$I$45,MATCH(AY87,Sheet2!$G$2:'Sheet2'!$G$45,0)),IF($BI$1=TRUE,INDEX(Sheet2!$H$2:'Sheet2'!$H$45,MATCH(AY87,Sheet2!$G$2:'Sheet2'!$G$45,0)),0)))+IF($BE$1=TRUE,2,0)</f>
        <v>-1</v>
      </c>
      <c r="U87" s="933">
        <f t="shared" si="64"/>
        <v>2.5</v>
      </c>
      <c r="V87" s="933">
        <f t="shared" si="65"/>
        <v>5.5</v>
      </c>
      <c r="W87" s="934">
        <f t="shared" si="66"/>
        <v>8.5</v>
      </c>
      <c r="X87" s="933">
        <f>AZ87+IF($F87="범선",IF($BG$1=TRUE,INDEX(Sheet2!$H$2:'Sheet2'!$H$45,MATCH(AZ87,Sheet2!$G$2:'Sheet2'!$G$45,0),0)),IF($BH$1=TRUE,INDEX(Sheet2!$I$2:'Sheet2'!$I$45,MATCH(AZ87,Sheet2!$G$2:'Sheet2'!$G$45,0)),IF($BI$1=TRUE,INDEX(Sheet2!$H$2:'Sheet2'!$H$45,MATCH(AZ87,Sheet2!$G$2:'Sheet2'!$G$45,0)),0)))+IF($BE$1=TRUE,2,0)</f>
        <v>2</v>
      </c>
      <c r="Y87" s="933">
        <f t="shared" si="67"/>
        <v>5.5</v>
      </c>
      <c r="Z87" s="933">
        <f t="shared" si="68"/>
        <v>8.5</v>
      </c>
      <c r="AA87" s="934">
        <f t="shared" si="69"/>
        <v>11.5</v>
      </c>
      <c r="AB87" s="933">
        <f>BA87+IF($F87="범선",IF($BG$1=TRUE,INDEX(Sheet2!$H$2:'Sheet2'!$H$45,MATCH(BA87,Sheet2!$G$2:'Sheet2'!$G$45,0),0)),IF($BH$1=TRUE,INDEX(Sheet2!$I$2:'Sheet2'!$I$45,MATCH(BA87,Sheet2!$G$2:'Sheet2'!$G$45,0)),IF($BI$1=TRUE,INDEX(Sheet2!$H$2:'Sheet2'!$H$45,MATCH(BA87,Sheet2!$G$2:'Sheet2'!$G$45,0)),0)))+IF($BE$1=TRUE,2,0)</f>
        <v>6</v>
      </c>
      <c r="AC87" s="933">
        <f t="shared" si="70"/>
        <v>9.5</v>
      </c>
      <c r="AD87" s="933">
        <f t="shared" si="71"/>
        <v>12.5</v>
      </c>
      <c r="AE87" s="934">
        <f t="shared" si="72"/>
        <v>15.5</v>
      </c>
      <c r="AF87" s="933">
        <f>BB87+IF($F87="범선",IF($BG$1=TRUE,INDEX(Sheet2!$H$2:'Sheet2'!$H$45,MATCH(BB87,Sheet2!$G$2:'Sheet2'!$G$45,0),0)),IF($BH$1=TRUE,INDEX(Sheet2!$I$2:'Sheet2'!$I$45,MATCH(BB87,Sheet2!$G$2:'Sheet2'!$G$45,0)),IF($BI$1=TRUE,INDEX(Sheet2!$H$2:'Sheet2'!$H$45,MATCH(BB87,Sheet2!$G$2:'Sheet2'!$G$45,0)),0)))+IF($BE$1=TRUE,2,0)</f>
        <v>10</v>
      </c>
      <c r="AG87" s="933">
        <f t="shared" si="73"/>
        <v>13.5</v>
      </c>
      <c r="AH87" s="933">
        <f t="shared" si="74"/>
        <v>16.5</v>
      </c>
      <c r="AI87" s="934">
        <f t="shared" si="75"/>
        <v>19.5</v>
      </c>
      <c r="AJ87" s="933"/>
      <c r="AK87" s="116">
        <v>311</v>
      </c>
      <c r="AL87" s="116">
        <v>78</v>
      </c>
      <c r="AM87" s="116">
        <v>10</v>
      </c>
      <c r="AN87" s="117">
        <v>10</v>
      </c>
      <c r="AO87" s="117">
        <v>15</v>
      </c>
      <c r="AP87" s="118">
        <v>65</v>
      </c>
      <c r="AQ87" s="118">
        <v>25</v>
      </c>
      <c r="AR87" s="118">
        <v>16</v>
      </c>
      <c r="AS87" s="118">
        <v>819</v>
      </c>
      <c r="AT87" s="118">
        <v>2</v>
      </c>
      <c r="AU87" s="118">
        <f t="shared" si="76"/>
        <v>900</v>
      </c>
      <c r="AV87" s="118">
        <f t="shared" si="77"/>
        <v>675</v>
      </c>
      <c r="AW87" s="118">
        <f t="shared" si="78"/>
        <v>1125</v>
      </c>
      <c r="AX87" s="118">
        <f t="shared" si="79"/>
        <v>-4</v>
      </c>
      <c r="AY87" s="118">
        <f t="shared" si="80"/>
        <v>-3</v>
      </c>
      <c r="AZ87" s="118">
        <f t="shared" si="81"/>
        <v>0</v>
      </c>
      <c r="BA87" s="118">
        <f t="shared" si="82"/>
        <v>4</v>
      </c>
      <c r="BB87" s="118">
        <f t="shared" si="83"/>
        <v>8</v>
      </c>
    </row>
    <row r="88" spans="1:54" s="5" customFormat="1" hidden="1">
      <c r="A88" s="334"/>
      <c r="B88" s="89" t="s">
        <v>99</v>
      </c>
      <c r="C88" s="131" t="s">
        <v>242</v>
      </c>
      <c r="D88" s="26" t="s">
        <v>1</v>
      </c>
      <c r="E88" s="26" t="s">
        <v>41</v>
      </c>
      <c r="F88" s="26" t="s">
        <v>18</v>
      </c>
      <c r="G88" s="28" t="s">
        <v>10</v>
      </c>
      <c r="H88" s="91">
        <f>ROUNDDOWN(AK88*1.05,0)+INDEX(Sheet2!$B$2:'Sheet2'!$B$5,MATCH(G88,Sheet2!$A$2:'Sheet2'!$A$5,0),0)+34*AT88-ROUNDUP(IF($BC$1=TRUE,AV88,AW88)/10,0)+A88</f>
        <v>467</v>
      </c>
      <c r="I88" s="231">
        <f>ROUNDDOWN(AL88*1.05,0)+INDEX(Sheet2!$B$2:'Sheet2'!$B$5,MATCH(G88,Sheet2!$A$2:'Sheet2'!$A$5,0),0)+34*AT88-ROUNDUP(IF($BC$1=TRUE,AV88,AW88)/10,0)+A88</f>
        <v>557</v>
      </c>
      <c r="J88" s="30">
        <f t="shared" si="56"/>
        <v>1024</v>
      </c>
      <c r="K88" s="137">
        <f>AW88-ROUNDDOWN(AR88/2,0)-ROUNDDOWN(MAX(AQ88*1.2,AP88*0.5),0)+INDEX(Sheet2!$C$2:'Sheet2'!$C$5,MATCH(G88,Sheet2!$A$2:'Sheet2'!$A$5,0),0)</f>
        <v>1133</v>
      </c>
      <c r="L88" s="25">
        <f t="shared" si="57"/>
        <v>632</v>
      </c>
      <c r="M88" s="83">
        <f t="shared" si="58"/>
        <v>11</v>
      </c>
      <c r="N88" s="83">
        <f t="shared" si="59"/>
        <v>16</v>
      </c>
      <c r="O88" s="92">
        <f t="shared" si="60"/>
        <v>1958</v>
      </c>
      <c r="P88" s="31">
        <f>AX88+IF($F88="범선",IF($BG$1=TRUE,INDEX(Sheet2!$H$2:'Sheet2'!$H$45,MATCH(AX88,Sheet2!$G$2:'Sheet2'!$G$45,0),0)),IF($BH$1=TRUE,INDEX(Sheet2!$I$2:'Sheet2'!$I$45,MATCH(AX88,Sheet2!$G$2:'Sheet2'!$G$45,0)),IF($BI$1=TRUE,INDEX(Sheet2!$H$2:'Sheet2'!$H$45,MATCH(AX88,Sheet2!$G$2:'Sheet2'!$G$45,0)),0)))+IF($BE$1=TRUE,2,0)</f>
        <v>-2</v>
      </c>
      <c r="Q88" s="26">
        <f t="shared" si="61"/>
        <v>1</v>
      </c>
      <c r="R88" s="26">
        <f t="shared" si="62"/>
        <v>4</v>
      </c>
      <c r="S88" s="28">
        <f t="shared" si="63"/>
        <v>7</v>
      </c>
      <c r="T88" s="26">
        <f>AY88+IF($F88="범선",IF($BG$1=TRUE,INDEX(Sheet2!$H$2:'Sheet2'!$H$45,MATCH(AY88,Sheet2!$G$2:'Sheet2'!$G$45,0),0)),IF($BH$1=TRUE,INDEX(Sheet2!$I$2:'Sheet2'!$I$45,MATCH(AY88,Sheet2!$G$2:'Sheet2'!$G$45,0)),IF($BI$1=TRUE,INDEX(Sheet2!$H$2:'Sheet2'!$H$45,MATCH(AY88,Sheet2!$G$2:'Sheet2'!$G$45,0)),0)))+IF($BE$1=TRUE,2,0)</f>
        <v>-1</v>
      </c>
      <c r="U88" s="26">
        <f t="shared" si="64"/>
        <v>2.5</v>
      </c>
      <c r="V88" s="26">
        <f t="shared" si="65"/>
        <v>5.5</v>
      </c>
      <c r="W88" s="28">
        <f t="shared" si="66"/>
        <v>8.5</v>
      </c>
      <c r="X88" s="26">
        <f>AZ88+IF($F88="범선",IF($BG$1=TRUE,INDEX(Sheet2!$H$2:'Sheet2'!$H$45,MATCH(AZ88,Sheet2!$G$2:'Sheet2'!$G$45,0),0)),IF($BH$1=TRUE,INDEX(Sheet2!$I$2:'Sheet2'!$I$45,MATCH(AZ88,Sheet2!$G$2:'Sheet2'!$G$45,0)),IF($BI$1=TRUE,INDEX(Sheet2!$H$2:'Sheet2'!$H$45,MATCH(AZ88,Sheet2!$G$2:'Sheet2'!$G$45,0)),0)))+IF($BE$1=TRUE,2,0)</f>
        <v>3</v>
      </c>
      <c r="Y88" s="26">
        <f t="shared" si="67"/>
        <v>6.5</v>
      </c>
      <c r="Z88" s="26">
        <f t="shared" si="68"/>
        <v>9.5</v>
      </c>
      <c r="AA88" s="28">
        <f t="shared" si="69"/>
        <v>12.5</v>
      </c>
      <c r="AB88" s="26">
        <f>BA88+IF($F88="범선",IF($BG$1=TRUE,INDEX(Sheet2!$H$2:'Sheet2'!$H$45,MATCH(BA88,Sheet2!$G$2:'Sheet2'!$G$45,0),0)),IF($BH$1=TRUE,INDEX(Sheet2!$I$2:'Sheet2'!$I$45,MATCH(BA88,Sheet2!$G$2:'Sheet2'!$G$45,0)),IF($BI$1=TRUE,INDEX(Sheet2!$H$2:'Sheet2'!$H$45,MATCH(BA88,Sheet2!$G$2:'Sheet2'!$G$45,0)),0)))+IF($BE$1=TRUE,2,0)</f>
        <v>6</v>
      </c>
      <c r="AC88" s="26">
        <f t="shared" si="70"/>
        <v>9.5</v>
      </c>
      <c r="AD88" s="26">
        <f t="shared" si="71"/>
        <v>12.5</v>
      </c>
      <c r="AE88" s="28">
        <f t="shared" si="72"/>
        <v>15.5</v>
      </c>
      <c r="AF88" s="26">
        <f>BB88+IF($F88="범선",IF($BG$1=TRUE,INDEX(Sheet2!$H$2:'Sheet2'!$H$45,MATCH(BB88,Sheet2!$G$2:'Sheet2'!$G$45,0),0)),IF($BH$1=TRUE,INDEX(Sheet2!$I$2:'Sheet2'!$I$45,MATCH(BB88,Sheet2!$G$2:'Sheet2'!$G$45,0)),IF($BI$1=TRUE,INDEX(Sheet2!$H$2:'Sheet2'!$H$45,MATCH(BB88,Sheet2!$G$2:'Sheet2'!$G$45,0)),0)))+IF($BE$1=TRUE,2,0)</f>
        <v>10</v>
      </c>
      <c r="AG88" s="26">
        <f t="shared" si="73"/>
        <v>13.5</v>
      </c>
      <c r="AH88" s="26">
        <f t="shared" si="74"/>
        <v>16.5</v>
      </c>
      <c r="AI88" s="28">
        <f t="shared" si="75"/>
        <v>19.5</v>
      </c>
      <c r="AJ88" s="26"/>
      <c r="AK88" s="97">
        <v>215</v>
      </c>
      <c r="AL88" s="97">
        <v>300</v>
      </c>
      <c r="AM88" s="97">
        <v>9</v>
      </c>
      <c r="AN88" s="83">
        <v>11</v>
      </c>
      <c r="AO88" s="83">
        <v>16</v>
      </c>
      <c r="AP88" s="5">
        <v>60</v>
      </c>
      <c r="AQ88" s="5">
        <v>28</v>
      </c>
      <c r="AR88" s="5">
        <v>20</v>
      </c>
      <c r="AS88" s="5">
        <v>820</v>
      </c>
      <c r="AT88" s="5">
        <v>5</v>
      </c>
      <c r="AU88" s="5">
        <f t="shared" si="76"/>
        <v>900</v>
      </c>
      <c r="AV88" s="5">
        <f t="shared" si="77"/>
        <v>675</v>
      </c>
      <c r="AW88" s="5">
        <f t="shared" si="78"/>
        <v>1125</v>
      </c>
      <c r="AX88" s="5">
        <f t="shared" si="79"/>
        <v>-4</v>
      </c>
      <c r="AY88" s="5">
        <f t="shared" si="80"/>
        <v>-3</v>
      </c>
      <c r="AZ88" s="5">
        <f t="shared" si="81"/>
        <v>1</v>
      </c>
      <c r="BA88" s="5">
        <f t="shared" si="82"/>
        <v>4</v>
      </c>
      <c r="BB88" s="5">
        <f t="shared" si="83"/>
        <v>8</v>
      </c>
    </row>
    <row r="89" spans="1:54" s="5" customFormat="1" hidden="1">
      <c r="A89" s="334"/>
      <c r="B89" s="89" t="s">
        <v>43</v>
      </c>
      <c r="C89" s="119" t="s">
        <v>92</v>
      </c>
      <c r="D89" s="26" t="s">
        <v>1</v>
      </c>
      <c r="E89" s="26" t="s">
        <v>0</v>
      </c>
      <c r="F89" s="27" t="s">
        <v>18</v>
      </c>
      <c r="G89" s="28" t="s">
        <v>10</v>
      </c>
      <c r="H89" s="91">
        <f>ROUNDDOWN(AK89*1.05,0)+INDEX(Sheet2!$B$2:'Sheet2'!$B$5,MATCH(G89,Sheet2!$A$2:'Sheet2'!$A$5,0),0)+34*AT89-ROUNDUP(IF($BC$1=TRUE,AV89,AW89)/10,0)+A89</f>
        <v>434</v>
      </c>
      <c r="I89" s="231">
        <f>ROUNDDOWN(AL89*1.05,0)+INDEX(Sheet2!$B$2:'Sheet2'!$B$5,MATCH(G89,Sheet2!$A$2:'Sheet2'!$A$5,0),0)+34*AT89-ROUNDUP(IF($BC$1=TRUE,AV89,AW89)/10,0)+A89</f>
        <v>550</v>
      </c>
      <c r="J89" s="30">
        <f t="shared" si="56"/>
        <v>984</v>
      </c>
      <c r="K89" s="137">
        <f>AW89-ROUNDDOWN(AR89/2,0)-ROUNDDOWN(MAX(AQ89*1.2,AP89*0.5),0)+INDEX(Sheet2!$C$2:'Sheet2'!$C$5,MATCH(G89,Sheet2!$A$2:'Sheet2'!$A$5,0),0)</f>
        <v>1133</v>
      </c>
      <c r="L89" s="25">
        <f t="shared" si="57"/>
        <v>619</v>
      </c>
      <c r="M89" s="83">
        <f t="shared" si="58"/>
        <v>12</v>
      </c>
      <c r="N89" s="83">
        <f t="shared" si="59"/>
        <v>36</v>
      </c>
      <c r="O89" s="92">
        <f t="shared" si="60"/>
        <v>1852</v>
      </c>
      <c r="P89" s="31">
        <f>AX89+IF($F89="범선",IF($BG$1=TRUE,INDEX(Sheet2!$H$2:'Sheet2'!$H$45,MATCH(AX89,Sheet2!$G$2:'Sheet2'!$G$45,0),0)),IF($BH$1=TRUE,INDEX(Sheet2!$I$2:'Sheet2'!$I$45,MATCH(AX89,Sheet2!$G$2:'Sheet2'!$G$45,0)),IF($BI$1=TRUE,INDEX(Sheet2!$H$2:'Sheet2'!$H$45,MATCH(AX89,Sheet2!$G$2:'Sheet2'!$G$45,0)),0)))+IF($BE$1=TRUE,2,0)</f>
        <v>2</v>
      </c>
      <c r="Q89" s="26">
        <f t="shared" si="61"/>
        <v>5</v>
      </c>
      <c r="R89" s="26">
        <f t="shared" si="62"/>
        <v>8</v>
      </c>
      <c r="S89" s="28">
        <f t="shared" si="63"/>
        <v>11</v>
      </c>
      <c r="T89" s="26">
        <f>AY89+IF($F89="범선",IF($BG$1=TRUE,INDEX(Sheet2!$H$2:'Sheet2'!$H$45,MATCH(AY89,Sheet2!$G$2:'Sheet2'!$G$45,0),0)),IF($BH$1=TRUE,INDEX(Sheet2!$I$2:'Sheet2'!$I$45,MATCH(AY89,Sheet2!$G$2:'Sheet2'!$G$45,0)),IF($BI$1=TRUE,INDEX(Sheet2!$H$2:'Sheet2'!$H$45,MATCH(AY89,Sheet2!$G$2:'Sheet2'!$G$45,0)),0)))+IF($BE$1=TRUE,2,0)</f>
        <v>3</v>
      </c>
      <c r="U89" s="26">
        <f t="shared" si="64"/>
        <v>6.5</v>
      </c>
      <c r="V89" s="26">
        <f t="shared" si="65"/>
        <v>9.5</v>
      </c>
      <c r="W89" s="28">
        <f t="shared" si="66"/>
        <v>12.5</v>
      </c>
      <c r="X89" s="26">
        <f>AZ89+IF($F89="범선",IF($BG$1=TRUE,INDEX(Sheet2!$H$2:'Sheet2'!$H$45,MATCH(AZ89,Sheet2!$G$2:'Sheet2'!$G$45,0),0)),IF($BH$1=TRUE,INDEX(Sheet2!$I$2:'Sheet2'!$I$45,MATCH(AZ89,Sheet2!$G$2:'Sheet2'!$G$45,0)),IF($BI$1=TRUE,INDEX(Sheet2!$H$2:'Sheet2'!$H$45,MATCH(AZ89,Sheet2!$G$2:'Sheet2'!$G$45,0)),0)))+IF($BE$1=TRUE,2,0)</f>
        <v>7</v>
      </c>
      <c r="Y89" s="26">
        <f t="shared" si="67"/>
        <v>10.5</v>
      </c>
      <c r="Z89" s="26">
        <f t="shared" si="68"/>
        <v>13.5</v>
      </c>
      <c r="AA89" s="28">
        <f t="shared" si="69"/>
        <v>16.5</v>
      </c>
      <c r="AB89" s="26">
        <f>BA89+IF($F89="범선",IF($BG$1=TRUE,INDEX(Sheet2!$H$2:'Sheet2'!$H$45,MATCH(BA89,Sheet2!$G$2:'Sheet2'!$G$45,0),0)),IF($BH$1=TRUE,INDEX(Sheet2!$I$2:'Sheet2'!$I$45,MATCH(BA89,Sheet2!$G$2:'Sheet2'!$G$45,0)),IF($BI$1=TRUE,INDEX(Sheet2!$H$2:'Sheet2'!$H$45,MATCH(BA89,Sheet2!$G$2:'Sheet2'!$G$45,0)),0)))+IF($BE$1=TRUE,2,0)</f>
        <v>10</v>
      </c>
      <c r="AC89" s="26">
        <f t="shared" si="70"/>
        <v>13.5</v>
      </c>
      <c r="AD89" s="26">
        <f t="shared" si="71"/>
        <v>16.5</v>
      </c>
      <c r="AE89" s="28">
        <f t="shared" si="72"/>
        <v>19.5</v>
      </c>
      <c r="AF89" s="26">
        <f>BB89+IF($F89="범선",IF($BG$1=TRUE,INDEX(Sheet2!$H$2:'Sheet2'!$H$45,MATCH(BB89,Sheet2!$G$2:'Sheet2'!$G$45,0),0)),IF($BH$1=TRUE,INDEX(Sheet2!$I$2:'Sheet2'!$I$45,MATCH(BB89,Sheet2!$G$2:'Sheet2'!$G$45,0)),IF($BI$1=TRUE,INDEX(Sheet2!$H$2:'Sheet2'!$H$45,MATCH(BB89,Sheet2!$G$2:'Sheet2'!$G$45,0)),0)))+IF($BE$1=TRUE,2,0)</f>
        <v>14</v>
      </c>
      <c r="AG89" s="26">
        <f t="shared" si="73"/>
        <v>17.5</v>
      </c>
      <c r="AH89" s="26">
        <f t="shared" si="74"/>
        <v>20.5</v>
      </c>
      <c r="AI89" s="28">
        <f t="shared" si="75"/>
        <v>23.5</v>
      </c>
      <c r="AJ89" s="26"/>
      <c r="AK89" s="97">
        <v>250</v>
      </c>
      <c r="AL89" s="97">
        <v>360</v>
      </c>
      <c r="AM89" s="97">
        <v>9</v>
      </c>
      <c r="AN89" s="83">
        <v>12</v>
      </c>
      <c r="AO89" s="83">
        <v>36</v>
      </c>
      <c r="AP89" s="5">
        <v>70</v>
      </c>
      <c r="AQ89" s="5">
        <v>45</v>
      </c>
      <c r="AR89" s="5">
        <v>40</v>
      </c>
      <c r="AS89" s="5">
        <v>815</v>
      </c>
      <c r="AT89" s="5">
        <v>3</v>
      </c>
      <c r="AU89" s="5">
        <f t="shared" si="76"/>
        <v>925</v>
      </c>
      <c r="AV89" s="5">
        <f t="shared" si="77"/>
        <v>693</v>
      </c>
      <c r="AW89" s="5">
        <f t="shared" si="78"/>
        <v>1156</v>
      </c>
      <c r="AX89" s="5">
        <f t="shared" si="79"/>
        <v>0</v>
      </c>
      <c r="AY89" s="5">
        <f t="shared" si="80"/>
        <v>1</v>
      </c>
      <c r="AZ89" s="5">
        <f t="shared" si="81"/>
        <v>5</v>
      </c>
      <c r="BA89" s="5">
        <f t="shared" si="82"/>
        <v>8</v>
      </c>
      <c r="BB89" s="5">
        <f t="shared" si="83"/>
        <v>12</v>
      </c>
    </row>
    <row r="90" spans="1:54" s="5" customFormat="1" hidden="1">
      <c r="A90" s="334"/>
      <c r="B90" s="89"/>
      <c r="C90" s="119" t="s">
        <v>92</v>
      </c>
      <c r="D90" s="26" t="s">
        <v>25</v>
      </c>
      <c r="E90" s="26" t="s">
        <v>41</v>
      </c>
      <c r="F90" s="27" t="s">
        <v>18</v>
      </c>
      <c r="G90" s="28" t="s">
        <v>10</v>
      </c>
      <c r="H90" s="91">
        <f>ROUNDDOWN(AK90*1.05,0)+INDEX(Sheet2!$B$2:'Sheet2'!$B$5,MATCH(G90,Sheet2!$A$2:'Sheet2'!$A$5,0),0)+34*AT90-ROUNDUP(IF($BC$1=TRUE,AV90,AW90)/10,0)+A90</f>
        <v>413</v>
      </c>
      <c r="I90" s="231">
        <f>ROUNDDOWN(AL90*1.05,0)+INDEX(Sheet2!$B$2:'Sheet2'!$B$5,MATCH(G90,Sheet2!$A$2:'Sheet2'!$A$5,0),0)+34*AT90-ROUNDUP(IF($BC$1=TRUE,AV90,AW90)/10,0)+A90</f>
        <v>550</v>
      </c>
      <c r="J90" s="30">
        <f t="shared" si="56"/>
        <v>963</v>
      </c>
      <c r="K90" s="137">
        <f>AW90-ROUNDDOWN(AR90/2,0)-ROUNDDOWN(MAX(AQ90*1.2,AP90*0.5),0)+INDEX(Sheet2!$C$2:'Sheet2'!$C$5,MATCH(G90,Sheet2!$A$2:'Sheet2'!$A$5,0),0)</f>
        <v>1133</v>
      </c>
      <c r="L90" s="25">
        <f t="shared" si="57"/>
        <v>619</v>
      </c>
      <c r="M90" s="83">
        <f t="shared" si="58"/>
        <v>10</v>
      </c>
      <c r="N90" s="83">
        <f t="shared" si="59"/>
        <v>36</v>
      </c>
      <c r="O90" s="92">
        <f t="shared" si="60"/>
        <v>1789</v>
      </c>
      <c r="P90" s="31">
        <f>AX90+IF($F90="범선",IF($BG$1=TRUE,INDEX(Sheet2!$H$2:'Sheet2'!$H$45,MATCH(AX90,Sheet2!$G$2:'Sheet2'!$G$45,0),0)),IF($BH$1=TRUE,INDEX(Sheet2!$I$2:'Sheet2'!$I$45,MATCH(AX90,Sheet2!$G$2:'Sheet2'!$G$45,0)),IF($BI$1=TRUE,INDEX(Sheet2!$H$2:'Sheet2'!$H$45,MATCH(AX90,Sheet2!$G$2:'Sheet2'!$G$45,0)),0)))+IF($BE$1=TRUE,2,0)</f>
        <v>2</v>
      </c>
      <c r="Q90" s="26">
        <f t="shared" si="61"/>
        <v>5</v>
      </c>
      <c r="R90" s="26">
        <f t="shared" si="62"/>
        <v>8</v>
      </c>
      <c r="S90" s="28">
        <f t="shared" si="63"/>
        <v>11</v>
      </c>
      <c r="T90" s="26">
        <f>AY90+IF($F90="범선",IF($BG$1=TRUE,INDEX(Sheet2!$H$2:'Sheet2'!$H$45,MATCH(AY90,Sheet2!$G$2:'Sheet2'!$G$45,0),0)),IF($BH$1=TRUE,INDEX(Sheet2!$I$2:'Sheet2'!$I$45,MATCH(AY90,Sheet2!$G$2:'Sheet2'!$G$45,0)),IF($BI$1=TRUE,INDEX(Sheet2!$H$2:'Sheet2'!$H$45,MATCH(AY90,Sheet2!$G$2:'Sheet2'!$G$45,0)),0)))+IF($BE$1=TRUE,2,0)</f>
        <v>3</v>
      </c>
      <c r="U90" s="26">
        <f t="shared" si="64"/>
        <v>6.5</v>
      </c>
      <c r="V90" s="26">
        <f t="shared" si="65"/>
        <v>9.5</v>
      </c>
      <c r="W90" s="28">
        <f t="shared" si="66"/>
        <v>12.5</v>
      </c>
      <c r="X90" s="26">
        <f>AZ90+IF($F90="범선",IF($BG$1=TRUE,INDEX(Sheet2!$H$2:'Sheet2'!$H$45,MATCH(AZ90,Sheet2!$G$2:'Sheet2'!$G$45,0),0)),IF($BH$1=TRUE,INDEX(Sheet2!$I$2:'Sheet2'!$I$45,MATCH(AZ90,Sheet2!$G$2:'Sheet2'!$G$45,0)),IF($BI$1=TRUE,INDEX(Sheet2!$H$2:'Sheet2'!$H$45,MATCH(AZ90,Sheet2!$G$2:'Sheet2'!$G$45,0)),0)))+IF($BE$1=TRUE,2,0)</f>
        <v>7</v>
      </c>
      <c r="Y90" s="26">
        <f t="shared" si="67"/>
        <v>10.5</v>
      </c>
      <c r="Z90" s="26">
        <f t="shared" si="68"/>
        <v>13.5</v>
      </c>
      <c r="AA90" s="28">
        <f t="shared" si="69"/>
        <v>16.5</v>
      </c>
      <c r="AB90" s="26">
        <f>BA90+IF($F90="범선",IF($BG$1=TRUE,INDEX(Sheet2!$H$2:'Sheet2'!$H$45,MATCH(BA90,Sheet2!$G$2:'Sheet2'!$G$45,0),0)),IF($BH$1=TRUE,INDEX(Sheet2!$I$2:'Sheet2'!$I$45,MATCH(BA90,Sheet2!$G$2:'Sheet2'!$G$45,0)),IF($BI$1=TRUE,INDEX(Sheet2!$H$2:'Sheet2'!$H$45,MATCH(BA90,Sheet2!$G$2:'Sheet2'!$G$45,0)),0)))+IF($BE$1=TRUE,2,0)</f>
        <v>10</v>
      </c>
      <c r="AC90" s="26">
        <f t="shared" si="70"/>
        <v>13.5</v>
      </c>
      <c r="AD90" s="26">
        <f t="shared" si="71"/>
        <v>16.5</v>
      </c>
      <c r="AE90" s="28">
        <f t="shared" si="72"/>
        <v>19.5</v>
      </c>
      <c r="AF90" s="26">
        <f>BB90+IF($F90="범선",IF($BG$1=TRUE,INDEX(Sheet2!$H$2:'Sheet2'!$H$45,MATCH(BB90,Sheet2!$G$2:'Sheet2'!$G$45,0),0)),IF($BH$1=TRUE,INDEX(Sheet2!$I$2:'Sheet2'!$I$45,MATCH(BB90,Sheet2!$G$2:'Sheet2'!$G$45,0)),IF($BI$1=TRUE,INDEX(Sheet2!$H$2:'Sheet2'!$H$45,MATCH(BB90,Sheet2!$G$2:'Sheet2'!$G$45,0)),0)))+IF($BE$1=TRUE,2,0)</f>
        <v>14</v>
      </c>
      <c r="AG90" s="26">
        <f t="shared" si="73"/>
        <v>17.5</v>
      </c>
      <c r="AH90" s="26">
        <f t="shared" si="74"/>
        <v>20.5</v>
      </c>
      <c r="AI90" s="28">
        <f t="shared" si="75"/>
        <v>23.5</v>
      </c>
      <c r="AJ90" s="26"/>
      <c r="AK90" s="97">
        <v>230</v>
      </c>
      <c r="AL90" s="97">
        <v>360</v>
      </c>
      <c r="AM90" s="97">
        <v>8</v>
      </c>
      <c r="AN90" s="83">
        <v>10</v>
      </c>
      <c r="AO90" s="83">
        <v>36</v>
      </c>
      <c r="AP90" s="5">
        <v>70</v>
      </c>
      <c r="AQ90" s="5">
        <v>45</v>
      </c>
      <c r="AR90" s="5">
        <v>40</v>
      </c>
      <c r="AS90" s="5">
        <v>815</v>
      </c>
      <c r="AT90" s="5">
        <v>3</v>
      </c>
      <c r="AU90" s="5">
        <f t="shared" si="76"/>
        <v>925</v>
      </c>
      <c r="AV90" s="5">
        <f t="shared" si="77"/>
        <v>693</v>
      </c>
      <c r="AW90" s="5">
        <f t="shared" si="78"/>
        <v>1156</v>
      </c>
      <c r="AX90" s="5">
        <f t="shared" si="79"/>
        <v>0</v>
      </c>
      <c r="AY90" s="5">
        <f t="shared" si="80"/>
        <v>1</v>
      </c>
      <c r="AZ90" s="5">
        <f t="shared" si="81"/>
        <v>5</v>
      </c>
      <c r="BA90" s="5">
        <f t="shared" si="82"/>
        <v>8</v>
      </c>
      <c r="BB90" s="5">
        <f t="shared" si="83"/>
        <v>12</v>
      </c>
    </row>
    <row r="91" spans="1:54" s="5" customFormat="1" hidden="1">
      <c r="A91" s="334"/>
      <c r="B91" s="89" t="s">
        <v>104</v>
      </c>
      <c r="C91" s="119" t="s">
        <v>237</v>
      </c>
      <c r="D91" s="26" t="s">
        <v>1</v>
      </c>
      <c r="E91" s="26" t="s">
        <v>0</v>
      </c>
      <c r="F91" s="27" t="s">
        <v>18</v>
      </c>
      <c r="G91" s="28" t="s">
        <v>10</v>
      </c>
      <c r="H91" s="91">
        <f>ROUNDDOWN(AK91*1.05,0)+INDEX(Sheet2!$B$2:'Sheet2'!$B$5,MATCH(G91,Sheet2!$A$2:'Sheet2'!$A$5,0),0)+34*AT91-ROUNDUP(IF($BC$1=TRUE,AV91,AW91)/10,0)+A91</f>
        <v>377</v>
      </c>
      <c r="I91" s="231">
        <f>ROUNDDOWN(AL91*1.05,0)+INDEX(Sheet2!$B$2:'Sheet2'!$B$5,MATCH(G91,Sheet2!$A$2:'Sheet2'!$A$5,0),0)+34*AT91-ROUNDUP(IF($BC$1=TRUE,AV91,AW91)/10,0)+A91</f>
        <v>257</v>
      </c>
      <c r="J91" s="30">
        <f t="shared" si="56"/>
        <v>634</v>
      </c>
      <c r="K91" s="137">
        <f>AW91-ROUNDDOWN(AR91/2,0)-ROUNDDOWN(MAX(AQ91*1.2,AP91*0.5),0)+INDEX(Sheet2!$C$2:'Sheet2'!$C$5,MATCH(G91,Sheet2!$A$2:'Sheet2'!$A$5,0),0)</f>
        <v>1130</v>
      </c>
      <c r="L91" s="25">
        <f t="shared" si="57"/>
        <v>632</v>
      </c>
      <c r="M91" s="83">
        <f t="shared" si="58"/>
        <v>4</v>
      </c>
      <c r="N91" s="83">
        <f t="shared" si="59"/>
        <v>17</v>
      </c>
      <c r="O91" s="92">
        <f t="shared" si="60"/>
        <v>1388</v>
      </c>
      <c r="P91" s="31">
        <f>AX91+IF($F91="범선",IF($BG$1=TRUE,INDEX(Sheet2!$H$2:'Sheet2'!$H$45,MATCH(AX91,Sheet2!$G$2:'Sheet2'!$G$45,0),0)),IF($BH$1=TRUE,INDEX(Sheet2!$I$2:'Sheet2'!$I$45,MATCH(AX91,Sheet2!$G$2:'Sheet2'!$G$45,0)),IF($BI$1=TRUE,INDEX(Sheet2!$H$2:'Sheet2'!$H$45,MATCH(AX91,Sheet2!$G$2:'Sheet2'!$G$45,0)),0)))+IF($BE$1=TRUE,2,0)</f>
        <v>-2</v>
      </c>
      <c r="Q91" s="26">
        <f t="shared" si="61"/>
        <v>1</v>
      </c>
      <c r="R91" s="26">
        <f t="shared" si="62"/>
        <v>4</v>
      </c>
      <c r="S91" s="28">
        <f t="shared" si="63"/>
        <v>7</v>
      </c>
      <c r="T91" s="26">
        <f>AY91+IF($F91="범선",IF($BG$1=TRUE,INDEX(Sheet2!$H$2:'Sheet2'!$H$45,MATCH(AY91,Sheet2!$G$2:'Sheet2'!$G$45,0),0)),IF($BH$1=TRUE,INDEX(Sheet2!$I$2:'Sheet2'!$I$45,MATCH(AY91,Sheet2!$G$2:'Sheet2'!$G$45,0)),IF($BI$1=TRUE,INDEX(Sheet2!$H$2:'Sheet2'!$H$45,MATCH(AY91,Sheet2!$G$2:'Sheet2'!$G$45,0)),0)))+IF($BE$1=TRUE,2,0)</f>
        <v>-1</v>
      </c>
      <c r="U91" s="26">
        <f t="shared" si="64"/>
        <v>2.5</v>
      </c>
      <c r="V91" s="26">
        <f t="shared" si="65"/>
        <v>5.5</v>
      </c>
      <c r="W91" s="28">
        <f t="shared" si="66"/>
        <v>8.5</v>
      </c>
      <c r="X91" s="26">
        <f>AZ91+IF($F91="범선",IF($BG$1=TRUE,INDEX(Sheet2!$H$2:'Sheet2'!$H$45,MATCH(AZ91,Sheet2!$G$2:'Sheet2'!$G$45,0),0)),IF($BH$1=TRUE,INDEX(Sheet2!$I$2:'Sheet2'!$I$45,MATCH(AZ91,Sheet2!$G$2:'Sheet2'!$G$45,0)),IF($BI$1=TRUE,INDEX(Sheet2!$H$2:'Sheet2'!$H$45,MATCH(AZ91,Sheet2!$G$2:'Sheet2'!$G$45,0)),0)))+IF($BE$1=TRUE,2,0)</f>
        <v>3</v>
      </c>
      <c r="Y91" s="26">
        <f t="shared" si="67"/>
        <v>6.5</v>
      </c>
      <c r="Z91" s="26">
        <f t="shared" si="68"/>
        <v>9.5</v>
      </c>
      <c r="AA91" s="28">
        <f t="shared" si="69"/>
        <v>12.5</v>
      </c>
      <c r="AB91" s="26">
        <f>BA91+IF($F91="범선",IF($BG$1=TRUE,INDEX(Sheet2!$H$2:'Sheet2'!$H$45,MATCH(BA91,Sheet2!$G$2:'Sheet2'!$G$45,0),0)),IF($BH$1=TRUE,INDEX(Sheet2!$I$2:'Sheet2'!$I$45,MATCH(BA91,Sheet2!$G$2:'Sheet2'!$G$45,0)),IF($BI$1=TRUE,INDEX(Sheet2!$H$2:'Sheet2'!$H$45,MATCH(BA91,Sheet2!$G$2:'Sheet2'!$G$45,0)),0)))+IF($BE$1=TRUE,2,0)</f>
        <v>6</v>
      </c>
      <c r="AC91" s="26">
        <f t="shared" si="70"/>
        <v>9.5</v>
      </c>
      <c r="AD91" s="26">
        <f t="shared" si="71"/>
        <v>12.5</v>
      </c>
      <c r="AE91" s="28">
        <f t="shared" si="72"/>
        <v>15.5</v>
      </c>
      <c r="AF91" s="26">
        <f>BB91+IF($F91="범선",IF($BG$1=TRUE,INDEX(Sheet2!$H$2:'Sheet2'!$H$45,MATCH(BB91,Sheet2!$G$2:'Sheet2'!$G$45,0),0)),IF($BH$1=TRUE,INDEX(Sheet2!$I$2:'Sheet2'!$I$45,MATCH(BB91,Sheet2!$G$2:'Sheet2'!$G$45,0)),IF($BI$1=TRUE,INDEX(Sheet2!$H$2:'Sheet2'!$H$45,MATCH(BB91,Sheet2!$G$2:'Sheet2'!$G$45,0)),0)))+IF($BE$1=TRUE,2,0)</f>
        <v>10</v>
      </c>
      <c r="AG91" s="26">
        <f t="shared" si="73"/>
        <v>13.5</v>
      </c>
      <c r="AH91" s="26">
        <f t="shared" si="74"/>
        <v>16.5</v>
      </c>
      <c r="AI91" s="28">
        <f t="shared" si="75"/>
        <v>19.5</v>
      </c>
      <c r="AJ91" s="26"/>
      <c r="AK91" s="96">
        <v>226</v>
      </c>
      <c r="AL91" s="96">
        <v>112</v>
      </c>
      <c r="AM91" s="96">
        <v>10</v>
      </c>
      <c r="AN91" s="83">
        <v>4</v>
      </c>
      <c r="AO91" s="83">
        <v>17</v>
      </c>
      <c r="AP91" s="13">
        <v>50</v>
      </c>
      <c r="AQ91" s="13">
        <v>25</v>
      </c>
      <c r="AR91" s="13">
        <v>18</v>
      </c>
      <c r="AS91" s="13">
        <v>827</v>
      </c>
      <c r="AT91" s="13">
        <v>2</v>
      </c>
      <c r="AU91" s="5">
        <f t="shared" si="76"/>
        <v>895</v>
      </c>
      <c r="AV91" s="5">
        <f t="shared" si="77"/>
        <v>671</v>
      </c>
      <c r="AW91" s="5">
        <f t="shared" si="78"/>
        <v>1118</v>
      </c>
      <c r="AX91" s="5">
        <f t="shared" si="79"/>
        <v>-4</v>
      </c>
      <c r="AY91" s="5">
        <f t="shared" si="80"/>
        <v>-3</v>
      </c>
      <c r="AZ91" s="5">
        <f t="shared" si="81"/>
        <v>1</v>
      </c>
      <c r="BA91" s="5">
        <f t="shared" si="82"/>
        <v>4</v>
      </c>
      <c r="BB91" s="5">
        <f t="shared" si="83"/>
        <v>8</v>
      </c>
    </row>
    <row r="92" spans="1:54" s="5" customFormat="1" hidden="1">
      <c r="A92" s="334"/>
      <c r="B92" s="89"/>
      <c r="C92" s="119" t="s">
        <v>47</v>
      </c>
      <c r="D92" s="26" t="s">
        <v>25</v>
      </c>
      <c r="E92" s="26" t="s">
        <v>41</v>
      </c>
      <c r="F92" s="27" t="s">
        <v>18</v>
      </c>
      <c r="G92" s="28" t="s">
        <v>10</v>
      </c>
      <c r="H92" s="91">
        <f>ROUNDDOWN(AK92*1.05,0)+INDEX(Sheet2!$B$2:'Sheet2'!$B$5,MATCH(G92,Sheet2!$A$2:'Sheet2'!$A$5,0),0)+34*AT92-ROUNDUP(IF($BC$1=TRUE,AV92,AW92)/10,0)+A92</f>
        <v>449</v>
      </c>
      <c r="I92" s="231">
        <f>ROUNDDOWN(AL92*1.05,0)+INDEX(Sheet2!$B$2:'Sheet2'!$B$5,MATCH(G92,Sheet2!$A$2:'Sheet2'!$A$5,0),0)+34*AT92-ROUNDUP(IF($BC$1=TRUE,AV92,AW92)/10,0)+A92</f>
        <v>570</v>
      </c>
      <c r="J92" s="30">
        <f t="shared" si="56"/>
        <v>1019</v>
      </c>
      <c r="K92" s="137">
        <f>AW92-ROUNDDOWN(AR92/2,0)-ROUNDDOWN(MAX(AQ92*1.2,AP92*0.5),0)+INDEX(Sheet2!$C$2:'Sheet2'!$C$5,MATCH(G92,Sheet2!$A$2:'Sheet2'!$A$5,0),0)</f>
        <v>1128</v>
      </c>
      <c r="L92" s="25">
        <f t="shared" si="57"/>
        <v>627</v>
      </c>
      <c r="M92" s="83">
        <f t="shared" si="58"/>
        <v>9</v>
      </c>
      <c r="N92" s="83">
        <f t="shared" si="59"/>
        <v>17</v>
      </c>
      <c r="O92" s="92">
        <f t="shared" si="60"/>
        <v>1917</v>
      </c>
      <c r="P92" s="31">
        <f>AX92+IF($F92="범선",IF($BG$1=TRUE,INDEX(Sheet2!$H$2:'Sheet2'!$H$45,MATCH(AX92,Sheet2!$G$2:'Sheet2'!$G$45,0),0)),IF($BH$1=TRUE,INDEX(Sheet2!$I$2:'Sheet2'!$I$45,MATCH(AX92,Sheet2!$G$2:'Sheet2'!$G$45,0)),IF($BI$1=TRUE,INDEX(Sheet2!$H$2:'Sheet2'!$H$45,MATCH(AX92,Sheet2!$G$2:'Sheet2'!$G$45,0)),0)))+IF($BE$1=TRUE,2,0)</f>
        <v>-2</v>
      </c>
      <c r="Q92" s="26">
        <f t="shared" si="61"/>
        <v>1</v>
      </c>
      <c r="R92" s="26">
        <f t="shared" si="62"/>
        <v>4</v>
      </c>
      <c r="S92" s="28">
        <f t="shared" si="63"/>
        <v>7</v>
      </c>
      <c r="T92" s="26">
        <f>AY92+IF($F92="범선",IF($BG$1=TRUE,INDEX(Sheet2!$H$2:'Sheet2'!$H$45,MATCH(AY92,Sheet2!$G$2:'Sheet2'!$G$45,0),0)),IF($BH$1=TRUE,INDEX(Sheet2!$I$2:'Sheet2'!$I$45,MATCH(AY92,Sheet2!$G$2:'Sheet2'!$G$45,0)),IF($BI$1=TRUE,INDEX(Sheet2!$H$2:'Sheet2'!$H$45,MATCH(AY92,Sheet2!$G$2:'Sheet2'!$G$45,0)),0)))+IF($BE$1=TRUE,2,0)</f>
        <v>-1</v>
      </c>
      <c r="U92" s="26">
        <f t="shared" si="64"/>
        <v>2.5</v>
      </c>
      <c r="V92" s="26">
        <f t="shared" si="65"/>
        <v>5.5</v>
      </c>
      <c r="W92" s="28">
        <f t="shared" si="66"/>
        <v>8.5</v>
      </c>
      <c r="X92" s="26">
        <f>AZ92+IF($F92="범선",IF($BG$1=TRUE,INDEX(Sheet2!$H$2:'Sheet2'!$H$45,MATCH(AZ92,Sheet2!$G$2:'Sheet2'!$G$45,0),0)),IF($BH$1=TRUE,INDEX(Sheet2!$I$2:'Sheet2'!$I$45,MATCH(AZ92,Sheet2!$G$2:'Sheet2'!$G$45,0)),IF($BI$1=TRUE,INDEX(Sheet2!$H$2:'Sheet2'!$H$45,MATCH(AZ92,Sheet2!$G$2:'Sheet2'!$G$45,0)),0)))+IF($BE$1=TRUE,2,0)</f>
        <v>3</v>
      </c>
      <c r="Y92" s="26">
        <f t="shared" si="67"/>
        <v>6.5</v>
      </c>
      <c r="Z92" s="26">
        <f t="shared" si="68"/>
        <v>9.5</v>
      </c>
      <c r="AA92" s="28">
        <f t="shared" si="69"/>
        <v>12.5</v>
      </c>
      <c r="AB92" s="26">
        <f>BA92+IF($F92="범선",IF($BG$1=TRUE,INDEX(Sheet2!$H$2:'Sheet2'!$H$45,MATCH(BA92,Sheet2!$G$2:'Sheet2'!$G$45,0),0)),IF($BH$1=TRUE,INDEX(Sheet2!$I$2:'Sheet2'!$I$45,MATCH(BA92,Sheet2!$G$2:'Sheet2'!$G$45,0)),IF($BI$1=TRUE,INDEX(Sheet2!$H$2:'Sheet2'!$H$45,MATCH(BA92,Sheet2!$G$2:'Sheet2'!$G$45,0)),0)))+IF($BE$1=TRUE,2,0)</f>
        <v>6</v>
      </c>
      <c r="AC92" s="26">
        <f t="shared" si="70"/>
        <v>9.5</v>
      </c>
      <c r="AD92" s="26">
        <f t="shared" si="71"/>
        <v>12.5</v>
      </c>
      <c r="AE92" s="28">
        <f t="shared" si="72"/>
        <v>15.5</v>
      </c>
      <c r="AF92" s="26">
        <f>BB92+IF($F92="범선",IF($BG$1=TRUE,INDEX(Sheet2!$H$2:'Sheet2'!$H$45,MATCH(BB92,Sheet2!$G$2:'Sheet2'!$G$45,0),0)),IF($BH$1=TRUE,INDEX(Sheet2!$I$2:'Sheet2'!$I$45,MATCH(BB92,Sheet2!$G$2:'Sheet2'!$G$45,0)),IF($BI$1=TRUE,INDEX(Sheet2!$H$2:'Sheet2'!$H$45,MATCH(BB92,Sheet2!$G$2:'Sheet2'!$G$45,0)),0)))+IF($BE$1=TRUE,2,0)</f>
        <v>10</v>
      </c>
      <c r="AG92" s="26">
        <f t="shared" si="73"/>
        <v>13.5</v>
      </c>
      <c r="AH92" s="26">
        <f t="shared" si="74"/>
        <v>16.5</v>
      </c>
      <c r="AI92" s="28">
        <f t="shared" si="75"/>
        <v>19.5</v>
      </c>
      <c r="AJ92" s="26"/>
      <c r="AK92" s="97">
        <v>230</v>
      </c>
      <c r="AL92" s="97">
        <v>345</v>
      </c>
      <c r="AM92" s="97">
        <v>8</v>
      </c>
      <c r="AN92" s="83">
        <v>9</v>
      </c>
      <c r="AO92" s="83">
        <v>17</v>
      </c>
      <c r="AP92" s="5">
        <v>74</v>
      </c>
      <c r="AQ92" s="5">
        <v>30</v>
      </c>
      <c r="AR92" s="5">
        <v>22</v>
      </c>
      <c r="AS92" s="5">
        <v>804</v>
      </c>
      <c r="AT92" s="5">
        <v>4</v>
      </c>
      <c r="AU92" s="5">
        <f t="shared" si="76"/>
        <v>900</v>
      </c>
      <c r="AV92" s="5">
        <f t="shared" si="77"/>
        <v>675</v>
      </c>
      <c r="AW92" s="5">
        <f t="shared" si="78"/>
        <v>1125</v>
      </c>
      <c r="AX92" s="5">
        <f t="shared" si="79"/>
        <v>-4</v>
      </c>
      <c r="AY92" s="5">
        <f t="shared" si="80"/>
        <v>-3</v>
      </c>
      <c r="AZ92" s="5">
        <f t="shared" si="81"/>
        <v>1</v>
      </c>
      <c r="BA92" s="5">
        <f t="shared" si="82"/>
        <v>4</v>
      </c>
      <c r="BB92" s="5">
        <f t="shared" si="83"/>
        <v>8</v>
      </c>
    </row>
    <row r="93" spans="1:54" s="5" customFormat="1" hidden="1">
      <c r="A93" s="334"/>
      <c r="B93" s="89" t="s">
        <v>100</v>
      </c>
      <c r="C93" s="119" t="s">
        <v>237</v>
      </c>
      <c r="D93" s="26" t="s">
        <v>1</v>
      </c>
      <c r="E93" s="26" t="s">
        <v>0</v>
      </c>
      <c r="F93" s="27" t="s">
        <v>18</v>
      </c>
      <c r="G93" s="28" t="s">
        <v>10</v>
      </c>
      <c r="H93" s="91">
        <f>ROUNDDOWN(AK93*1.05,0)+INDEX(Sheet2!$B$2:'Sheet2'!$B$5,MATCH(G93,Sheet2!$A$2:'Sheet2'!$A$5,0),0)+34*AT93-ROUNDUP(IF($BC$1=TRUE,AV93,AW93)/10,0)+A93</f>
        <v>383</v>
      </c>
      <c r="I93" s="231">
        <f>ROUNDDOWN(AL93*1.05,0)+INDEX(Sheet2!$B$2:'Sheet2'!$B$5,MATCH(G93,Sheet2!$A$2:'Sheet2'!$A$5,0),0)+34*AT93-ROUNDUP(IF($BC$1=TRUE,AV93,AW93)/10,0)+A93</f>
        <v>261</v>
      </c>
      <c r="J93" s="30">
        <f t="shared" si="56"/>
        <v>644</v>
      </c>
      <c r="K93" s="137">
        <f>AW93-ROUNDDOWN(AR93/2,0)-ROUNDDOWN(MAX(AQ93*1.2,AP93*0.5),0)+INDEX(Sheet2!$C$2:'Sheet2'!$C$5,MATCH(G93,Sheet2!$A$2:'Sheet2'!$A$5,0),0)</f>
        <v>1124</v>
      </c>
      <c r="L93" s="25">
        <f t="shared" si="57"/>
        <v>628</v>
      </c>
      <c r="M93" s="83">
        <f t="shared" si="58"/>
        <v>4</v>
      </c>
      <c r="N93" s="83">
        <f t="shared" si="59"/>
        <v>17</v>
      </c>
      <c r="O93" s="92">
        <f t="shared" si="60"/>
        <v>1410</v>
      </c>
      <c r="P93" s="31">
        <f>AX93+IF($F93="범선",IF($BG$1=TRUE,INDEX(Sheet2!$H$2:'Sheet2'!$H$45,MATCH(AX93,Sheet2!$G$2:'Sheet2'!$G$45,0),0)),IF($BH$1=TRUE,INDEX(Sheet2!$I$2:'Sheet2'!$I$45,MATCH(AX93,Sheet2!$G$2:'Sheet2'!$G$45,0)),IF($BI$1=TRUE,INDEX(Sheet2!$H$2:'Sheet2'!$H$45,MATCH(AX93,Sheet2!$G$2:'Sheet2'!$G$45,0)),0)))+IF($BE$1=TRUE,2,0)</f>
        <v>-2</v>
      </c>
      <c r="Q93" s="26">
        <f t="shared" si="61"/>
        <v>1</v>
      </c>
      <c r="R93" s="26">
        <f t="shared" si="62"/>
        <v>4</v>
      </c>
      <c r="S93" s="28">
        <f t="shared" si="63"/>
        <v>7</v>
      </c>
      <c r="T93" s="26">
        <f>AY93+IF($F93="범선",IF($BG$1=TRUE,INDEX(Sheet2!$H$2:'Sheet2'!$H$45,MATCH(AY93,Sheet2!$G$2:'Sheet2'!$G$45,0),0)),IF($BH$1=TRUE,INDEX(Sheet2!$I$2:'Sheet2'!$I$45,MATCH(AY93,Sheet2!$G$2:'Sheet2'!$G$45,0)),IF($BI$1=TRUE,INDEX(Sheet2!$H$2:'Sheet2'!$H$45,MATCH(AY93,Sheet2!$G$2:'Sheet2'!$G$45,0)),0)))+IF($BE$1=TRUE,2,0)</f>
        <v>-1</v>
      </c>
      <c r="U93" s="26">
        <f t="shared" si="64"/>
        <v>2.5</v>
      </c>
      <c r="V93" s="26">
        <f t="shared" si="65"/>
        <v>5.5</v>
      </c>
      <c r="W93" s="28">
        <f t="shared" si="66"/>
        <v>8.5</v>
      </c>
      <c r="X93" s="26">
        <f>AZ93+IF($F93="범선",IF($BG$1=TRUE,INDEX(Sheet2!$H$2:'Sheet2'!$H$45,MATCH(AZ93,Sheet2!$G$2:'Sheet2'!$G$45,0),0)),IF($BH$1=TRUE,INDEX(Sheet2!$I$2:'Sheet2'!$I$45,MATCH(AZ93,Sheet2!$G$2:'Sheet2'!$G$45,0)),IF($BI$1=TRUE,INDEX(Sheet2!$H$2:'Sheet2'!$H$45,MATCH(AZ93,Sheet2!$G$2:'Sheet2'!$G$45,0)),0)))+IF($BE$1=TRUE,2,0)</f>
        <v>3</v>
      </c>
      <c r="Y93" s="26">
        <f t="shared" si="67"/>
        <v>6.5</v>
      </c>
      <c r="Z93" s="26">
        <f t="shared" si="68"/>
        <v>9.5</v>
      </c>
      <c r="AA93" s="28">
        <f t="shared" si="69"/>
        <v>12.5</v>
      </c>
      <c r="AB93" s="26">
        <f>BA93+IF($F93="범선",IF($BG$1=TRUE,INDEX(Sheet2!$H$2:'Sheet2'!$H$45,MATCH(BA93,Sheet2!$G$2:'Sheet2'!$G$45,0),0)),IF($BH$1=TRUE,INDEX(Sheet2!$I$2:'Sheet2'!$I$45,MATCH(BA93,Sheet2!$G$2:'Sheet2'!$G$45,0)),IF($BI$1=TRUE,INDEX(Sheet2!$H$2:'Sheet2'!$H$45,MATCH(BA93,Sheet2!$G$2:'Sheet2'!$G$45,0)),0)))+IF($BE$1=TRUE,2,0)</f>
        <v>6</v>
      </c>
      <c r="AC93" s="26">
        <f t="shared" si="70"/>
        <v>9.5</v>
      </c>
      <c r="AD93" s="26">
        <f t="shared" si="71"/>
        <v>12.5</v>
      </c>
      <c r="AE93" s="28">
        <f t="shared" si="72"/>
        <v>15.5</v>
      </c>
      <c r="AF93" s="26">
        <f>BB93+IF($F93="범선",IF($BG$1=TRUE,INDEX(Sheet2!$H$2:'Sheet2'!$H$45,MATCH(BB93,Sheet2!$G$2:'Sheet2'!$G$45,0),0)),IF($BH$1=TRUE,INDEX(Sheet2!$I$2:'Sheet2'!$I$45,MATCH(BB93,Sheet2!$G$2:'Sheet2'!$G$45,0)),IF($BI$1=TRUE,INDEX(Sheet2!$H$2:'Sheet2'!$H$45,MATCH(BB93,Sheet2!$G$2:'Sheet2'!$G$45,0)),0)))+IF($BE$1=TRUE,2,0)</f>
        <v>10</v>
      </c>
      <c r="AG93" s="26">
        <f t="shared" si="73"/>
        <v>13.5</v>
      </c>
      <c r="AH93" s="26">
        <f t="shared" si="74"/>
        <v>16.5</v>
      </c>
      <c r="AI93" s="28">
        <f t="shared" si="75"/>
        <v>19.5</v>
      </c>
      <c r="AJ93" s="26"/>
      <c r="AK93" s="96">
        <v>231</v>
      </c>
      <c r="AL93" s="96">
        <v>115</v>
      </c>
      <c r="AM93" s="96">
        <v>10</v>
      </c>
      <c r="AN93" s="83">
        <v>4</v>
      </c>
      <c r="AO93" s="83">
        <v>17</v>
      </c>
      <c r="AP93" s="13">
        <v>50</v>
      </c>
      <c r="AQ93" s="13">
        <v>25</v>
      </c>
      <c r="AR93" s="13">
        <v>18</v>
      </c>
      <c r="AS93" s="13">
        <v>822</v>
      </c>
      <c r="AT93" s="13">
        <v>2</v>
      </c>
      <c r="AU93" s="5">
        <f t="shared" si="76"/>
        <v>890</v>
      </c>
      <c r="AV93" s="5">
        <f t="shared" si="77"/>
        <v>667</v>
      </c>
      <c r="AW93" s="5">
        <f t="shared" si="78"/>
        <v>1112</v>
      </c>
      <c r="AX93" s="5">
        <f t="shared" si="79"/>
        <v>-4</v>
      </c>
      <c r="AY93" s="5">
        <f t="shared" si="80"/>
        <v>-3</v>
      </c>
      <c r="AZ93" s="5">
        <f t="shared" si="81"/>
        <v>1</v>
      </c>
      <c r="BA93" s="5">
        <f t="shared" si="82"/>
        <v>4</v>
      </c>
      <c r="BB93" s="5">
        <f t="shared" si="83"/>
        <v>8</v>
      </c>
    </row>
    <row r="94" spans="1:54" s="5" customFormat="1" hidden="1">
      <c r="A94" s="334"/>
      <c r="B94" s="89" t="s">
        <v>28</v>
      </c>
      <c r="C94" s="119" t="s">
        <v>72</v>
      </c>
      <c r="D94" s="26" t="s">
        <v>1</v>
      </c>
      <c r="E94" s="26" t="s">
        <v>0</v>
      </c>
      <c r="F94" s="27" t="s">
        <v>18</v>
      </c>
      <c r="G94" s="28" t="s">
        <v>10</v>
      </c>
      <c r="H94" s="91">
        <f>ROUNDDOWN(AK94*1.05,0)+INDEX(Sheet2!$B$2:'Sheet2'!$B$5,MATCH(G94,Sheet2!$A$2:'Sheet2'!$A$5,0),0)+34*AT94-ROUNDUP(IF($BC$1=TRUE,AV94,AW94)/10,0)+A94</f>
        <v>363</v>
      </c>
      <c r="I94" s="231">
        <f>ROUNDDOWN(AL94*1.05,0)+INDEX(Sheet2!$B$2:'Sheet2'!$B$5,MATCH(G94,Sheet2!$A$2:'Sheet2'!$A$5,0),0)+34*AT94-ROUNDUP(IF($BC$1=TRUE,AV94,AW94)/10,0)+A94</f>
        <v>426</v>
      </c>
      <c r="J94" s="30">
        <f t="shared" ref="J94:J110" si="84">H94+I94</f>
        <v>789</v>
      </c>
      <c r="K94" s="137">
        <f>AW94-ROUNDDOWN(AR94/2,0)-ROUNDDOWN(MAX(AQ94*1.2,AP94*0.5),0)+INDEX(Sheet2!$C$2:'Sheet2'!$C$5,MATCH(G94,Sheet2!$A$2:'Sheet2'!$A$5,0),0)</f>
        <v>1122</v>
      </c>
      <c r="L94" s="25">
        <f t="shared" ref="L94:L110" si="85">AV94-ROUNDDOWN(AR94/2,0)-ROUNDDOWN(MAX(AQ94*1.2,AP94*0.5),0)</f>
        <v>621</v>
      </c>
      <c r="M94" s="83">
        <f t="shared" ref="M94:M109" si="86">AN94</f>
        <v>12</v>
      </c>
      <c r="N94" s="83">
        <f t="shared" ref="N94:N109" si="87">AO94</f>
        <v>25</v>
      </c>
      <c r="O94" s="92">
        <f t="shared" ref="O94:O110" si="88">H94*3+I94</f>
        <v>1515</v>
      </c>
      <c r="P94" s="31">
        <f>AX94+IF($F94="범선",IF($BG$1=TRUE,INDEX(Sheet2!$H$2:'Sheet2'!$H$45,MATCH(AX94,Sheet2!$G$2:'Sheet2'!$G$45,0),0)),IF($BH$1=TRUE,INDEX(Sheet2!$I$2:'Sheet2'!$I$45,MATCH(AX94,Sheet2!$G$2:'Sheet2'!$G$45,0)),IF($BI$1=TRUE,INDEX(Sheet2!$H$2:'Sheet2'!$H$45,MATCH(AX94,Sheet2!$G$2:'Sheet2'!$G$45,0)),0)))+IF($BE$1=TRUE,2,0)</f>
        <v>0</v>
      </c>
      <c r="Q94" s="26">
        <f t="shared" ref="Q94:Q110" si="89">P94+3</f>
        <v>3</v>
      </c>
      <c r="R94" s="26">
        <f t="shared" ref="R94:R110" si="90">P94+6</f>
        <v>6</v>
      </c>
      <c r="S94" s="28">
        <f t="shared" ref="S94:S110" si="91">P94+9</f>
        <v>9</v>
      </c>
      <c r="T94" s="26">
        <f>AY94+IF($F94="범선",IF($BG$1=TRUE,INDEX(Sheet2!$H$2:'Sheet2'!$H$45,MATCH(AY94,Sheet2!$G$2:'Sheet2'!$G$45,0),0)),IF($BH$1=TRUE,INDEX(Sheet2!$I$2:'Sheet2'!$I$45,MATCH(AY94,Sheet2!$G$2:'Sheet2'!$G$45,0)),IF($BI$1=TRUE,INDEX(Sheet2!$H$2:'Sheet2'!$H$45,MATCH(AY94,Sheet2!$G$2:'Sheet2'!$G$45,0)),0)))+IF($BE$1=TRUE,2,0)</f>
        <v>1</v>
      </c>
      <c r="U94" s="26">
        <f t="shared" ref="U94:U110" si="92">T94+3.5</f>
        <v>4.5</v>
      </c>
      <c r="V94" s="26">
        <f t="shared" ref="V94:V110" si="93">T94+6.5</f>
        <v>7.5</v>
      </c>
      <c r="W94" s="28">
        <f t="shared" ref="W94:W110" si="94">T94+9.5</f>
        <v>10.5</v>
      </c>
      <c r="X94" s="26">
        <f>AZ94+IF($F94="범선",IF($BG$1=TRUE,INDEX(Sheet2!$H$2:'Sheet2'!$H$45,MATCH(AZ94,Sheet2!$G$2:'Sheet2'!$G$45,0),0)),IF($BH$1=TRUE,INDEX(Sheet2!$I$2:'Sheet2'!$I$45,MATCH(AZ94,Sheet2!$G$2:'Sheet2'!$G$45,0)),IF($BI$1=TRUE,INDEX(Sheet2!$H$2:'Sheet2'!$H$45,MATCH(AZ94,Sheet2!$G$2:'Sheet2'!$G$45,0)),0)))+IF($BE$1=TRUE,2,0)</f>
        <v>4</v>
      </c>
      <c r="Y94" s="26">
        <f t="shared" ref="Y94:Y110" si="95">X94+3.5</f>
        <v>7.5</v>
      </c>
      <c r="Z94" s="26">
        <f t="shared" ref="Z94:Z110" si="96">X94+6.5</f>
        <v>10.5</v>
      </c>
      <c r="AA94" s="28">
        <f t="shared" ref="AA94:AA110" si="97">X94+9.5</f>
        <v>13.5</v>
      </c>
      <c r="AB94" s="26">
        <f>BA94+IF($F94="범선",IF($BG$1=TRUE,INDEX(Sheet2!$H$2:'Sheet2'!$H$45,MATCH(BA94,Sheet2!$G$2:'Sheet2'!$G$45,0),0)),IF($BH$1=TRUE,INDEX(Sheet2!$I$2:'Sheet2'!$I$45,MATCH(BA94,Sheet2!$G$2:'Sheet2'!$G$45,0)),IF($BI$1=TRUE,INDEX(Sheet2!$H$2:'Sheet2'!$H$45,MATCH(BA94,Sheet2!$G$2:'Sheet2'!$G$45,0)),0)))+IF($BE$1=TRUE,2,0)</f>
        <v>8</v>
      </c>
      <c r="AC94" s="26">
        <f t="shared" ref="AC94:AC110" si="98">AB94+3.5</f>
        <v>11.5</v>
      </c>
      <c r="AD94" s="26">
        <f t="shared" ref="AD94:AD110" si="99">AB94+6.5</f>
        <v>14.5</v>
      </c>
      <c r="AE94" s="28">
        <f t="shared" ref="AE94:AE110" si="100">AB94+9.5</f>
        <v>17.5</v>
      </c>
      <c r="AF94" s="26">
        <f>BB94+IF($F94="범선",IF($BG$1=TRUE,INDEX(Sheet2!$H$2:'Sheet2'!$H$45,MATCH(BB94,Sheet2!$G$2:'Sheet2'!$G$45,0),0)),IF($BH$1=TRUE,INDEX(Sheet2!$I$2:'Sheet2'!$I$45,MATCH(BB94,Sheet2!$G$2:'Sheet2'!$G$45,0)),IF($BI$1=TRUE,INDEX(Sheet2!$H$2:'Sheet2'!$H$45,MATCH(BB94,Sheet2!$G$2:'Sheet2'!$G$45,0)),0)))+IF($BE$1=TRUE,2,0)</f>
        <v>12</v>
      </c>
      <c r="AG94" s="26">
        <f t="shared" ref="AG94:AG110" si="101">AF94+3.5</f>
        <v>15.5</v>
      </c>
      <c r="AH94" s="26">
        <f t="shared" ref="AH94:AH110" si="102">AF94+6.5</f>
        <v>18.5</v>
      </c>
      <c r="AI94" s="28">
        <f t="shared" ref="AI94:AI110" si="103">AF94+9.5</f>
        <v>21.5</v>
      </c>
      <c r="AJ94" s="26"/>
      <c r="AK94" s="97">
        <v>180</v>
      </c>
      <c r="AL94" s="97">
        <v>240</v>
      </c>
      <c r="AM94" s="97">
        <v>10</v>
      </c>
      <c r="AN94" s="83">
        <v>12</v>
      </c>
      <c r="AO94" s="83">
        <v>25</v>
      </c>
      <c r="AP94" s="5">
        <v>75</v>
      </c>
      <c r="AQ94" s="5">
        <v>35</v>
      </c>
      <c r="AR94" s="5">
        <v>25</v>
      </c>
      <c r="AS94" s="5">
        <v>800</v>
      </c>
      <c r="AT94" s="5">
        <v>3</v>
      </c>
      <c r="AU94" s="5">
        <f t="shared" ref="AU94:AU110" si="104">AP94+AR94+AS94</f>
        <v>900</v>
      </c>
      <c r="AV94" s="5">
        <f t="shared" ref="AV94:AV110" si="105">ROUNDDOWN(AU94*0.75,0)</f>
        <v>675</v>
      </c>
      <c r="AW94" s="5">
        <f t="shared" ref="AW94:AW110" si="106">ROUNDDOWN(AU94*1.25,0)</f>
        <v>1125</v>
      </c>
      <c r="AX94" s="5">
        <f t="shared" ref="AX94:AX110" si="107">ROUNDDOWN(($AO94-5)/5,0)-ROUNDDOWN(IF($BC$1=TRUE,$AV94,$AW94)/100,0)+IF($BD$1=TRUE,1,0)+IF($BF$1=TRUE,6,0)</f>
        <v>-2</v>
      </c>
      <c r="AY94" s="5">
        <f t="shared" ref="AY94:AY110" si="108">ROUNDDOWN(($AO94-5+3*$BC$7)/5,0)-ROUNDDOWN(IF($BC$1=TRUE,$AV94,$AW94)/100,0)+IF($BD$1=TRUE,1,0)+IF($BF$1=TRUE,6,0)</f>
        <v>-1</v>
      </c>
      <c r="AZ94" s="5">
        <f t="shared" ref="AZ94:AZ110" si="109">ROUNDDOWN(($AO94-5+20*1+2*$BC$7)/5,0)-ROUNDDOWN(IF($BC$1=TRUE,$AV94,$AW94)/100,0)+IF($BD$1=TRUE,1,0)+IF($BF$1=TRUE,6,0)</f>
        <v>2</v>
      </c>
      <c r="BA94" s="5">
        <f t="shared" ref="BA94:BA110" si="110">ROUNDDOWN(($AO94-5+20*2+1*$BC$7)/5,0)-ROUNDDOWN(IF($BC$1=TRUE,$AV94,$AW94)/100,0)+IF($BD$1=TRUE,1,0)+IF($BF$1=TRUE,6,0)</f>
        <v>6</v>
      </c>
      <c r="BB94" s="5">
        <f t="shared" ref="BB94:BB110" si="111">ROUNDDOWN(($AO94-5+60)/5,0)-ROUNDDOWN(IF($BC$1=TRUE,$AV94,$AW94)/100,0)+IF($BD$1=TRUE,1,0)+IF($BF$1=TRUE,6,0)</f>
        <v>10</v>
      </c>
    </row>
    <row r="95" spans="1:54" s="5" customFormat="1" hidden="1">
      <c r="A95" s="334"/>
      <c r="B95" s="89" t="s">
        <v>28</v>
      </c>
      <c r="C95" s="119" t="s">
        <v>31</v>
      </c>
      <c r="D95" s="26" t="s">
        <v>1</v>
      </c>
      <c r="E95" s="26" t="s">
        <v>0</v>
      </c>
      <c r="F95" s="27" t="s">
        <v>18</v>
      </c>
      <c r="G95" s="28" t="s">
        <v>10</v>
      </c>
      <c r="H95" s="91">
        <f>ROUNDDOWN(AK95*1.05,0)+INDEX(Sheet2!$B$2:'Sheet2'!$B$5,MATCH(G95,Sheet2!$A$2:'Sheet2'!$A$5,0),0)+34*AT95-ROUNDUP(IF($BC$1=TRUE,AV95,AW95)/10,0)+A95</f>
        <v>575</v>
      </c>
      <c r="I95" s="231">
        <f>ROUNDDOWN(AL95*1.05,0)+INDEX(Sheet2!$B$2:'Sheet2'!$B$5,MATCH(G95,Sheet2!$A$2:'Sheet2'!$A$5,0),0)+34*AT95-ROUNDUP(IF($BC$1=TRUE,AV95,AW95)/10,0)+A95</f>
        <v>406</v>
      </c>
      <c r="J95" s="30">
        <f t="shared" si="84"/>
        <v>981</v>
      </c>
      <c r="K95" s="137">
        <f>AW95-ROUNDDOWN(AR95/2,0)-ROUNDDOWN(MAX(AQ95*1.2,AP95*0.5),0)+INDEX(Sheet2!$C$2:'Sheet2'!$C$5,MATCH(G95,Sheet2!$A$2:'Sheet2'!$A$5,0),0)</f>
        <v>1117</v>
      </c>
      <c r="L95" s="25">
        <f t="shared" si="85"/>
        <v>613</v>
      </c>
      <c r="M95" s="83">
        <f t="shared" si="86"/>
        <v>9</v>
      </c>
      <c r="N95" s="83">
        <f t="shared" si="87"/>
        <v>33</v>
      </c>
      <c r="O95" s="92">
        <f t="shared" si="88"/>
        <v>2131</v>
      </c>
      <c r="P95" s="31">
        <f>AX95+IF($F95="범선",IF($BG$1=TRUE,INDEX(Sheet2!$H$2:'Sheet2'!$H$45,MATCH(AX95,Sheet2!$G$2:'Sheet2'!$G$45,0),0)),IF($BH$1=TRUE,INDEX(Sheet2!$I$2:'Sheet2'!$I$45,MATCH(AX95,Sheet2!$G$2:'Sheet2'!$G$45,0)),IF($BI$1=TRUE,INDEX(Sheet2!$H$2:'Sheet2'!$H$45,MATCH(AX95,Sheet2!$G$2:'Sheet2'!$G$45,0)),0)))+IF($BE$1=TRUE,2,0)</f>
        <v>1</v>
      </c>
      <c r="Q95" s="26">
        <f t="shared" si="89"/>
        <v>4</v>
      </c>
      <c r="R95" s="26">
        <f t="shared" si="90"/>
        <v>7</v>
      </c>
      <c r="S95" s="28">
        <f t="shared" si="91"/>
        <v>10</v>
      </c>
      <c r="T95" s="26">
        <f>AY95+IF($F95="범선",IF($BG$1=TRUE,INDEX(Sheet2!$H$2:'Sheet2'!$H$45,MATCH(AY95,Sheet2!$G$2:'Sheet2'!$G$45,0),0)),IF($BH$1=TRUE,INDEX(Sheet2!$I$2:'Sheet2'!$I$45,MATCH(AY95,Sheet2!$G$2:'Sheet2'!$G$45,0)),IF($BI$1=TRUE,INDEX(Sheet2!$H$2:'Sheet2'!$H$45,MATCH(AY95,Sheet2!$G$2:'Sheet2'!$G$45,0)),0)))+IF($BE$1=TRUE,2,0)</f>
        <v>2</v>
      </c>
      <c r="U95" s="26">
        <f t="shared" si="92"/>
        <v>5.5</v>
      </c>
      <c r="V95" s="26">
        <f t="shared" si="93"/>
        <v>8.5</v>
      </c>
      <c r="W95" s="28">
        <f t="shared" si="94"/>
        <v>11.5</v>
      </c>
      <c r="X95" s="26">
        <f>AZ95+IF($F95="범선",IF($BG$1=TRUE,INDEX(Sheet2!$H$2:'Sheet2'!$H$45,MATCH(AZ95,Sheet2!$G$2:'Sheet2'!$G$45,0),0)),IF($BH$1=TRUE,INDEX(Sheet2!$I$2:'Sheet2'!$I$45,MATCH(AZ95,Sheet2!$G$2:'Sheet2'!$G$45,0)),IF($BI$1=TRUE,INDEX(Sheet2!$H$2:'Sheet2'!$H$45,MATCH(AZ95,Sheet2!$G$2:'Sheet2'!$G$45,0)),0)))+IF($BE$1=TRUE,2,0)</f>
        <v>6</v>
      </c>
      <c r="Y95" s="26">
        <f t="shared" si="95"/>
        <v>9.5</v>
      </c>
      <c r="Z95" s="26">
        <f t="shared" si="96"/>
        <v>12.5</v>
      </c>
      <c r="AA95" s="28">
        <f t="shared" si="97"/>
        <v>15.5</v>
      </c>
      <c r="AB95" s="26">
        <f>BA95+IF($F95="범선",IF($BG$1=TRUE,INDEX(Sheet2!$H$2:'Sheet2'!$H$45,MATCH(BA95,Sheet2!$G$2:'Sheet2'!$G$45,0),0)),IF($BH$1=TRUE,INDEX(Sheet2!$I$2:'Sheet2'!$I$45,MATCH(BA95,Sheet2!$G$2:'Sheet2'!$G$45,0)),IF($BI$1=TRUE,INDEX(Sheet2!$H$2:'Sheet2'!$H$45,MATCH(BA95,Sheet2!$G$2:'Sheet2'!$G$45,0)),0)))+IF($BE$1=TRUE,2,0)</f>
        <v>10</v>
      </c>
      <c r="AC95" s="26">
        <f t="shared" si="98"/>
        <v>13.5</v>
      </c>
      <c r="AD95" s="26">
        <f t="shared" si="99"/>
        <v>16.5</v>
      </c>
      <c r="AE95" s="28">
        <f t="shared" si="100"/>
        <v>19.5</v>
      </c>
      <c r="AF95" s="26">
        <f>BB95+IF($F95="범선",IF($BG$1=TRUE,INDEX(Sheet2!$H$2:'Sheet2'!$H$45,MATCH(BB95,Sheet2!$G$2:'Sheet2'!$G$45,0),0)),IF($BH$1=TRUE,INDEX(Sheet2!$I$2:'Sheet2'!$I$45,MATCH(BB95,Sheet2!$G$2:'Sheet2'!$G$45,0)),IF($BI$1=TRUE,INDEX(Sheet2!$H$2:'Sheet2'!$H$45,MATCH(BB95,Sheet2!$G$2:'Sheet2'!$G$45,0)),0)))+IF($BE$1=TRUE,2,0)</f>
        <v>13</v>
      </c>
      <c r="AG95" s="26">
        <f t="shared" si="101"/>
        <v>16.5</v>
      </c>
      <c r="AH95" s="26">
        <f t="shared" si="102"/>
        <v>19.5</v>
      </c>
      <c r="AI95" s="28">
        <f t="shared" si="103"/>
        <v>22.5</v>
      </c>
      <c r="AJ95" s="26"/>
      <c r="AK95" s="97">
        <v>350</v>
      </c>
      <c r="AL95" s="97">
        <v>189</v>
      </c>
      <c r="AM95" s="97">
        <v>6</v>
      </c>
      <c r="AN95" s="83">
        <v>9</v>
      </c>
      <c r="AO95" s="83">
        <v>33</v>
      </c>
      <c r="AP95" s="5">
        <v>72</v>
      </c>
      <c r="AQ95" s="5">
        <v>38</v>
      </c>
      <c r="AR95" s="5">
        <v>40</v>
      </c>
      <c r="AS95" s="5">
        <v>793</v>
      </c>
      <c r="AT95" s="5">
        <v>4</v>
      </c>
      <c r="AU95" s="5">
        <f t="shared" si="104"/>
        <v>905</v>
      </c>
      <c r="AV95" s="5">
        <f t="shared" si="105"/>
        <v>678</v>
      </c>
      <c r="AW95" s="5">
        <f t="shared" si="106"/>
        <v>1131</v>
      </c>
      <c r="AX95" s="5">
        <f t="shared" si="107"/>
        <v>-1</v>
      </c>
      <c r="AY95" s="5">
        <f t="shared" si="108"/>
        <v>0</v>
      </c>
      <c r="AZ95" s="5">
        <f t="shared" si="109"/>
        <v>4</v>
      </c>
      <c r="BA95" s="5">
        <f t="shared" si="110"/>
        <v>8</v>
      </c>
      <c r="BB95" s="5">
        <f t="shared" si="111"/>
        <v>11</v>
      </c>
    </row>
    <row r="96" spans="1:54" s="5" customFormat="1" hidden="1">
      <c r="A96" s="334"/>
      <c r="B96" s="89" t="s">
        <v>99</v>
      </c>
      <c r="C96" s="119" t="s">
        <v>135</v>
      </c>
      <c r="D96" s="26" t="s">
        <v>1</v>
      </c>
      <c r="E96" s="26" t="s">
        <v>41</v>
      </c>
      <c r="F96" s="27" t="s">
        <v>18</v>
      </c>
      <c r="G96" s="28" t="s">
        <v>10</v>
      </c>
      <c r="H96" s="91">
        <f>ROUNDDOWN(AK96*1.05,0)+INDEX(Sheet2!$B$2:'Sheet2'!$B$5,MATCH(G96,Sheet2!$A$2:'Sheet2'!$A$5,0),0)+34*AT96-ROUNDUP(IF($BC$1=TRUE,AV96,AW96)/10,0)+A96</f>
        <v>448</v>
      </c>
      <c r="I96" s="231">
        <f>ROUNDDOWN(AL96*1.05,0)+INDEX(Sheet2!$B$2:'Sheet2'!$B$5,MATCH(G96,Sheet2!$A$2:'Sheet2'!$A$5,0),0)+34*AT96-ROUNDUP(IF($BC$1=TRUE,AV96,AW96)/10,0)+A96</f>
        <v>553</v>
      </c>
      <c r="J96" s="30">
        <f t="shared" si="84"/>
        <v>1001</v>
      </c>
      <c r="K96" s="137">
        <f>AW96-ROUNDDOWN(AR96/2,0)-ROUNDDOWN(MAX(AQ96*1.2,AP96*0.5),0)+INDEX(Sheet2!$C$2:'Sheet2'!$C$5,MATCH(G96,Sheet2!$A$2:'Sheet2'!$A$5,0),0)</f>
        <v>1117</v>
      </c>
      <c r="L96" s="25">
        <f t="shared" si="85"/>
        <v>623</v>
      </c>
      <c r="M96" s="83">
        <f t="shared" si="86"/>
        <v>10</v>
      </c>
      <c r="N96" s="83">
        <f t="shared" si="87"/>
        <v>12</v>
      </c>
      <c r="O96" s="92">
        <f t="shared" si="88"/>
        <v>1897</v>
      </c>
      <c r="P96" s="31">
        <f>AX96+IF($F96="범선",IF($BG$1=TRUE,INDEX(Sheet2!$H$2:'Sheet2'!$H$45,MATCH(AX96,Sheet2!$G$2:'Sheet2'!$G$45,0),0)),IF($BH$1=TRUE,INDEX(Sheet2!$I$2:'Sheet2'!$I$45,MATCH(AX96,Sheet2!$G$2:'Sheet2'!$G$45,0)),IF($BI$1=TRUE,INDEX(Sheet2!$H$2:'Sheet2'!$H$45,MATCH(AX96,Sheet2!$G$2:'Sheet2'!$G$45,0)),0)))+IF($BE$1=TRUE,2,0)</f>
        <v>-3</v>
      </c>
      <c r="Q96" s="26">
        <f t="shared" si="89"/>
        <v>0</v>
      </c>
      <c r="R96" s="26">
        <f t="shared" si="90"/>
        <v>3</v>
      </c>
      <c r="S96" s="28">
        <f t="shared" si="91"/>
        <v>6</v>
      </c>
      <c r="T96" s="26">
        <f>AY96+IF($F96="범선",IF($BG$1=TRUE,INDEX(Sheet2!$H$2:'Sheet2'!$H$45,MATCH(AY96,Sheet2!$G$2:'Sheet2'!$G$45,0),0)),IF($BH$1=TRUE,INDEX(Sheet2!$I$2:'Sheet2'!$I$45,MATCH(AY96,Sheet2!$G$2:'Sheet2'!$G$45,0)),IF($BI$1=TRUE,INDEX(Sheet2!$H$2:'Sheet2'!$H$45,MATCH(AY96,Sheet2!$G$2:'Sheet2'!$G$45,0)),0)))+IF($BE$1=TRUE,2,0)</f>
        <v>-2</v>
      </c>
      <c r="U96" s="26">
        <f t="shared" si="92"/>
        <v>1.5</v>
      </c>
      <c r="V96" s="26">
        <f t="shared" si="93"/>
        <v>4.5</v>
      </c>
      <c r="W96" s="28">
        <f t="shared" si="94"/>
        <v>7.5</v>
      </c>
      <c r="X96" s="26">
        <f>AZ96+IF($F96="범선",IF($BG$1=TRUE,INDEX(Sheet2!$H$2:'Sheet2'!$H$45,MATCH(AZ96,Sheet2!$G$2:'Sheet2'!$G$45,0),0)),IF($BH$1=TRUE,INDEX(Sheet2!$I$2:'Sheet2'!$I$45,MATCH(AZ96,Sheet2!$G$2:'Sheet2'!$G$45,0)),IF($BI$1=TRUE,INDEX(Sheet2!$H$2:'Sheet2'!$H$45,MATCH(AZ96,Sheet2!$G$2:'Sheet2'!$G$45,0)),0)))+IF($BE$1=TRUE,2,0)</f>
        <v>2</v>
      </c>
      <c r="Y96" s="26">
        <f t="shared" si="95"/>
        <v>5.5</v>
      </c>
      <c r="Z96" s="26">
        <f t="shared" si="96"/>
        <v>8.5</v>
      </c>
      <c r="AA96" s="28">
        <f t="shared" si="97"/>
        <v>11.5</v>
      </c>
      <c r="AB96" s="26">
        <f>BA96+IF($F96="범선",IF($BG$1=TRUE,INDEX(Sheet2!$H$2:'Sheet2'!$H$45,MATCH(BA96,Sheet2!$G$2:'Sheet2'!$G$45,0),0)),IF($BH$1=TRUE,INDEX(Sheet2!$I$2:'Sheet2'!$I$45,MATCH(BA96,Sheet2!$G$2:'Sheet2'!$G$45,0)),IF($BI$1=TRUE,INDEX(Sheet2!$H$2:'Sheet2'!$H$45,MATCH(BA96,Sheet2!$G$2:'Sheet2'!$G$45,0)),0)))+IF($BE$1=TRUE,2,0)</f>
        <v>5</v>
      </c>
      <c r="AC96" s="26">
        <f t="shared" si="98"/>
        <v>8.5</v>
      </c>
      <c r="AD96" s="26">
        <f t="shared" si="99"/>
        <v>11.5</v>
      </c>
      <c r="AE96" s="28">
        <f t="shared" si="100"/>
        <v>14.5</v>
      </c>
      <c r="AF96" s="26">
        <f>BB96+IF($F96="범선",IF($BG$1=TRUE,INDEX(Sheet2!$H$2:'Sheet2'!$H$45,MATCH(BB96,Sheet2!$G$2:'Sheet2'!$G$45,0),0)),IF($BH$1=TRUE,INDEX(Sheet2!$I$2:'Sheet2'!$I$45,MATCH(BB96,Sheet2!$G$2:'Sheet2'!$G$45,0)),IF($BI$1=TRUE,INDEX(Sheet2!$H$2:'Sheet2'!$H$45,MATCH(BB96,Sheet2!$G$2:'Sheet2'!$G$45,0)),0)))+IF($BE$1=TRUE,2,0)</f>
        <v>9</v>
      </c>
      <c r="AG96" s="26">
        <f t="shared" si="101"/>
        <v>12.5</v>
      </c>
      <c r="AH96" s="26">
        <f t="shared" si="102"/>
        <v>15.5</v>
      </c>
      <c r="AI96" s="28">
        <f t="shared" si="103"/>
        <v>18.5</v>
      </c>
      <c r="AJ96" s="26"/>
      <c r="AK96" s="97">
        <v>260</v>
      </c>
      <c r="AL96" s="97">
        <v>360</v>
      </c>
      <c r="AM96" s="97">
        <v>10</v>
      </c>
      <c r="AN96" s="83">
        <v>10</v>
      </c>
      <c r="AO96" s="83">
        <v>12</v>
      </c>
      <c r="AP96" s="5">
        <v>55</v>
      </c>
      <c r="AQ96" s="5">
        <v>25</v>
      </c>
      <c r="AR96" s="5">
        <v>20</v>
      </c>
      <c r="AS96" s="5">
        <v>810</v>
      </c>
      <c r="AT96" s="5">
        <v>3</v>
      </c>
      <c r="AU96" s="5">
        <f t="shared" si="104"/>
        <v>885</v>
      </c>
      <c r="AV96" s="5">
        <f t="shared" si="105"/>
        <v>663</v>
      </c>
      <c r="AW96" s="5">
        <f t="shared" si="106"/>
        <v>1106</v>
      </c>
      <c r="AX96" s="5">
        <f t="shared" si="107"/>
        <v>-5</v>
      </c>
      <c r="AY96" s="5">
        <f t="shared" si="108"/>
        <v>-4</v>
      </c>
      <c r="AZ96" s="5">
        <f t="shared" si="109"/>
        <v>0</v>
      </c>
      <c r="BA96" s="5">
        <f t="shared" si="110"/>
        <v>3</v>
      </c>
      <c r="BB96" s="5">
        <f t="shared" si="111"/>
        <v>7</v>
      </c>
    </row>
    <row r="97" spans="1:54" s="5" customFormat="1" hidden="1">
      <c r="A97" s="334">
        <v>20</v>
      </c>
      <c r="B97" s="89" t="s">
        <v>45</v>
      </c>
      <c r="C97" s="119" t="s">
        <v>106</v>
      </c>
      <c r="D97" s="26" t="s">
        <v>1</v>
      </c>
      <c r="E97" s="26" t="s">
        <v>41</v>
      </c>
      <c r="F97" s="26" t="s">
        <v>18</v>
      </c>
      <c r="G97" s="28" t="s">
        <v>10</v>
      </c>
      <c r="H97" s="91">
        <f>ROUNDDOWN(AK97*1.05,0)+INDEX(Sheet2!$B$2:'Sheet2'!$B$5,MATCH(G97,Sheet2!$A$2:'Sheet2'!$A$5,0),0)+34*AT97-ROUNDUP(IF($BC$1=TRUE,AV97,AW97)/10,0)+A97</f>
        <v>471</v>
      </c>
      <c r="I97" s="231">
        <f>ROUNDDOWN(AL97*1.05,0)+INDEX(Sheet2!$B$2:'Sheet2'!$B$5,MATCH(G97,Sheet2!$A$2:'Sheet2'!$A$5,0),0)+34*AT97-ROUNDUP(IF($BC$1=TRUE,AV97,AW97)/10,0)+A97</f>
        <v>571</v>
      </c>
      <c r="J97" s="30">
        <f t="shared" si="84"/>
        <v>1042</v>
      </c>
      <c r="K97" s="137">
        <f>AW97-ROUNDDOWN(AR97/2,0)-ROUNDDOWN(MAX(AQ97*1.2,AP97*0.5),0)+INDEX(Sheet2!$C$2:'Sheet2'!$C$5,MATCH(G97,Sheet2!$A$2:'Sheet2'!$A$5,0),0)</f>
        <v>1114</v>
      </c>
      <c r="L97" s="25">
        <f t="shared" si="85"/>
        <v>603</v>
      </c>
      <c r="M97" s="83">
        <f t="shared" si="86"/>
        <v>14</v>
      </c>
      <c r="N97" s="83">
        <f t="shared" si="87"/>
        <v>45</v>
      </c>
      <c r="O97" s="92">
        <f t="shared" si="88"/>
        <v>1984</v>
      </c>
      <c r="P97" s="31">
        <f>AX97+IF($F97="범선",IF($BG$1=TRUE,INDEX(Sheet2!$H$2:'Sheet2'!$H$45,MATCH(AX97,Sheet2!$G$2:'Sheet2'!$G$45,0),0)),IF($BH$1=TRUE,INDEX(Sheet2!$I$2:'Sheet2'!$I$45,MATCH(AX97,Sheet2!$G$2:'Sheet2'!$G$45,0)),IF($BI$1=TRUE,INDEX(Sheet2!$H$2:'Sheet2'!$H$45,MATCH(AX97,Sheet2!$G$2:'Sheet2'!$G$45,0)),0)))+IF($BE$1=TRUE,2,0)</f>
        <v>4</v>
      </c>
      <c r="Q97" s="26">
        <f t="shared" si="89"/>
        <v>7</v>
      </c>
      <c r="R97" s="26">
        <f t="shared" si="90"/>
        <v>10</v>
      </c>
      <c r="S97" s="28">
        <f t="shared" si="91"/>
        <v>13</v>
      </c>
      <c r="T97" s="26">
        <f>AY97+IF($F97="범선",IF($BG$1=TRUE,INDEX(Sheet2!$H$2:'Sheet2'!$H$45,MATCH(AY97,Sheet2!$G$2:'Sheet2'!$G$45,0),0)),IF($BH$1=TRUE,INDEX(Sheet2!$I$2:'Sheet2'!$I$45,MATCH(AY97,Sheet2!$G$2:'Sheet2'!$G$45,0)),IF($BI$1=TRUE,INDEX(Sheet2!$H$2:'Sheet2'!$H$45,MATCH(AY97,Sheet2!$G$2:'Sheet2'!$G$45,0)),0)))+IF($BE$1=TRUE,2,0)</f>
        <v>5</v>
      </c>
      <c r="U97" s="26">
        <f t="shared" si="92"/>
        <v>8.5</v>
      </c>
      <c r="V97" s="26">
        <f t="shared" si="93"/>
        <v>11.5</v>
      </c>
      <c r="W97" s="28">
        <f t="shared" si="94"/>
        <v>14.5</v>
      </c>
      <c r="X97" s="26">
        <f>AZ97+IF($F97="범선",IF($BG$1=TRUE,INDEX(Sheet2!$H$2:'Sheet2'!$H$45,MATCH(AZ97,Sheet2!$G$2:'Sheet2'!$G$45,0),0)),IF($BH$1=TRUE,INDEX(Sheet2!$I$2:'Sheet2'!$I$45,MATCH(AZ97,Sheet2!$G$2:'Sheet2'!$G$45,0)),IF($BI$1=TRUE,INDEX(Sheet2!$H$2:'Sheet2'!$H$45,MATCH(AZ97,Sheet2!$G$2:'Sheet2'!$G$45,0)),0)))+IF($BE$1=TRUE,2,0)</f>
        <v>8</v>
      </c>
      <c r="Y97" s="26">
        <f t="shared" si="95"/>
        <v>11.5</v>
      </c>
      <c r="Z97" s="26">
        <f t="shared" si="96"/>
        <v>14.5</v>
      </c>
      <c r="AA97" s="28">
        <f t="shared" si="97"/>
        <v>17.5</v>
      </c>
      <c r="AB97" s="26">
        <f>BA97+IF($F97="범선",IF($BG$1=TRUE,INDEX(Sheet2!$H$2:'Sheet2'!$H$45,MATCH(BA97,Sheet2!$G$2:'Sheet2'!$G$45,0),0)),IF($BH$1=TRUE,INDEX(Sheet2!$I$2:'Sheet2'!$I$45,MATCH(BA97,Sheet2!$G$2:'Sheet2'!$G$45,0)),IF($BI$1=TRUE,INDEX(Sheet2!$H$2:'Sheet2'!$H$45,MATCH(BA97,Sheet2!$G$2:'Sheet2'!$G$45,0)),0)))+IF($BE$1=TRUE,2,0)</f>
        <v>12</v>
      </c>
      <c r="AC97" s="26">
        <f t="shared" si="98"/>
        <v>15.5</v>
      </c>
      <c r="AD97" s="26">
        <f t="shared" si="99"/>
        <v>18.5</v>
      </c>
      <c r="AE97" s="28">
        <f t="shared" si="100"/>
        <v>21.5</v>
      </c>
      <c r="AF97" s="26">
        <f>BB97+IF($F97="범선",IF($BG$1=TRUE,INDEX(Sheet2!$H$2:'Sheet2'!$H$45,MATCH(BB97,Sheet2!$G$2:'Sheet2'!$G$45,0),0)),IF($BH$1=TRUE,INDEX(Sheet2!$I$2:'Sheet2'!$I$45,MATCH(BB97,Sheet2!$G$2:'Sheet2'!$G$45,0)),IF($BI$1=TRUE,INDEX(Sheet2!$H$2:'Sheet2'!$H$45,MATCH(BB97,Sheet2!$G$2:'Sheet2'!$G$45,0)),0)))+IF($BE$1=TRUE,2,0)</f>
        <v>16</v>
      </c>
      <c r="AG97" s="26">
        <f t="shared" si="101"/>
        <v>19.5</v>
      </c>
      <c r="AH97" s="26">
        <f t="shared" si="102"/>
        <v>22.5</v>
      </c>
      <c r="AI97" s="28">
        <f t="shared" si="103"/>
        <v>25.5</v>
      </c>
      <c r="AJ97" s="26"/>
      <c r="AK97" s="97">
        <v>265</v>
      </c>
      <c r="AL97" s="97">
        <v>360</v>
      </c>
      <c r="AM97" s="97">
        <v>15</v>
      </c>
      <c r="AN97" s="83">
        <v>14</v>
      </c>
      <c r="AO97" s="83">
        <v>45</v>
      </c>
      <c r="AP97" s="5">
        <v>70</v>
      </c>
      <c r="AQ97" s="5">
        <v>35</v>
      </c>
      <c r="AR97" s="5">
        <v>90</v>
      </c>
      <c r="AS97" s="5">
        <v>760</v>
      </c>
      <c r="AT97" s="5">
        <v>3</v>
      </c>
      <c r="AU97" s="5">
        <f t="shared" si="104"/>
        <v>920</v>
      </c>
      <c r="AV97" s="5">
        <f t="shared" si="105"/>
        <v>690</v>
      </c>
      <c r="AW97" s="5">
        <f t="shared" si="106"/>
        <v>1150</v>
      </c>
      <c r="AX97" s="5">
        <f t="shared" si="107"/>
        <v>2</v>
      </c>
      <c r="AY97" s="5">
        <f t="shared" si="108"/>
        <v>3</v>
      </c>
      <c r="AZ97" s="5">
        <f t="shared" si="109"/>
        <v>6</v>
      </c>
      <c r="BA97" s="5">
        <f t="shared" si="110"/>
        <v>10</v>
      </c>
      <c r="BB97" s="5">
        <f t="shared" si="111"/>
        <v>14</v>
      </c>
    </row>
    <row r="98" spans="1:54" s="5" customFormat="1" hidden="1">
      <c r="A98" s="405"/>
      <c r="B98" s="406" t="s">
        <v>102</v>
      </c>
      <c r="C98" s="415" t="s">
        <v>103</v>
      </c>
      <c r="D98" s="38" t="s">
        <v>1</v>
      </c>
      <c r="E98" s="38" t="s">
        <v>41</v>
      </c>
      <c r="F98" s="407" t="s">
        <v>18</v>
      </c>
      <c r="G98" s="39" t="s">
        <v>10</v>
      </c>
      <c r="H98" s="286">
        <f>ROUNDDOWN(AK98*1.05,0)+INDEX(Sheet2!$B$2:'Sheet2'!$B$5,MATCH(G98,Sheet2!$A$2:'Sheet2'!$A$5,0),0)+34*AT98-ROUNDUP(IF($BC$1=TRUE,AV98,AW98)/10,0)+A98</f>
        <v>395</v>
      </c>
      <c r="I98" s="296">
        <f>ROUNDDOWN(AL98*1.05,0)+INDEX(Sheet2!$B$2:'Sheet2'!$B$5,MATCH(G98,Sheet2!$A$2:'Sheet2'!$A$5,0),0)+34*AT98-ROUNDUP(IF($BC$1=TRUE,AV98,AW98)/10,0)+A98</f>
        <v>547</v>
      </c>
      <c r="J98" s="40">
        <f t="shared" si="84"/>
        <v>942</v>
      </c>
      <c r="K98" s="597">
        <f>AW98-ROUNDDOWN(AR98/2,0)-ROUNDDOWN(MAX(AQ98*1.2,AP98*0.5),0)+INDEX(Sheet2!$C$2:'Sheet2'!$C$5,MATCH(G98,Sheet2!$A$2:'Sheet2'!$A$5,0),0)</f>
        <v>1113</v>
      </c>
      <c r="L98" s="37">
        <f t="shared" si="85"/>
        <v>617</v>
      </c>
      <c r="M98" s="427">
        <f t="shared" si="86"/>
        <v>11</v>
      </c>
      <c r="N98" s="427">
        <f t="shared" si="87"/>
        <v>16</v>
      </c>
      <c r="O98" s="93">
        <f t="shared" si="88"/>
        <v>1732</v>
      </c>
      <c r="P98" s="41">
        <f>AX98+IF($F98="범선",IF($BG$1=TRUE,INDEX(Sheet2!$H$2:'Sheet2'!$H$45,MATCH(AX98,Sheet2!$G$2:'Sheet2'!$G$45,0),0)),IF($BH$1=TRUE,INDEX(Sheet2!$I$2:'Sheet2'!$I$45,MATCH(AX98,Sheet2!$G$2:'Sheet2'!$G$45,0)),IF($BI$1=TRUE,INDEX(Sheet2!$H$2:'Sheet2'!$H$45,MATCH(AX98,Sheet2!$G$2:'Sheet2'!$G$45,0)),0)))+IF($BE$1=TRUE,2,0)</f>
        <v>-2</v>
      </c>
      <c r="Q98" s="38">
        <f t="shared" si="89"/>
        <v>1</v>
      </c>
      <c r="R98" s="38">
        <f t="shared" si="90"/>
        <v>4</v>
      </c>
      <c r="S98" s="39">
        <f t="shared" si="91"/>
        <v>7</v>
      </c>
      <c r="T98" s="38">
        <f>AY98+IF($F98="범선",IF($BG$1=TRUE,INDEX(Sheet2!$H$2:'Sheet2'!$H$45,MATCH(AY98,Sheet2!$G$2:'Sheet2'!$G$45,0),0)),IF($BH$1=TRUE,INDEX(Sheet2!$I$2:'Sheet2'!$I$45,MATCH(AY98,Sheet2!$G$2:'Sheet2'!$G$45,0)),IF($BI$1=TRUE,INDEX(Sheet2!$H$2:'Sheet2'!$H$45,MATCH(AY98,Sheet2!$G$2:'Sheet2'!$G$45,0)),0)))+IF($BE$1=TRUE,2,0)</f>
        <v>-1</v>
      </c>
      <c r="U98" s="38">
        <f t="shared" si="92"/>
        <v>2.5</v>
      </c>
      <c r="V98" s="38">
        <f t="shared" si="93"/>
        <v>5.5</v>
      </c>
      <c r="W98" s="39">
        <f t="shared" si="94"/>
        <v>8.5</v>
      </c>
      <c r="X98" s="38">
        <f>AZ98+IF($F98="범선",IF($BG$1=TRUE,INDEX(Sheet2!$H$2:'Sheet2'!$H$45,MATCH(AZ98,Sheet2!$G$2:'Sheet2'!$G$45,0),0)),IF($BH$1=TRUE,INDEX(Sheet2!$I$2:'Sheet2'!$I$45,MATCH(AZ98,Sheet2!$G$2:'Sheet2'!$G$45,0)),IF($BI$1=TRUE,INDEX(Sheet2!$H$2:'Sheet2'!$H$45,MATCH(AZ98,Sheet2!$G$2:'Sheet2'!$G$45,0)),0)))+IF($BE$1=TRUE,2,0)</f>
        <v>3</v>
      </c>
      <c r="Y98" s="38">
        <f t="shared" si="95"/>
        <v>6.5</v>
      </c>
      <c r="Z98" s="38">
        <f t="shared" si="96"/>
        <v>9.5</v>
      </c>
      <c r="AA98" s="39">
        <f t="shared" si="97"/>
        <v>12.5</v>
      </c>
      <c r="AB98" s="38">
        <f>BA98+IF($F98="범선",IF($BG$1=TRUE,INDEX(Sheet2!$H$2:'Sheet2'!$H$45,MATCH(BA98,Sheet2!$G$2:'Sheet2'!$G$45,0),0)),IF($BH$1=TRUE,INDEX(Sheet2!$I$2:'Sheet2'!$I$45,MATCH(BA98,Sheet2!$G$2:'Sheet2'!$G$45,0)),IF($BI$1=TRUE,INDEX(Sheet2!$H$2:'Sheet2'!$H$45,MATCH(BA98,Sheet2!$G$2:'Sheet2'!$G$45,0)),0)))+IF($BE$1=TRUE,2,0)</f>
        <v>6</v>
      </c>
      <c r="AC98" s="38">
        <f t="shared" si="98"/>
        <v>9.5</v>
      </c>
      <c r="AD98" s="38">
        <f t="shared" si="99"/>
        <v>12.5</v>
      </c>
      <c r="AE98" s="39">
        <f t="shared" si="100"/>
        <v>15.5</v>
      </c>
      <c r="AF98" s="38">
        <f>BB98+IF($F98="범선",IF($BG$1=TRUE,INDEX(Sheet2!$H$2:'Sheet2'!$H$45,MATCH(BB98,Sheet2!$G$2:'Sheet2'!$G$45,0),0)),IF($BH$1=TRUE,INDEX(Sheet2!$I$2:'Sheet2'!$I$45,MATCH(BB98,Sheet2!$G$2:'Sheet2'!$G$45,0)),IF($BI$1=TRUE,INDEX(Sheet2!$H$2:'Sheet2'!$H$45,MATCH(BB98,Sheet2!$G$2:'Sheet2'!$G$45,0)),0)))+IF($BE$1=TRUE,2,0)</f>
        <v>10</v>
      </c>
      <c r="AG98" s="38">
        <f t="shared" si="101"/>
        <v>13.5</v>
      </c>
      <c r="AH98" s="38">
        <f t="shared" si="102"/>
        <v>16.5</v>
      </c>
      <c r="AI98" s="39">
        <f t="shared" si="103"/>
        <v>19.5</v>
      </c>
      <c r="AJ98" s="38"/>
      <c r="AK98" s="97">
        <v>210</v>
      </c>
      <c r="AL98" s="97">
        <v>355</v>
      </c>
      <c r="AM98" s="97">
        <v>10</v>
      </c>
      <c r="AN98" s="83">
        <v>11</v>
      </c>
      <c r="AO98" s="83">
        <v>16</v>
      </c>
      <c r="AP98" s="5">
        <v>65</v>
      </c>
      <c r="AQ98" s="5">
        <v>32</v>
      </c>
      <c r="AR98" s="5">
        <v>25</v>
      </c>
      <c r="AS98" s="5">
        <v>800</v>
      </c>
      <c r="AT98" s="5">
        <v>3</v>
      </c>
      <c r="AU98" s="5">
        <f t="shared" si="104"/>
        <v>890</v>
      </c>
      <c r="AV98" s="5">
        <f t="shared" si="105"/>
        <v>667</v>
      </c>
      <c r="AW98" s="5">
        <f t="shared" si="106"/>
        <v>1112</v>
      </c>
      <c r="AX98" s="5">
        <f t="shared" si="107"/>
        <v>-4</v>
      </c>
      <c r="AY98" s="5">
        <f t="shared" si="108"/>
        <v>-3</v>
      </c>
      <c r="AZ98" s="5">
        <f t="shared" si="109"/>
        <v>1</v>
      </c>
      <c r="BA98" s="5">
        <f t="shared" si="110"/>
        <v>4</v>
      </c>
      <c r="BB98" s="5">
        <f t="shared" si="111"/>
        <v>8</v>
      </c>
    </row>
    <row r="99" spans="1:54" s="5" customFormat="1" hidden="1">
      <c r="A99" s="439"/>
      <c r="B99" s="440" t="s">
        <v>136</v>
      </c>
      <c r="C99" s="212" t="s">
        <v>135</v>
      </c>
      <c r="D99" s="214" t="s">
        <v>1</v>
      </c>
      <c r="E99" s="214" t="s">
        <v>41</v>
      </c>
      <c r="F99" s="500" t="s">
        <v>18</v>
      </c>
      <c r="G99" s="223" t="s">
        <v>10</v>
      </c>
      <c r="H99" s="322">
        <f>ROUNDDOWN(AK99*1.05,0)+INDEX(Sheet2!$B$2:'Sheet2'!$B$5,MATCH(G99,Sheet2!$A$2:'Sheet2'!$A$5,0),0)+34*AT99-ROUNDUP(IF($BC$1=TRUE,AV99,AW99)/10,0)+A99</f>
        <v>438</v>
      </c>
      <c r="I99" s="323">
        <f>ROUNDDOWN(AL99*1.05,0)+INDEX(Sheet2!$B$2:'Sheet2'!$B$5,MATCH(G99,Sheet2!$A$2:'Sheet2'!$A$5,0),0)+34*AT99-ROUNDUP(IF($BC$1=TRUE,AV99,AW99)/10,0)+A99</f>
        <v>543</v>
      </c>
      <c r="J99" s="232">
        <f t="shared" si="84"/>
        <v>981</v>
      </c>
      <c r="K99" s="596">
        <f>AW99-ROUNDDOWN(AR99/2,0)-ROUNDDOWN(MAX(AQ99*1.2,AP99*0.5),0)+INDEX(Sheet2!$C$2:'Sheet2'!$C$5,MATCH(G99,Sheet2!$A$2:'Sheet2'!$A$5,0),0)</f>
        <v>1109</v>
      </c>
      <c r="L99" s="247">
        <f t="shared" si="85"/>
        <v>618</v>
      </c>
      <c r="M99" s="249">
        <f t="shared" si="86"/>
        <v>8</v>
      </c>
      <c r="N99" s="249">
        <f t="shared" si="87"/>
        <v>12</v>
      </c>
      <c r="O99" s="252">
        <f t="shared" si="88"/>
        <v>1857</v>
      </c>
      <c r="P99" s="259">
        <f>AX99+IF($F99="범선",IF($BG$1=TRUE,INDEX(Sheet2!$H$2:'Sheet2'!$H$45,MATCH(AX99,Sheet2!$G$2:'Sheet2'!$G$45,0),0)),IF($BH$1=TRUE,INDEX(Sheet2!$I$2:'Sheet2'!$I$45,MATCH(AX99,Sheet2!$G$2:'Sheet2'!$G$45,0)),IF($BI$1=TRUE,INDEX(Sheet2!$H$2:'Sheet2'!$H$45,MATCH(AX99,Sheet2!$G$2:'Sheet2'!$G$45,0)),0)))+IF($BE$1=TRUE,2,0)</f>
        <v>-3</v>
      </c>
      <c r="Q99" s="214">
        <f t="shared" si="89"/>
        <v>0</v>
      </c>
      <c r="R99" s="214">
        <f t="shared" si="90"/>
        <v>3</v>
      </c>
      <c r="S99" s="223">
        <f t="shared" si="91"/>
        <v>6</v>
      </c>
      <c r="T99" s="214">
        <f>AY99+IF($F99="범선",IF($BG$1=TRUE,INDEX(Sheet2!$H$2:'Sheet2'!$H$45,MATCH(AY99,Sheet2!$G$2:'Sheet2'!$G$45,0),0)),IF($BH$1=TRUE,INDEX(Sheet2!$I$2:'Sheet2'!$I$45,MATCH(AY99,Sheet2!$G$2:'Sheet2'!$G$45,0)),IF($BI$1=TRUE,INDEX(Sheet2!$H$2:'Sheet2'!$H$45,MATCH(AY99,Sheet2!$G$2:'Sheet2'!$G$45,0)),0)))+IF($BE$1=TRUE,2,0)</f>
        <v>-2</v>
      </c>
      <c r="U99" s="214">
        <f t="shared" si="92"/>
        <v>1.5</v>
      </c>
      <c r="V99" s="214">
        <f t="shared" si="93"/>
        <v>4.5</v>
      </c>
      <c r="W99" s="223">
        <f t="shared" si="94"/>
        <v>7.5</v>
      </c>
      <c r="X99" s="214">
        <f>AZ99+IF($F99="범선",IF($BG$1=TRUE,INDEX(Sheet2!$H$2:'Sheet2'!$H$45,MATCH(AZ99,Sheet2!$G$2:'Sheet2'!$G$45,0),0)),IF($BH$1=TRUE,INDEX(Sheet2!$I$2:'Sheet2'!$I$45,MATCH(AZ99,Sheet2!$G$2:'Sheet2'!$G$45,0)),IF($BI$1=TRUE,INDEX(Sheet2!$H$2:'Sheet2'!$H$45,MATCH(AZ99,Sheet2!$G$2:'Sheet2'!$G$45,0)),0)))+IF($BE$1=TRUE,2,0)</f>
        <v>2</v>
      </c>
      <c r="Y99" s="214">
        <f t="shared" si="95"/>
        <v>5.5</v>
      </c>
      <c r="Z99" s="214">
        <f t="shared" si="96"/>
        <v>8.5</v>
      </c>
      <c r="AA99" s="223">
        <f t="shared" si="97"/>
        <v>11.5</v>
      </c>
      <c r="AB99" s="214">
        <f>BA99+IF($F99="범선",IF($BG$1=TRUE,INDEX(Sheet2!$H$2:'Sheet2'!$H$45,MATCH(BA99,Sheet2!$G$2:'Sheet2'!$G$45,0),0)),IF($BH$1=TRUE,INDEX(Sheet2!$I$2:'Sheet2'!$I$45,MATCH(BA99,Sheet2!$G$2:'Sheet2'!$G$45,0)),IF($BI$1=TRUE,INDEX(Sheet2!$H$2:'Sheet2'!$H$45,MATCH(BA99,Sheet2!$G$2:'Sheet2'!$G$45,0)),0)))+IF($BE$1=TRUE,2,0)</f>
        <v>5</v>
      </c>
      <c r="AC99" s="214">
        <f t="shared" si="98"/>
        <v>8.5</v>
      </c>
      <c r="AD99" s="214">
        <f t="shared" si="99"/>
        <v>11.5</v>
      </c>
      <c r="AE99" s="223">
        <f t="shared" si="100"/>
        <v>14.5</v>
      </c>
      <c r="AF99" s="214">
        <f>BB99+IF($F99="범선",IF($BG$1=TRUE,INDEX(Sheet2!$H$2:'Sheet2'!$H$45,MATCH(BB99,Sheet2!$G$2:'Sheet2'!$G$45,0),0)),IF($BH$1=TRUE,INDEX(Sheet2!$I$2:'Sheet2'!$I$45,MATCH(BB99,Sheet2!$G$2:'Sheet2'!$G$45,0)),IF($BI$1=TRUE,INDEX(Sheet2!$H$2:'Sheet2'!$H$45,MATCH(BB99,Sheet2!$G$2:'Sheet2'!$G$45,0)),0)))+IF($BE$1=TRUE,2,0)</f>
        <v>9</v>
      </c>
      <c r="AG99" s="214">
        <f t="shared" si="101"/>
        <v>12.5</v>
      </c>
      <c r="AH99" s="214">
        <f t="shared" si="102"/>
        <v>15.5</v>
      </c>
      <c r="AI99" s="223">
        <f t="shared" si="103"/>
        <v>18.5</v>
      </c>
      <c r="AJ99" s="6"/>
      <c r="AK99" s="97">
        <v>250</v>
      </c>
      <c r="AL99" s="97">
        <v>350</v>
      </c>
      <c r="AM99" s="97">
        <v>8</v>
      </c>
      <c r="AN99" s="83">
        <v>8</v>
      </c>
      <c r="AO99" s="83">
        <v>12</v>
      </c>
      <c r="AP99" s="5">
        <v>55</v>
      </c>
      <c r="AQ99" s="5">
        <v>27</v>
      </c>
      <c r="AR99" s="5">
        <v>20</v>
      </c>
      <c r="AS99" s="5">
        <v>805</v>
      </c>
      <c r="AT99" s="5">
        <v>3</v>
      </c>
      <c r="AU99" s="5">
        <f t="shared" si="104"/>
        <v>880</v>
      </c>
      <c r="AV99" s="5">
        <f t="shared" si="105"/>
        <v>660</v>
      </c>
      <c r="AW99" s="5">
        <f t="shared" si="106"/>
        <v>1100</v>
      </c>
      <c r="AX99" s="5">
        <f t="shared" si="107"/>
        <v>-5</v>
      </c>
      <c r="AY99" s="5">
        <f t="shared" si="108"/>
        <v>-4</v>
      </c>
      <c r="AZ99" s="5">
        <f t="shared" si="109"/>
        <v>0</v>
      </c>
      <c r="BA99" s="5">
        <f t="shared" si="110"/>
        <v>3</v>
      </c>
      <c r="BB99" s="5">
        <f t="shared" si="111"/>
        <v>7</v>
      </c>
    </row>
    <row r="100" spans="1:54" s="5" customFormat="1" hidden="1">
      <c r="A100" s="367"/>
      <c r="B100" s="437" t="s">
        <v>45</v>
      </c>
      <c r="C100" s="485" t="s">
        <v>92</v>
      </c>
      <c r="D100" s="6" t="s">
        <v>1</v>
      </c>
      <c r="E100" s="6" t="s">
        <v>0</v>
      </c>
      <c r="F100" s="7" t="s">
        <v>18</v>
      </c>
      <c r="G100" s="9" t="s">
        <v>10</v>
      </c>
      <c r="H100" s="282">
        <f>ROUNDDOWN(AK100*1.05,0)+INDEX(Sheet2!$B$2:'Sheet2'!$B$5,MATCH(G100,Sheet2!$A$2:'Sheet2'!$A$5,0),0)+34*AT100-ROUNDUP(IF($BC$1=TRUE,AV100,AW100)/10,0)+A100</f>
        <v>413</v>
      </c>
      <c r="I100" s="292">
        <f>ROUNDDOWN(AL100*1.05,0)+INDEX(Sheet2!$B$2:'Sheet2'!$B$5,MATCH(G100,Sheet2!$A$2:'Sheet2'!$A$5,0),0)+34*AT100-ROUNDUP(IF($BC$1=TRUE,AV100,AW100)/10,0)+A100</f>
        <v>550</v>
      </c>
      <c r="J100" s="15">
        <f t="shared" si="84"/>
        <v>963</v>
      </c>
      <c r="K100" s="922">
        <f>AW100-ROUNDDOWN(AR100/2,0)-ROUNDDOWN(MAX(AQ100*1.2,AP100*0.5),0)+INDEX(Sheet2!$C$2:'Sheet2'!$C$5,MATCH(G100,Sheet2!$A$2:'Sheet2'!$A$5,0),0)</f>
        <v>1103</v>
      </c>
      <c r="L100" s="8">
        <f t="shared" si="85"/>
        <v>589</v>
      </c>
      <c r="M100" s="452">
        <f t="shared" si="86"/>
        <v>10</v>
      </c>
      <c r="N100" s="452">
        <f t="shared" si="87"/>
        <v>36</v>
      </c>
      <c r="O100" s="486">
        <f t="shared" si="88"/>
        <v>1789</v>
      </c>
      <c r="P100" s="10">
        <f>AX100+IF($F100="범선",IF($BG$1=TRUE,INDEX(Sheet2!$H$2:'Sheet2'!$H$45,MATCH(AX100,Sheet2!$G$2:'Sheet2'!$G$45,0),0)),IF($BH$1=TRUE,INDEX(Sheet2!$I$2:'Sheet2'!$I$45,MATCH(AX100,Sheet2!$G$2:'Sheet2'!$G$45,0)),IF($BI$1=TRUE,INDEX(Sheet2!$H$2:'Sheet2'!$H$45,MATCH(AX100,Sheet2!$G$2:'Sheet2'!$G$45,0)),0)))+IF($BE$1=TRUE,2,0)</f>
        <v>2</v>
      </c>
      <c r="Q100" s="6">
        <f t="shared" si="89"/>
        <v>5</v>
      </c>
      <c r="R100" s="6">
        <f t="shared" si="90"/>
        <v>8</v>
      </c>
      <c r="S100" s="9">
        <f t="shared" si="91"/>
        <v>11</v>
      </c>
      <c r="T100" s="6">
        <f>AY100+IF($F100="범선",IF($BG$1=TRUE,INDEX(Sheet2!$H$2:'Sheet2'!$H$45,MATCH(AY100,Sheet2!$G$2:'Sheet2'!$G$45,0),0)),IF($BH$1=TRUE,INDEX(Sheet2!$I$2:'Sheet2'!$I$45,MATCH(AY100,Sheet2!$G$2:'Sheet2'!$G$45,0)),IF($BI$1=TRUE,INDEX(Sheet2!$H$2:'Sheet2'!$H$45,MATCH(AY100,Sheet2!$G$2:'Sheet2'!$G$45,0)),0)))+IF($BE$1=TRUE,2,0)</f>
        <v>3</v>
      </c>
      <c r="U100" s="6">
        <f t="shared" si="92"/>
        <v>6.5</v>
      </c>
      <c r="V100" s="6">
        <f t="shared" si="93"/>
        <v>9.5</v>
      </c>
      <c r="W100" s="9">
        <f t="shared" si="94"/>
        <v>12.5</v>
      </c>
      <c r="X100" s="6">
        <f>AZ100+IF($F100="범선",IF($BG$1=TRUE,INDEX(Sheet2!$H$2:'Sheet2'!$H$45,MATCH(AZ100,Sheet2!$G$2:'Sheet2'!$G$45,0),0)),IF($BH$1=TRUE,INDEX(Sheet2!$I$2:'Sheet2'!$I$45,MATCH(AZ100,Sheet2!$G$2:'Sheet2'!$G$45,0)),IF($BI$1=TRUE,INDEX(Sheet2!$H$2:'Sheet2'!$H$45,MATCH(AZ100,Sheet2!$G$2:'Sheet2'!$G$45,0)),0)))+IF($BE$1=TRUE,2,0)</f>
        <v>7</v>
      </c>
      <c r="Y100" s="6">
        <f t="shared" si="95"/>
        <v>10.5</v>
      </c>
      <c r="Z100" s="6">
        <f t="shared" si="96"/>
        <v>13.5</v>
      </c>
      <c r="AA100" s="9">
        <f t="shared" si="97"/>
        <v>16.5</v>
      </c>
      <c r="AB100" s="6">
        <f>BA100+IF($F100="범선",IF($BG$1=TRUE,INDEX(Sheet2!$H$2:'Sheet2'!$H$45,MATCH(BA100,Sheet2!$G$2:'Sheet2'!$G$45,0),0)),IF($BH$1=TRUE,INDEX(Sheet2!$I$2:'Sheet2'!$I$45,MATCH(BA100,Sheet2!$G$2:'Sheet2'!$G$45,0)),IF($BI$1=TRUE,INDEX(Sheet2!$H$2:'Sheet2'!$H$45,MATCH(BA100,Sheet2!$G$2:'Sheet2'!$G$45,0)),0)))+IF($BE$1=TRUE,2,0)</f>
        <v>10</v>
      </c>
      <c r="AC100" s="6">
        <f t="shared" si="98"/>
        <v>13.5</v>
      </c>
      <c r="AD100" s="6">
        <f t="shared" si="99"/>
        <v>16.5</v>
      </c>
      <c r="AE100" s="9">
        <f t="shared" si="100"/>
        <v>19.5</v>
      </c>
      <c r="AF100" s="6">
        <f>BB100+IF($F100="범선",IF($BG$1=TRUE,INDEX(Sheet2!$H$2:'Sheet2'!$H$45,MATCH(BB100,Sheet2!$G$2:'Sheet2'!$G$45,0),0)),IF($BH$1=TRUE,INDEX(Sheet2!$I$2:'Sheet2'!$I$45,MATCH(BB100,Sheet2!$G$2:'Sheet2'!$G$45,0)),IF($BI$1=TRUE,INDEX(Sheet2!$H$2:'Sheet2'!$H$45,MATCH(BB100,Sheet2!$G$2:'Sheet2'!$G$45,0)),0)))+IF($BE$1=TRUE,2,0)</f>
        <v>14</v>
      </c>
      <c r="AG100" s="6">
        <f t="shared" si="101"/>
        <v>17.5</v>
      </c>
      <c r="AH100" s="6">
        <f t="shared" si="102"/>
        <v>20.5</v>
      </c>
      <c r="AI100" s="9">
        <f t="shared" si="103"/>
        <v>23.5</v>
      </c>
      <c r="AJ100" s="6"/>
      <c r="AK100" s="97">
        <v>230</v>
      </c>
      <c r="AL100" s="97">
        <v>360</v>
      </c>
      <c r="AM100" s="97">
        <v>8</v>
      </c>
      <c r="AN100" s="83">
        <v>10</v>
      </c>
      <c r="AO100" s="83">
        <v>36</v>
      </c>
      <c r="AP100" s="5">
        <v>70</v>
      </c>
      <c r="AQ100" s="5">
        <v>70</v>
      </c>
      <c r="AR100" s="5">
        <v>40</v>
      </c>
      <c r="AS100" s="5">
        <v>815</v>
      </c>
      <c r="AT100" s="5">
        <v>3</v>
      </c>
      <c r="AU100" s="5">
        <f t="shared" si="104"/>
        <v>925</v>
      </c>
      <c r="AV100" s="5">
        <f t="shared" si="105"/>
        <v>693</v>
      </c>
      <c r="AW100" s="5">
        <f t="shared" si="106"/>
        <v>1156</v>
      </c>
      <c r="AX100" s="5">
        <f t="shared" si="107"/>
        <v>0</v>
      </c>
      <c r="AY100" s="5">
        <f t="shared" si="108"/>
        <v>1</v>
      </c>
      <c r="AZ100" s="5">
        <f t="shared" si="109"/>
        <v>5</v>
      </c>
      <c r="BA100" s="5">
        <f t="shared" si="110"/>
        <v>8</v>
      </c>
      <c r="BB100" s="5">
        <f t="shared" si="111"/>
        <v>12</v>
      </c>
    </row>
    <row r="101" spans="1:54" s="5" customFormat="1" hidden="1">
      <c r="A101" s="439"/>
      <c r="B101" s="440" t="s">
        <v>98</v>
      </c>
      <c r="C101" s="212" t="s">
        <v>97</v>
      </c>
      <c r="D101" s="214" t="s">
        <v>1</v>
      </c>
      <c r="E101" s="214" t="s">
        <v>0</v>
      </c>
      <c r="F101" s="500" t="s">
        <v>18</v>
      </c>
      <c r="G101" s="223" t="s">
        <v>10</v>
      </c>
      <c r="H101" s="322">
        <f>ROUNDDOWN(AK101*1.05,0)+INDEX(Sheet2!$B$2:'Sheet2'!$B$5,MATCH(G101,Sheet2!$A$2:'Sheet2'!$A$5,0),0)+34*AT101-ROUNDUP(IF($BC$1=TRUE,AV101,AW101)/10,0)+A101</f>
        <v>328</v>
      </c>
      <c r="I101" s="323">
        <f>ROUNDDOWN(AL101*1.05,0)+INDEX(Sheet2!$B$2:'Sheet2'!$B$5,MATCH(G101,Sheet2!$A$2:'Sheet2'!$A$5,0),0)+34*AT101-ROUNDUP(IF($BC$1=TRUE,AV101,AW101)/10,0)+A101</f>
        <v>464</v>
      </c>
      <c r="J101" s="232">
        <f t="shared" si="84"/>
        <v>792</v>
      </c>
      <c r="K101" s="756">
        <f>AW101-ROUNDDOWN(AR101/2,0)-ROUNDDOWN(MAX(AQ101*1.2,AP101*0.5),0)+INDEX(Sheet2!$C$2:'Sheet2'!$C$5,MATCH(G101,Sheet2!$A$2:'Sheet2'!$A$5,0),0)</f>
        <v>1096</v>
      </c>
      <c r="L101" s="247">
        <f t="shared" si="85"/>
        <v>605</v>
      </c>
      <c r="M101" s="249">
        <f t="shared" si="86"/>
        <v>10</v>
      </c>
      <c r="N101" s="249">
        <f t="shared" si="87"/>
        <v>26</v>
      </c>
      <c r="O101" s="252">
        <f t="shared" si="88"/>
        <v>1448</v>
      </c>
      <c r="P101" s="259">
        <f>AX101+IF($F101="범선",IF($BG$1=TRUE,INDEX(Sheet2!$H$2:'Sheet2'!$H$45,MATCH(AX101,Sheet2!$G$2:'Sheet2'!$G$45,0),0)),IF($BH$1=TRUE,INDEX(Sheet2!$I$2:'Sheet2'!$I$45,MATCH(AX101,Sheet2!$G$2:'Sheet2'!$G$45,0)),IF($BI$1=TRUE,INDEX(Sheet2!$H$2:'Sheet2'!$H$45,MATCH(AX101,Sheet2!$G$2:'Sheet2'!$G$45,0)),0)))+IF($BE$1=TRUE,2,0)</f>
        <v>0</v>
      </c>
      <c r="Q101" s="214">
        <f t="shared" si="89"/>
        <v>3</v>
      </c>
      <c r="R101" s="214">
        <f t="shared" si="90"/>
        <v>6</v>
      </c>
      <c r="S101" s="223">
        <f t="shared" si="91"/>
        <v>9</v>
      </c>
      <c r="T101" s="214">
        <f>AY101+IF($F101="범선",IF($BG$1=TRUE,INDEX(Sheet2!$H$2:'Sheet2'!$H$45,MATCH(AY101,Sheet2!$G$2:'Sheet2'!$G$45,0),0)),IF($BH$1=TRUE,INDEX(Sheet2!$I$2:'Sheet2'!$I$45,MATCH(AY101,Sheet2!$G$2:'Sheet2'!$G$45,0)),IF($BI$1=TRUE,INDEX(Sheet2!$H$2:'Sheet2'!$H$45,MATCH(AY101,Sheet2!$G$2:'Sheet2'!$G$45,0)),0)))+IF($BE$1=TRUE,2,0)</f>
        <v>1</v>
      </c>
      <c r="U101" s="214">
        <f t="shared" si="92"/>
        <v>4.5</v>
      </c>
      <c r="V101" s="214">
        <f t="shared" si="93"/>
        <v>7.5</v>
      </c>
      <c r="W101" s="223">
        <f t="shared" si="94"/>
        <v>10.5</v>
      </c>
      <c r="X101" s="214">
        <f>AZ101+IF($F101="범선",IF($BG$1=TRUE,INDEX(Sheet2!$H$2:'Sheet2'!$H$45,MATCH(AZ101,Sheet2!$G$2:'Sheet2'!$G$45,0),0)),IF($BH$1=TRUE,INDEX(Sheet2!$I$2:'Sheet2'!$I$45,MATCH(AZ101,Sheet2!$G$2:'Sheet2'!$G$45,0)),IF($BI$1=TRUE,INDEX(Sheet2!$H$2:'Sheet2'!$H$45,MATCH(AZ101,Sheet2!$G$2:'Sheet2'!$G$45,0)),0)))+IF($BE$1=TRUE,2,0)</f>
        <v>5</v>
      </c>
      <c r="Y101" s="214">
        <f t="shared" si="95"/>
        <v>8.5</v>
      </c>
      <c r="Z101" s="214">
        <f t="shared" si="96"/>
        <v>11.5</v>
      </c>
      <c r="AA101" s="223">
        <f t="shared" si="97"/>
        <v>14.5</v>
      </c>
      <c r="AB101" s="214">
        <f>BA101+IF($F101="범선",IF($BG$1=TRUE,INDEX(Sheet2!$H$2:'Sheet2'!$H$45,MATCH(BA101,Sheet2!$G$2:'Sheet2'!$G$45,0),0)),IF($BH$1=TRUE,INDEX(Sheet2!$I$2:'Sheet2'!$I$45,MATCH(BA101,Sheet2!$G$2:'Sheet2'!$G$45,0)),IF($BI$1=TRUE,INDEX(Sheet2!$H$2:'Sheet2'!$H$45,MATCH(BA101,Sheet2!$G$2:'Sheet2'!$G$45,0)),0)))+IF($BE$1=TRUE,2,0)</f>
        <v>8</v>
      </c>
      <c r="AC101" s="214">
        <f t="shared" si="98"/>
        <v>11.5</v>
      </c>
      <c r="AD101" s="214">
        <f t="shared" si="99"/>
        <v>14.5</v>
      </c>
      <c r="AE101" s="223">
        <f t="shared" si="100"/>
        <v>17.5</v>
      </c>
      <c r="AF101" s="214">
        <f>BB101+IF($F101="범선",IF($BG$1=TRUE,INDEX(Sheet2!$H$2:'Sheet2'!$H$45,MATCH(BB101,Sheet2!$G$2:'Sheet2'!$G$45,0),0)),IF($BH$1=TRUE,INDEX(Sheet2!$I$2:'Sheet2'!$I$45,MATCH(BB101,Sheet2!$G$2:'Sheet2'!$G$45,0)),IF($BI$1=TRUE,INDEX(Sheet2!$H$2:'Sheet2'!$H$45,MATCH(BB101,Sheet2!$G$2:'Sheet2'!$G$45,0)),0)))+IF($BE$1=TRUE,2,0)</f>
        <v>12</v>
      </c>
      <c r="AG101" s="214">
        <f t="shared" si="101"/>
        <v>15.5</v>
      </c>
      <c r="AH101" s="214">
        <f t="shared" si="102"/>
        <v>18.5</v>
      </c>
      <c r="AI101" s="223">
        <f t="shared" si="103"/>
        <v>21.5</v>
      </c>
      <c r="AJ101" s="6"/>
      <c r="AK101" s="97">
        <v>145</v>
      </c>
      <c r="AL101" s="97">
        <v>275</v>
      </c>
      <c r="AM101" s="97">
        <v>10</v>
      </c>
      <c r="AN101" s="83">
        <v>10</v>
      </c>
      <c r="AO101" s="83">
        <v>26</v>
      </c>
      <c r="AP101" s="5">
        <v>56</v>
      </c>
      <c r="AQ101" s="5">
        <v>29</v>
      </c>
      <c r="AR101" s="5">
        <v>42</v>
      </c>
      <c r="AS101" s="5">
        <v>782</v>
      </c>
      <c r="AT101" s="5">
        <v>3</v>
      </c>
      <c r="AU101" s="5">
        <f t="shared" si="104"/>
        <v>880</v>
      </c>
      <c r="AV101" s="5">
        <f t="shared" si="105"/>
        <v>660</v>
      </c>
      <c r="AW101" s="5">
        <f t="shared" si="106"/>
        <v>1100</v>
      </c>
      <c r="AX101" s="5">
        <f t="shared" si="107"/>
        <v>-2</v>
      </c>
      <c r="AY101" s="5">
        <f t="shared" si="108"/>
        <v>-1</v>
      </c>
      <c r="AZ101" s="5">
        <f t="shared" si="109"/>
        <v>3</v>
      </c>
      <c r="BA101" s="5">
        <f t="shared" si="110"/>
        <v>6</v>
      </c>
      <c r="BB101" s="5">
        <f t="shared" si="111"/>
        <v>10</v>
      </c>
    </row>
    <row r="102" spans="1:54" s="5" customFormat="1" hidden="1">
      <c r="A102" s="368"/>
      <c r="B102" s="90" t="s">
        <v>3</v>
      </c>
      <c r="C102" s="122" t="s">
        <v>87</v>
      </c>
      <c r="D102" s="20" t="s">
        <v>1</v>
      </c>
      <c r="E102" s="20" t="s">
        <v>41</v>
      </c>
      <c r="F102" s="21" t="s">
        <v>18</v>
      </c>
      <c r="G102" s="22" t="s">
        <v>10</v>
      </c>
      <c r="H102" s="318">
        <f>ROUNDDOWN(AK102*1.05,0)+INDEX(Sheet2!$B$2:'Sheet2'!$B$5,MATCH(G102,Sheet2!$A$2:'Sheet2'!$A$5,0),0)+34*AT102-ROUNDUP(IF($BC$1=TRUE,AV102,AW102)/10,0)+A102</f>
        <v>548</v>
      </c>
      <c r="I102" s="319">
        <f>ROUNDDOWN(AL102*1.05,0)+INDEX(Sheet2!$B$2:'Sheet2'!$B$5,MATCH(G102,Sheet2!$A$2:'Sheet2'!$A$5,0),0)+34*AT102-ROUNDUP(IF($BC$1=TRUE,AV102,AW102)/10,0)+A102</f>
        <v>632</v>
      </c>
      <c r="J102" s="23">
        <f t="shared" si="84"/>
        <v>1180</v>
      </c>
      <c r="K102" s="484">
        <f>AW102-ROUNDDOWN(AR102/2,0)-ROUNDDOWN(MAX(AQ102*1.2,AP102*0.5),0)+INDEX(Sheet2!$C$2:'Sheet2'!$C$5,MATCH(G102,Sheet2!$A$2:'Sheet2'!$A$5,0),0)</f>
        <v>1095</v>
      </c>
      <c r="L102" s="19">
        <f t="shared" si="85"/>
        <v>607</v>
      </c>
      <c r="M102" s="99">
        <f t="shared" si="86"/>
        <v>12</v>
      </c>
      <c r="N102" s="99">
        <f t="shared" si="87"/>
        <v>25</v>
      </c>
      <c r="O102" s="187">
        <f t="shared" si="88"/>
        <v>2276</v>
      </c>
      <c r="P102" s="24">
        <f>AX102+IF($F102="범선",IF($BG$1=TRUE,INDEX(Sheet2!$H$2:'Sheet2'!$H$45,MATCH(AX102,Sheet2!$G$2:'Sheet2'!$G$45,0),0)),IF($BH$1=TRUE,INDEX(Sheet2!$I$2:'Sheet2'!$I$45,MATCH(AX102,Sheet2!$G$2:'Sheet2'!$G$45,0)),IF($BI$1=TRUE,INDEX(Sheet2!$H$2:'Sheet2'!$H$45,MATCH(AX102,Sheet2!$G$2:'Sheet2'!$G$45,0)),0)))+IF($BE$1=TRUE,2,0)</f>
        <v>0</v>
      </c>
      <c r="Q102" s="20">
        <f t="shared" si="89"/>
        <v>3</v>
      </c>
      <c r="R102" s="20">
        <f t="shared" si="90"/>
        <v>6</v>
      </c>
      <c r="S102" s="22">
        <f t="shared" si="91"/>
        <v>9</v>
      </c>
      <c r="T102" s="20">
        <f>AY102+IF($F102="범선",IF($BG$1=TRUE,INDEX(Sheet2!$H$2:'Sheet2'!$H$45,MATCH(AY102,Sheet2!$G$2:'Sheet2'!$G$45,0),0)),IF($BH$1=TRUE,INDEX(Sheet2!$I$2:'Sheet2'!$I$45,MATCH(AY102,Sheet2!$G$2:'Sheet2'!$G$45,0)),IF($BI$1=TRUE,INDEX(Sheet2!$H$2:'Sheet2'!$H$45,MATCH(AY102,Sheet2!$G$2:'Sheet2'!$G$45,0)),0)))+IF($BE$1=TRUE,2,0)</f>
        <v>1</v>
      </c>
      <c r="U102" s="20">
        <f t="shared" si="92"/>
        <v>4.5</v>
      </c>
      <c r="V102" s="20">
        <f t="shared" si="93"/>
        <v>7.5</v>
      </c>
      <c r="W102" s="22">
        <f t="shared" si="94"/>
        <v>10.5</v>
      </c>
      <c r="X102" s="20">
        <f>AZ102+IF($F102="범선",IF($BG$1=TRUE,INDEX(Sheet2!$H$2:'Sheet2'!$H$45,MATCH(AZ102,Sheet2!$G$2:'Sheet2'!$G$45,0),0)),IF($BH$1=TRUE,INDEX(Sheet2!$I$2:'Sheet2'!$I$45,MATCH(AZ102,Sheet2!$G$2:'Sheet2'!$G$45,0)),IF($BI$1=TRUE,INDEX(Sheet2!$H$2:'Sheet2'!$H$45,MATCH(AZ102,Sheet2!$G$2:'Sheet2'!$G$45,0)),0)))+IF($BE$1=TRUE,2,0)</f>
        <v>4</v>
      </c>
      <c r="Y102" s="20">
        <f t="shared" si="95"/>
        <v>7.5</v>
      </c>
      <c r="Z102" s="20">
        <f t="shared" si="96"/>
        <v>10.5</v>
      </c>
      <c r="AA102" s="22">
        <f t="shared" si="97"/>
        <v>13.5</v>
      </c>
      <c r="AB102" s="20">
        <f>BA102+IF($F102="범선",IF($BG$1=TRUE,INDEX(Sheet2!$H$2:'Sheet2'!$H$45,MATCH(BA102,Sheet2!$G$2:'Sheet2'!$G$45,0),0)),IF($BH$1=TRUE,INDEX(Sheet2!$I$2:'Sheet2'!$I$45,MATCH(BA102,Sheet2!$G$2:'Sheet2'!$G$45,0)),IF($BI$1=TRUE,INDEX(Sheet2!$H$2:'Sheet2'!$H$45,MATCH(BA102,Sheet2!$G$2:'Sheet2'!$G$45,0)),0)))+IF($BE$1=TRUE,2,0)</f>
        <v>8</v>
      </c>
      <c r="AC102" s="20">
        <f t="shared" si="98"/>
        <v>11.5</v>
      </c>
      <c r="AD102" s="20">
        <f t="shared" si="99"/>
        <v>14.5</v>
      </c>
      <c r="AE102" s="22">
        <f t="shared" si="100"/>
        <v>17.5</v>
      </c>
      <c r="AF102" s="20">
        <f>BB102+IF($F102="범선",IF($BG$1=TRUE,INDEX(Sheet2!$H$2:'Sheet2'!$H$45,MATCH(BB102,Sheet2!$G$2:'Sheet2'!$G$45,0),0)),IF($BH$1=TRUE,INDEX(Sheet2!$I$2:'Sheet2'!$I$45,MATCH(BB102,Sheet2!$G$2:'Sheet2'!$G$45,0)),IF($BI$1=TRUE,INDEX(Sheet2!$H$2:'Sheet2'!$H$45,MATCH(BB102,Sheet2!$G$2:'Sheet2'!$G$45,0)),0)))+IF($BE$1=TRUE,2,0)</f>
        <v>12</v>
      </c>
      <c r="AG102" s="20">
        <f t="shared" si="101"/>
        <v>15.5</v>
      </c>
      <c r="AH102" s="20">
        <f t="shared" si="102"/>
        <v>18.5</v>
      </c>
      <c r="AI102" s="22">
        <f t="shared" si="103"/>
        <v>21.5</v>
      </c>
      <c r="AJ102" s="20"/>
      <c r="AK102" s="97">
        <v>290</v>
      </c>
      <c r="AL102" s="97">
        <v>370</v>
      </c>
      <c r="AM102" s="97">
        <v>14</v>
      </c>
      <c r="AN102" s="83">
        <v>12</v>
      </c>
      <c r="AO102" s="83">
        <v>25</v>
      </c>
      <c r="AP102" s="5">
        <v>75</v>
      </c>
      <c r="AQ102" s="5">
        <v>30</v>
      </c>
      <c r="AR102" s="5">
        <v>22</v>
      </c>
      <c r="AS102" s="5">
        <v>777</v>
      </c>
      <c r="AT102" s="5">
        <v>5</v>
      </c>
      <c r="AU102" s="5">
        <f t="shared" si="104"/>
        <v>874</v>
      </c>
      <c r="AV102" s="5">
        <f t="shared" si="105"/>
        <v>655</v>
      </c>
      <c r="AW102" s="5">
        <f t="shared" si="106"/>
        <v>1092</v>
      </c>
      <c r="AX102" s="5">
        <f t="shared" si="107"/>
        <v>-2</v>
      </c>
      <c r="AY102" s="5">
        <f t="shared" si="108"/>
        <v>-1</v>
      </c>
      <c r="AZ102" s="5">
        <f t="shared" si="109"/>
        <v>2</v>
      </c>
      <c r="BA102" s="5">
        <f t="shared" si="110"/>
        <v>6</v>
      </c>
      <c r="BB102" s="5">
        <f t="shared" si="111"/>
        <v>10</v>
      </c>
    </row>
    <row r="103" spans="1:54" s="5" customFormat="1" hidden="1">
      <c r="A103" s="334">
        <v>20</v>
      </c>
      <c r="B103" s="89"/>
      <c r="C103" s="119" t="s">
        <v>106</v>
      </c>
      <c r="D103" s="26" t="s">
        <v>25</v>
      </c>
      <c r="E103" s="26" t="s">
        <v>41</v>
      </c>
      <c r="F103" s="27" t="s">
        <v>18</v>
      </c>
      <c r="G103" s="28" t="s">
        <v>10</v>
      </c>
      <c r="H103" s="91">
        <f>ROUNDDOWN(AK103*1.05,0)+INDEX(Sheet2!$B$2:'Sheet2'!$B$5,MATCH(G103,Sheet2!$A$2:'Sheet2'!$A$5,0),0)+34*AT103-ROUNDUP(IF($BC$1=TRUE,AV103,AW103)/10,0)+A103</f>
        <v>467</v>
      </c>
      <c r="I103" s="231">
        <f>ROUNDDOWN(AL103*1.05,0)+INDEX(Sheet2!$B$2:'Sheet2'!$B$5,MATCH(G103,Sheet2!$A$2:'Sheet2'!$A$5,0),0)+34*AT103-ROUNDUP(IF($BC$1=TRUE,AV103,AW103)/10,0)+A103</f>
        <v>572</v>
      </c>
      <c r="J103" s="30">
        <f t="shared" si="84"/>
        <v>1039</v>
      </c>
      <c r="K103" s="136">
        <f>AW103-ROUNDDOWN(AR103/2,0)-ROUNDDOWN(MAX(AQ103*1.2,AP103*0.5),0)+INDEX(Sheet2!$C$2:'Sheet2'!$C$5,MATCH(G103,Sheet2!$A$2:'Sheet2'!$A$5,0),0)</f>
        <v>1094</v>
      </c>
      <c r="L103" s="25">
        <f t="shared" si="85"/>
        <v>593</v>
      </c>
      <c r="M103" s="83">
        <f t="shared" si="86"/>
        <v>14</v>
      </c>
      <c r="N103" s="83">
        <f t="shared" si="87"/>
        <v>40</v>
      </c>
      <c r="O103" s="92">
        <f t="shared" si="88"/>
        <v>1973</v>
      </c>
      <c r="P103" s="31">
        <f>AX103+IF($F103="범선",IF($BG$1=TRUE,INDEX(Sheet2!$H$2:'Sheet2'!$H$45,MATCH(AX103,Sheet2!$G$2:'Sheet2'!$G$45,0),0)),IF($BH$1=TRUE,INDEX(Sheet2!$I$2:'Sheet2'!$I$45,MATCH(AX103,Sheet2!$G$2:'Sheet2'!$G$45,0)),IF($BI$1=TRUE,INDEX(Sheet2!$H$2:'Sheet2'!$H$45,MATCH(AX103,Sheet2!$G$2:'Sheet2'!$G$45,0)),0)))+IF($BE$1=TRUE,2,0)</f>
        <v>3</v>
      </c>
      <c r="Q103" s="26">
        <f t="shared" si="89"/>
        <v>6</v>
      </c>
      <c r="R103" s="26">
        <f t="shared" si="90"/>
        <v>9</v>
      </c>
      <c r="S103" s="28">
        <f t="shared" si="91"/>
        <v>12</v>
      </c>
      <c r="T103" s="26">
        <f>AY103+IF($F103="범선",IF($BG$1=TRUE,INDEX(Sheet2!$H$2:'Sheet2'!$H$45,MATCH(AY103,Sheet2!$G$2:'Sheet2'!$G$45,0),0)),IF($BH$1=TRUE,INDEX(Sheet2!$I$2:'Sheet2'!$I$45,MATCH(AY103,Sheet2!$G$2:'Sheet2'!$G$45,0)),IF($BI$1=TRUE,INDEX(Sheet2!$H$2:'Sheet2'!$H$45,MATCH(AY103,Sheet2!$G$2:'Sheet2'!$G$45,0)),0)))+IF($BE$1=TRUE,2,0)</f>
        <v>4</v>
      </c>
      <c r="U103" s="26">
        <f t="shared" si="92"/>
        <v>7.5</v>
      </c>
      <c r="V103" s="26">
        <f t="shared" si="93"/>
        <v>10.5</v>
      </c>
      <c r="W103" s="28">
        <f t="shared" si="94"/>
        <v>13.5</v>
      </c>
      <c r="X103" s="26">
        <f>AZ103+IF($F103="범선",IF($BG$1=TRUE,INDEX(Sheet2!$H$2:'Sheet2'!$H$45,MATCH(AZ103,Sheet2!$G$2:'Sheet2'!$G$45,0),0)),IF($BH$1=TRUE,INDEX(Sheet2!$I$2:'Sheet2'!$I$45,MATCH(AZ103,Sheet2!$G$2:'Sheet2'!$G$45,0)),IF($BI$1=TRUE,INDEX(Sheet2!$H$2:'Sheet2'!$H$45,MATCH(AZ103,Sheet2!$G$2:'Sheet2'!$G$45,0)),0)))+IF($BE$1=TRUE,2,0)</f>
        <v>7</v>
      </c>
      <c r="Y103" s="26">
        <f t="shared" si="95"/>
        <v>10.5</v>
      </c>
      <c r="Z103" s="26">
        <f t="shared" si="96"/>
        <v>13.5</v>
      </c>
      <c r="AA103" s="28">
        <f t="shared" si="97"/>
        <v>16.5</v>
      </c>
      <c r="AB103" s="26">
        <f>BA103+IF($F103="범선",IF($BG$1=TRUE,INDEX(Sheet2!$H$2:'Sheet2'!$H$45,MATCH(BA103,Sheet2!$G$2:'Sheet2'!$G$45,0),0)),IF($BH$1=TRUE,INDEX(Sheet2!$I$2:'Sheet2'!$I$45,MATCH(BA103,Sheet2!$G$2:'Sheet2'!$G$45,0)),IF($BI$1=TRUE,INDEX(Sheet2!$H$2:'Sheet2'!$H$45,MATCH(BA103,Sheet2!$G$2:'Sheet2'!$G$45,0)),0)))+IF($BE$1=TRUE,2,0)</f>
        <v>11</v>
      </c>
      <c r="AC103" s="26">
        <f t="shared" si="98"/>
        <v>14.5</v>
      </c>
      <c r="AD103" s="26">
        <f t="shared" si="99"/>
        <v>17.5</v>
      </c>
      <c r="AE103" s="28">
        <f t="shared" si="100"/>
        <v>20.5</v>
      </c>
      <c r="AF103" s="26">
        <f>BB103+IF($F103="범선",IF($BG$1=TRUE,INDEX(Sheet2!$H$2:'Sheet2'!$H$45,MATCH(BB103,Sheet2!$G$2:'Sheet2'!$G$45,0),0)),IF($BH$1=TRUE,INDEX(Sheet2!$I$2:'Sheet2'!$I$45,MATCH(BB103,Sheet2!$G$2:'Sheet2'!$G$45,0)),IF($BI$1=TRUE,INDEX(Sheet2!$H$2:'Sheet2'!$H$45,MATCH(BB103,Sheet2!$G$2:'Sheet2'!$G$45,0)),0)))+IF($BE$1=TRUE,2,0)</f>
        <v>15</v>
      </c>
      <c r="AG103" s="26">
        <f t="shared" si="101"/>
        <v>18.5</v>
      </c>
      <c r="AH103" s="26">
        <f t="shared" si="102"/>
        <v>21.5</v>
      </c>
      <c r="AI103" s="28">
        <f t="shared" si="103"/>
        <v>24.5</v>
      </c>
      <c r="AJ103" s="26"/>
      <c r="AK103" s="97">
        <v>260</v>
      </c>
      <c r="AL103" s="97">
        <v>360</v>
      </c>
      <c r="AM103" s="97">
        <v>15</v>
      </c>
      <c r="AN103" s="83">
        <v>14</v>
      </c>
      <c r="AO103" s="83">
        <v>40</v>
      </c>
      <c r="AP103" s="5">
        <v>70</v>
      </c>
      <c r="AQ103" s="5">
        <v>35</v>
      </c>
      <c r="AR103" s="5">
        <v>80</v>
      </c>
      <c r="AS103" s="5">
        <v>750</v>
      </c>
      <c r="AT103" s="5">
        <v>3</v>
      </c>
      <c r="AU103" s="5">
        <f t="shared" si="104"/>
        <v>900</v>
      </c>
      <c r="AV103" s="5">
        <f t="shared" si="105"/>
        <v>675</v>
      </c>
      <c r="AW103" s="5">
        <f t="shared" si="106"/>
        <v>1125</v>
      </c>
      <c r="AX103" s="5">
        <f t="shared" si="107"/>
        <v>1</v>
      </c>
      <c r="AY103" s="5">
        <f t="shared" si="108"/>
        <v>2</v>
      </c>
      <c r="AZ103" s="5">
        <f t="shared" si="109"/>
        <v>5</v>
      </c>
      <c r="BA103" s="5">
        <f t="shared" si="110"/>
        <v>9</v>
      </c>
      <c r="BB103" s="5">
        <f t="shared" si="111"/>
        <v>13</v>
      </c>
    </row>
    <row r="104" spans="1:54" s="5" customFormat="1" hidden="1">
      <c r="A104" s="439"/>
      <c r="B104" s="440" t="s">
        <v>30</v>
      </c>
      <c r="C104" s="212" t="s">
        <v>135</v>
      </c>
      <c r="D104" s="214" t="s">
        <v>1</v>
      </c>
      <c r="E104" s="214" t="s">
        <v>0</v>
      </c>
      <c r="F104" s="500" t="s">
        <v>18</v>
      </c>
      <c r="G104" s="223" t="s">
        <v>10</v>
      </c>
      <c r="H104" s="322">
        <f>ROUNDDOWN(AK104*1.05,0)+INDEX(Sheet2!$B$2:'Sheet2'!$B$5,MATCH(G104,Sheet2!$A$2:'Sheet2'!$A$5,0),0)+34*AT104-ROUNDUP(IF($BC$1=TRUE,AV104,AW104)/10,0)+A104</f>
        <v>450</v>
      </c>
      <c r="I104" s="323">
        <f>ROUNDDOWN(AL104*1.05,0)+INDEX(Sheet2!$B$2:'Sheet2'!$B$5,MATCH(G104,Sheet2!$A$2:'Sheet2'!$A$5,0),0)+34*AT104-ROUNDUP(IF($BC$1=TRUE,AV104,AW104)/10,0)+A104</f>
        <v>555</v>
      </c>
      <c r="J104" s="232">
        <f t="shared" si="84"/>
        <v>1005</v>
      </c>
      <c r="K104" s="756">
        <f>AW104-ROUNDDOWN(AR104/2,0)-ROUNDDOWN(MAX(AQ104*1.2,AP104*0.5),0)+INDEX(Sheet2!$C$2:'Sheet2'!$C$5,MATCH(G104,Sheet2!$A$2:'Sheet2'!$A$5,0),0)</f>
        <v>1092</v>
      </c>
      <c r="L104" s="247">
        <f t="shared" si="85"/>
        <v>608</v>
      </c>
      <c r="M104" s="249">
        <f t="shared" si="86"/>
        <v>10</v>
      </c>
      <c r="N104" s="249">
        <f t="shared" si="87"/>
        <v>12</v>
      </c>
      <c r="O104" s="252">
        <f t="shared" si="88"/>
        <v>1905</v>
      </c>
      <c r="P104" s="259">
        <f>AX104+IF($F104="범선",IF($BG$1=TRUE,INDEX(Sheet2!$H$2:'Sheet2'!$H$45,MATCH(AX104,Sheet2!$G$2:'Sheet2'!$G$45,0),0)),IF($BH$1=TRUE,INDEX(Sheet2!$I$2:'Sheet2'!$I$45,MATCH(AX104,Sheet2!$G$2:'Sheet2'!$G$45,0)),IF($BI$1=TRUE,INDEX(Sheet2!$H$2:'Sheet2'!$H$45,MATCH(AX104,Sheet2!$G$2:'Sheet2'!$G$45,0)),0)))+IF($BE$1=TRUE,2,0)</f>
        <v>-3</v>
      </c>
      <c r="Q104" s="214">
        <f t="shared" si="89"/>
        <v>0</v>
      </c>
      <c r="R104" s="214">
        <f t="shared" si="90"/>
        <v>3</v>
      </c>
      <c r="S104" s="223">
        <f t="shared" si="91"/>
        <v>6</v>
      </c>
      <c r="T104" s="214">
        <f>AY104+IF($F104="범선",IF($BG$1=TRUE,INDEX(Sheet2!$H$2:'Sheet2'!$H$45,MATCH(AY104,Sheet2!$G$2:'Sheet2'!$G$45,0),0)),IF($BH$1=TRUE,INDEX(Sheet2!$I$2:'Sheet2'!$I$45,MATCH(AY104,Sheet2!$G$2:'Sheet2'!$G$45,0)),IF($BI$1=TRUE,INDEX(Sheet2!$H$2:'Sheet2'!$H$45,MATCH(AY104,Sheet2!$G$2:'Sheet2'!$G$45,0)),0)))+IF($BE$1=TRUE,2,0)</f>
        <v>-2</v>
      </c>
      <c r="U104" s="214">
        <f t="shared" si="92"/>
        <v>1.5</v>
      </c>
      <c r="V104" s="214">
        <f t="shared" si="93"/>
        <v>4.5</v>
      </c>
      <c r="W104" s="223">
        <f t="shared" si="94"/>
        <v>7.5</v>
      </c>
      <c r="X104" s="214">
        <f>AZ104+IF($F104="범선",IF($BG$1=TRUE,INDEX(Sheet2!$H$2:'Sheet2'!$H$45,MATCH(AZ104,Sheet2!$G$2:'Sheet2'!$G$45,0),0)),IF($BH$1=TRUE,INDEX(Sheet2!$I$2:'Sheet2'!$I$45,MATCH(AZ104,Sheet2!$G$2:'Sheet2'!$G$45,0)),IF($BI$1=TRUE,INDEX(Sheet2!$H$2:'Sheet2'!$H$45,MATCH(AZ104,Sheet2!$G$2:'Sheet2'!$G$45,0)),0)))+IF($BE$1=TRUE,2,0)</f>
        <v>2</v>
      </c>
      <c r="Y104" s="214">
        <f t="shared" si="95"/>
        <v>5.5</v>
      </c>
      <c r="Z104" s="214">
        <f t="shared" si="96"/>
        <v>8.5</v>
      </c>
      <c r="AA104" s="223">
        <f t="shared" si="97"/>
        <v>11.5</v>
      </c>
      <c r="AB104" s="214">
        <f>BA104+IF($F104="범선",IF($BG$1=TRUE,INDEX(Sheet2!$H$2:'Sheet2'!$H$45,MATCH(BA104,Sheet2!$G$2:'Sheet2'!$G$45,0),0)),IF($BH$1=TRUE,INDEX(Sheet2!$I$2:'Sheet2'!$I$45,MATCH(BA104,Sheet2!$G$2:'Sheet2'!$G$45,0)),IF($BI$1=TRUE,INDEX(Sheet2!$H$2:'Sheet2'!$H$45,MATCH(BA104,Sheet2!$G$2:'Sheet2'!$G$45,0)),0)))+IF($BE$1=TRUE,2,0)</f>
        <v>5</v>
      </c>
      <c r="AC104" s="214">
        <f t="shared" si="98"/>
        <v>8.5</v>
      </c>
      <c r="AD104" s="214">
        <f t="shared" si="99"/>
        <v>11.5</v>
      </c>
      <c r="AE104" s="223">
        <f t="shared" si="100"/>
        <v>14.5</v>
      </c>
      <c r="AF104" s="214">
        <f>BB104+IF($F104="범선",IF($BG$1=TRUE,INDEX(Sheet2!$H$2:'Sheet2'!$H$45,MATCH(BB104,Sheet2!$G$2:'Sheet2'!$G$45,0),0)),IF($BH$1=TRUE,INDEX(Sheet2!$I$2:'Sheet2'!$I$45,MATCH(BB104,Sheet2!$G$2:'Sheet2'!$G$45,0)),IF($BI$1=TRUE,INDEX(Sheet2!$H$2:'Sheet2'!$H$45,MATCH(BB104,Sheet2!$G$2:'Sheet2'!$G$45,0)),0)))+IF($BE$1=TRUE,2,0)</f>
        <v>9</v>
      </c>
      <c r="AG104" s="214">
        <f t="shared" si="101"/>
        <v>12.5</v>
      </c>
      <c r="AH104" s="214">
        <f t="shared" si="102"/>
        <v>15.5</v>
      </c>
      <c r="AI104" s="223">
        <f t="shared" si="103"/>
        <v>18.5</v>
      </c>
      <c r="AJ104" s="6"/>
      <c r="AK104" s="97">
        <v>260</v>
      </c>
      <c r="AL104" s="97">
        <v>360</v>
      </c>
      <c r="AM104" s="97">
        <v>9</v>
      </c>
      <c r="AN104" s="83">
        <v>10</v>
      </c>
      <c r="AO104" s="83">
        <v>12</v>
      </c>
      <c r="AP104" s="5">
        <v>55</v>
      </c>
      <c r="AQ104" s="5">
        <v>25</v>
      </c>
      <c r="AR104" s="5">
        <v>20</v>
      </c>
      <c r="AS104" s="5">
        <v>790</v>
      </c>
      <c r="AT104" s="5">
        <v>3</v>
      </c>
      <c r="AU104" s="5">
        <f t="shared" si="104"/>
        <v>865</v>
      </c>
      <c r="AV104" s="5">
        <f t="shared" si="105"/>
        <v>648</v>
      </c>
      <c r="AW104" s="5">
        <f t="shared" si="106"/>
        <v>1081</v>
      </c>
      <c r="AX104" s="5">
        <f t="shared" si="107"/>
        <v>-5</v>
      </c>
      <c r="AY104" s="5">
        <f t="shared" si="108"/>
        <v>-4</v>
      </c>
      <c r="AZ104" s="5">
        <f t="shared" si="109"/>
        <v>0</v>
      </c>
      <c r="BA104" s="5">
        <f t="shared" si="110"/>
        <v>3</v>
      </c>
      <c r="BB104" s="5">
        <f t="shared" si="111"/>
        <v>7</v>
      </c>
    </row>
    <row r="105" spans="1:54" s="5" customFormat="1" hidden="1">
      <c r="A105" s="678"/>
      <c r="B105" s="714" t="s">
        <v>40</v>
      </c>
      <c r="C105" s="718" t="s">
        <v>232</v>
      </c>
      <c r="D105" s="725" t="s">
        <v>1</v>
      </c>
      <c r="E105" s="725" t="s">
        <v>0</v>
      </c>
      <c r="F105" s="730" t="s">
        <v>18</v>
      </c>
      <c r="G105" s="687" t="s">
        <v>10</v>
      </c>
      <c r="H105" s="738">
        <f>ROUNDDOWN(AK105*1.05,0)+INDEX(Sheet2!$B$2:'Sheet2'!$B$5,MATCH(G105,Sheet2!$A$2:'Sheet2'!$A$5,0),0)+34*AT105-ROUNDUP(IF($BC$1=TRUE,AV105,AW105)/10,0)+A105</f>
        <v>514</v>
      </c>
      <c r="I105" s="743">
        <f>ROUNDDOWN(AL105*1.05,0)+INDEX(Sheet2!$B$2:'Sheet2'!$B$5,MATCH(G105,Sheet2!$A$2:'Sheet2'!$A$5,0),0)+34*AT105-ROUNDUP(IF($BC$1=TRUE,AV105,AW105)/10,0)+A105</f>
        <v>253</v>
      </c>
      <c r="J105" s="688">
        <f t="shared" si="84"/>
        <v>767</v>
      </c>
      <c r="K105" s="601">
        <f>AW105-ROUNDDOWN(AR105/2,0)-ROUNDDOWN(MAX(AQ105*1.2,AP105*0.5),0)+INDEX(Sheet2!$C$2:'Sheet2'!$C$5,MATCH(G105,Sheet2!$A$2:'Sheet2'!$A$5,0),0)</f>
        <v>1073</v>
      </c>
      <c r="L105" s="686">
        <f t="shared" si="85"/>
        <v>597</v>
      </c>
      <c r="M105" s="776">
        <f t="shared" si="86"/>
        <v>14</v>
      </c>
      <c r="N105" s="776">
        <f t="shared" si="87"/>
        <v>13</v>
      </c>
      <c r="O105" s="787">
        <f t="shared" si="88"/>
        <v>1795</v>
      </c>
      <c r="P105" s="10">
        <f>AX105+IF($F105="범선",IF($BG$1=TRUE,INDEX(Sheet2!$H$2:'Sheet2'!$H$45,MATCH(AX105,Sheet2!$G$2:'Sheet2'!$G$45,0),0)),IF($BH$1=TRUE,INDEX(Sheet2!$I$2:'Sheet2'!$I$45,MATCH(AX105,Sheet2!$G$2:'Sheet2'!$G$45,0)),IF($BI$1=TRUE,INDEX(Sheet2!$H$2:'Sheet2'!$H$45,MATCH(AX105,Sheet2!$G$2:'Sheet2'!$G$45,0)),0)))+IF($BE$1=TRUE,2,0)</f>
        <v>-3</v>
      </c>
      <c r="Q105" s="6">
        <f t="shared" si="89"/>
        <v>0</v>
      </c>
      <c r="R105" s="6">
        <f t="shared" si="90"/>
        <v>3</v>
      </c>
      <c r="S105" s="9">
        <f t="shared" si="91"/>
        <v>6</v>
      </c>
      <c r="T105" s="6">
        <f>AY105+IF($F105="범선",IF($BG$1=TRUE,INDEX(Sheet2!$H$2:'Sheet2'!$H$45,MATCH(AY105,Sheet2!$G$2:'Sheet2'!$G$45,0),0)),IF($BH$1=TRUE,INDEX(Sheet2!$I$2:'Sheet2'!$I$45,MATCH(AY105,Sheet2!$G$2:'Sheet2'!$G$45,0)),IF($BI$1=TRUE,INDEX(Sheet2!$H$2:'Sheet2'!$H$45,MATCH(AY105,Sheet2!$G$2:'Sheet2'!$G$45,0)),0)))+IF($BE$1=TRUE,2,0)</f>
        <v>-2</v>
      </c>
      <c r="U105" s="6">
        <f t="shared" si="92"/>
        <v>1.5</v>
      </c>
      <c r="V105" s="6">
        <f t="shared" si="93"/>
        <v>4.5</v>
      </c>
      <c r="W105" s="9">
        <f t="shared" si="94"/>
        <v>7.5</v>
      </c>
      <c r="X105" s="6">
        <f>AZ105+IF($F105="범선",IF($BG$1=TRUE,INDEX(Sheet2!$H$2:'Sheet2'!$H$45,MATCH(AZ105,Sheet2!$G$2:'Sheet2'!$G$45,0),0)),IF($BH$1=TRUE,INDEX(Sheet2!$I$2:'Sheet2'!$I$45,MATCH(AZ105,Sheet2!$G$2:'Sheet2'!$G$45,0)),IF($BI$1=TRUE,INDEX(Sheet2!$H$2:'Sheet2'!$H$45,MATCH(AZ105,Sheet2!$G$2:'Sheet2'!$G$45,0)),0)))+IF($BE$1=TRUE,2,0)</f>
        <v>2</v>
      </c>
      <c r="Y105" s="6">
        <f t="shared" si="95"/>
        <v>5.5</v>
      </c>
      <c r="Z105" s="6">
        <f t="shared" si="96"/>
        <v>8.5</v>
      </c>
      <c r="AA105" s="9">
        <f t="shared" si="97"/>
        <v>11.5</v>
      </c>
      <c r="AB105" s="6">
        <f>BA105+IF($F105="범선",IF($BG$1=TRUE,INDEX(Sheet2!$H$2:'Sheet2'!$H$45,MATCH(BA105,Sheet2!$G$2:'Sheet2'!$G$45,0),0)),IF($BH$1=TRUE,INDEX(Sheet2!$I$2:'Sheet2'!$I$45,MATCH(BA105,Sheet2!$G$2:'Sheet2'!$G$45,0)),IF($BI$1=TRUE,INDEX(Sheet2!$H$2:'Sheet2'!$H$45,MATCH(BA105,Sheet2!$G$2:'Sheet2'!$G$45,0)),0)))+IF($BE$1=TRUE,2,0)</f>
        <v>6</v>
      </c>
      <c r="AC105" s="6">
        <f t="shared" si="98"/>
        <v>9.5</v>
      </c>
      <c r="AD105" s="6">
        <f t="shared" si="99"/>
        <v>12.5</v>
      </c>
      <c r="AE105" s="9">
        <f t="shared" si="100"/>
        <v>15.5</v>
      </c>
      <c r="AF105" s="6">
        <f>BB105+IF($F105="범선",IF($BG$1=TRUE,INDEX(Sheet2!$H$2:'Sheet2'!$H$45,MATCH(BB105,Sheet2!$G$2:'Sheet2'!$G$45,0),0)),IF($BH$1=TRUE,INDEX(Sheet2!$I$2:'Sheet2'!$I$45,MATCH(BB105,Sheet2!$G$2:'Sheet2'!$G$45,0)),IF($BI$1=TRUE,INDEX(Sheet2!$H$2:'Sheet2'!$H$45,MATCH(BB105,Sheet2!$G$2:'Sheet2'!$G$45,0)),0)))+IF($BE$1=TRUE,2,0)</f>
        <v>9</v>
      </c>
      <c r="AG105" s="6">
        <f t="shared" si="101"/>
        <v>12.5</v>
      </c>
      <c r="AH105" s="6">
        <f t="shared" si="102"/>
        <v>15.5</v>
      </c>
      <c r="AI105" s="9">
        <f t="shared" si="103"/>
        <v>18.5</v>
      </c>
      <c r="AJ105" s="6"/>
      <c r="AK105" s="96">
        <v>353</v>
      </c>
      <c r="AL105" s="96">
        <v>104</v>
      </c>
      <c r="AM105" s="96">
        <v>12</v>
      </c>
      <c r="AN105" s="83">
        <v>14</v>
      </c>
      <c r="AO105" s="83">
        <v>13</v>
      </c>
      <c r="AP105" s="13">
        <v>34</v>
      </c>
      <c r="AQ105" s="13">
        <v>25</v>
      </c>
      <c r="AR105" s="13">
        <v>20</v>
      </c>
      <c r="AS105" s="13">
        <v>796</v>
      </c>
      <c r="AT105" s="13">
        <v>2</v>
      </c>
      <c r="AU105" s="5">
        <f t="shared" si="104"/>
        <v>850</v>
      </c>
      <c r="AV105" s="5">
        <f t="shared" si="105"/>
        <v>637</v>
      </c>
      <c r="AW105" s="5">
        <f t="shared" si="106"/>
        <v>1062</v>
      </c>
      <c r="AX105" s="5">
        <f t="shared" si="107"/>
        <v>-5</v>
      </c>
      <c r="AY105" s="5">
        <f t="shared" si="108"/>
        <v>-4</v>
      </c>
      <c r="AZ105" s="5">
        <f t="shared" si="109"/>
        <v>0</v>
      </c>
      <c r="BA105" s="5">
        <f t="shared" si="110"/>
        <v>4</v>
      </c>
      <c r="BB105" s="5">
        <f t="shared" si="111"/>
        <v>7</v>
      </c>
    </row>
    <row r="106" spans="1:54" s="5" customFormat="1" hidden="1">
      <c r="A106" s="439"/>
      <c r="B106" s="440" t="s">
        <v>100</v>
      </c>
      <c r="C106" s="212" t="s">
        <v>97</v>
      </c>
      <c r="D106" s="214" t="s">
        <v>1</v>
      </c>
      <c r="E106" s="214" t="s">
        <v>41</v>
      </c>
      <c r="F106" s="500" t="s">
        <v>18</v>
      </c>
      <c r="G106" s="223" t="s">
        <v>10</v>
      </c>
      <c r="H106" s="322">
        <f>ROUNDDOWN(AK106*1.05,0)+INDEX(Sheet2!$B$2:'Sheet2'!$B$5,MATCH(G106,Sheet2!$A$2:'Sheet2'!$A$5,0),0)+34*AT106-ROUNDUP(IF($BC$1=TRUE,AV106,AW106)/10,0)+A106</f>
        <v>333</v>
      </c>
      <c r="I106" s="323">
        <f>ROUNDDOWN(AL106*1.05,0)+INDEX(Sheet2!$B$2:'Sheet2'!$B$5,MATCH(G106,Sheet2!$A$2:'Sheet2'!$A$5,0),0)+34*AT106-ROUNDUP(IF($BC$1=TRUE,AV106,AW106)/10,0)+A106</f>
        <v>480</v>
      </c>
      <c r="J106" s="232">
        <f t="shared" si="84"/>
        <v>813</v>
      </c>
      <c r="K106" s="756">
        <f>AW106-ROUNDDOWN(AR106/2,0)-ROUNDDOWN(MAX(AQ106*1.2,AP106*0.5),0)+INDEX(Sheet2!$C$2:'Sheet2'!$C$5,MATCH(G106,Sheet2!$A$2:'Sheet2'!$A$5,0),0)</f>
        <v>1069</v>
      </c>
      <c r="L106" s="247">
        <f t="shared" si="85"/>
        <v>584</v>
      </c>
      <c r="M106" s="249">
        <f t="shared" si="86"/>
        <v>9</v>
      </c>
      <c r="N106" s="249">
        <f t="shared" si="87"/>
        <v>32</v>
      </c>
      <c r="O106" s="252">
        <f t="shared" si="88"/>
        <v>1479</v>
      </c>
      <c r="P106" s="259">
        <f>AX106+IF($F106="범선",IF($BG$1=TRUE,INDEX(Sheet2!$H$2:'Sheet2'!$H$45,MATCH(AX106,Sheet2!$G$2:'Sheet2'!$G$45,0),0)),IF($BH$1=TRUE,INDEX(Sheet2!$I$2:'Sheet2'!$I$45,MATCH(AX106,Sheet2!$G$2:'Sheet2'!$G$45,0)),IF($BI$1=TRUE,INDEX(Sheet2!$H$2:'Sheet2'!$H$45,MATCH(AX106,Sheet2!$G$2:'Sheet2'!$G$45,0)),0)))+IF($BE$1=TRUE,2,0)</f>
        <v>1</v>
      </c>
      <c r="Q106" s="214">
        <f t="shared" si="89"/>
        <v>4</v>
      </c>
      <c r="R106" s="214">
        <f t="shared" si="90"/>
        <v>7</v>
      </c>
      <c r="S106" s="223">
        <f t="shared" si="91"/>
        <v>10</v>
      </c>
      <c r="T106" s="214">
        <f>AY106+IF($F106="범선",IF($BG$1=TRUE,INDEX(Sheet2!$H$2:'Sheet2'!$H$45,MATCH(AY106,Sheet2!$G$2:'Sheet2'!$G$45,0),0)),IF($BH$1=TRUE,INDEX(Sheet2!$I$2:'Sheet2'!$I$45,MATCH(AY106,Sheet2!$G$2:'Sheet2'!$G$45,0)),IF($BI$1=TRUE,INDEX(Sheet2!$H$2:'Sheet2'!$H$45,MATCH(AY106,Sheet2!$G$2:'Sheet2'!$G$45,0)),0)))+IF($BE$1=TRUE,2,0)</f>
        <v>2</v>
      </c>
      <c r="U106" s="214">
        <f t="shared" si="92"/>
        <v>5.5</v>
      </c>
      <c r="V106" s="214">
        <f t="shared" si="93"/>
        <v>8.5</v>
      </c>
      <c r="W106" s="223">
        <f t="shared" si="94"/>
        <v>11.5</v>
      </c>
      <c r="X106" s="214">
        <f>AZ106+IF($F106="범선",IF($BG$1=TRUE,INDEX(Sheet2!$H$2:'Sheet2'!$H$45,MATCH(AZ106,Sheet2!$G$2:'Sheet2'!$G$45,0),0)),IF($BH$1=TRUE,INDEX(Sheet2!$I$2:'Sheet2'!$I$45,MATCH(AZ106,Sheet2!$G$2:'Sheet2'!$G$45,0)),IF($BI$1=TRUE,INDEX(Sheet2!$H$2:'Sheet2'!$H$45,MATCH(AZ106,Sheet2!$G$2:'Sheet2'!$G$45,0)),0)))+IF($BE$1=TRUE,2,0)</f>
        <v>6</v>
      </c>
      <c r="Y106" s="214">
        <f t="shared" si="95"/>
        <v>9.5</v>
      </c>
      <c r="Z106" s="214">
        <f t="shared" si="96"/>
        <v>12.5</v>
      </c>
      <c r="AA106" s="223">
        <f t="shared" si="97"/>
        <v>15.5</v>
      </c>
      <c r="AB106" s="214">
        <f>BA106+IF($F106="범선",IF($BG$1=TRUE,INDEX(Sheet2!$H$2:'Sheet2'!$H$45,MATCH(BA106,Sheet2!$G$2:'Sheet2'!$G$45,0),0)),IF($BH$1=TRUE,INDEX(Sheet2!$I$2:'Sheet2'!$I$45,MATCH(BA106,Sheet2!$G$2:'Sheet2'!$G$45,0)),IF($BI$1=TRUE,INDEX(Sheet2!$H$2:'Sheet2'!$H$45,MATCH(BA106,Sheet2!$G$2:'Sheet2'!$G$45,0)),0)))+IF($BE$1=TRUE,2,0)</f>
        <v>9</v>
      </c>
      <c r="AC106" s="214">
        <f t="shared" si="98"/>
        <v>12.5</v>
      </c>
      <c r="AD106" s="214">
        <f t="shared" si="99"/>
        <v>15.5</v>
      </c>
      <c r="AE106" s="223">
        <f t="shared" si="100"/>
        <v>18.5</v>
      </c>
      <c r="AF106" s="214">
        <f>BB106+IF($F106="범선",IF($BG$1=TRUE,INDEX(Sheet2!$H$2:'Sheet2'!$H$45,MATCH(BB106,Sheet2!$G$2:'Sheet2'!$G$45,0),0)),IF($BH$1=TRUE,INDEX(Sheet2!$I$2:'Sheet2'!$I$45,MATCH(BB106,Sheet2!$G$2:'Sheet2'!$G$45,0)),IF($BI$1=TRUE,INDEX(Sheet2!$H$2:'Sheet2'!$H$45,MATCH(BB106,Sheet2!$G$2:'Sheet2'!$G$45,0)),0)))+IF($BE$1=TRUE,2,0)</f>
        <v>13</v>
      </c>
      <c r="AG106" s="214">
        <f t="shared" si="101"/>
        <v>16.5</v>
      </c>
      <c r="AH106" s="214">
        <f t="shared" si="102"/>
        <v>19.5</v>
      </c>
      <c r="AI106" s="223">
        <f t="shared" si="103"/>
        <v>22.5</v>
      </c>
      <c r="AJ106" s="6"/>
      <c r="AK106" s="97">
        <v>150</v>
      </c>
      <c r="AL106" s="97">
        <v>290</v>
      </c>
      <c r="AM106" s="97">
        <v>10</v>
      </c>
      <c r="AN106" s="83">
        <v>9</v>
      </c>
      <c r="AO106" s="83">
        <v>32</v>
      </c>
      <c r="AP106" s="5">
        <v>60</v>
      </c>
      <c r="AQ106" s="5">
        <v>33</v>
      </c>
      <c r="AR106" s="5">
        <v>56</v>
      </c>
      <c r="AS106" s="5">
        <v>752</v>
      </c>
      <c r="AT106" s="5">
        <v>3</v>
      </c>
      <c r="AU106" s="5">
        <f t="shared" si="104"/>
        <v>868</v>
      </c>
      <c r="AV106" s="5">
        <f t="shared" si="105"/>
        <v>651</v>
      </c>
      <c r="AW106" s="5">
        <f t="shared" si="106"/>
        <v>1085</v>
      </c>
      <c r="AX106" s="5">
        <f t="shared" si="107"/>
        <v>-1</v>
      </c>
      <c r="AY106" s="5">
        <f t="shared" si="108"/>
        <v>0</v>
      </c>
      <c r="AZ106" s="5">
        <f t="shared" si="109"/>
        <v>4</v>
      </c>
      <c r="BA106" s="5">
        <f t="shared" si="110"/>
        <v>7</v>
      </c>
      <c r="BB106" s="5">
        <f t="shared" si="111"/>
        <v>11</v>
      </c>
    </row>
    <row r="107" spans="1:54" s="5" customFormat="1" hidden="1">
      <c r="A107" s="367"/>
      <c r="B107" s="437"/>
      <c r="C107" s="485" t="s">
        <v>135</v>
      </c>
      <c r="D107" s="6" t="s">
        <v>25</v>
      </c>
      <c r="E107" s="6" t="s">
        <v>0</v>
      </c>
      <c r="F107" s="7" t="s">
        <v>18</v>
      </c>
      <c r="G107" s="9" t="s">
        <v>10</v>
      </c>
      <c r="H107" s="282">
        <f>ROUNDDOWN(AK107*1.05,0)+INDEX(Sheet2!$B$2:'Sheet2'!$B$5,MATCH(G107,Sheet2!$A$2:'Sheet2'!$A$5,0),0)+34*AT107-ROUNDUP(IF($BC$1=TRUE,AV107,AW107)/10,0)+A107</f>
        <v>435</v>
      </c>
      <c r="I107" s="292">
        <f>ROUNDDOWN(AL107*1.05,0)+INDEX(Sheet2!$B$2:'Sheet2'!$B$5,MATCH(G107,Sheet2!$A$2:'Sheet2'!$A$5,0),0)+34*AT107-ROUNDUP(IF($BC$1=TRUE,AV107,AW107)/10,0)+A107</f>
        <v>540</v>
      </c>
      <c r="J107" s="15">
        <f t="shared" si="84"/>
        <v>975</v>
      </c>
      <c r="K107" s="601">
        <f>AW107-ROUNDDOWN(AR107/2,0)-ROUNDDOWN(MAX(AQ107*1.2,AP107*0.5),0)+INDEX(Sheet2!$C$2:'Sheet2'!$C$5,MATCH(G107,Sheet2!$A$2:'Sheet2'!$A$5,0),0)</f>
        <v>1065</v>
      </c>
      <c r="L107" s="8">
        <f t="shared" si="85"/>
        <v>591</v>
      </c>
      <c r="M107" s="452">
        <f t="shared" si="86"/>
        <v>8</v>
      </c>
      <c r="N107" s="452">
        <f t="shared" si="87"/>
        <v>12</v>
      </c>
      <c r="O107" s="486">
        <f t="shared" si="88"/>
        <v>1845</v>
      </c>
      <c r="P107" s="10">
        <f>AX107+IF($F107="범선",IF($BG$1=TRUE,INDEX(Sheet2!$H$2:'Sheet2'!$H$45,MATCH(AX107,Sheet2!$G$2:'Sheet2'!$G$45,0),0)),IF($BH$1=TRUE,INDEX(Sheet2!$I$2:'Sheet2'!$I$45,MATCH(AX107,Sheet2!$G$2:'Sheet2'!$G$45,0)),IF($BI$1=TRUE,INDEX(Sheet2!$H$2:'Sheet2'!$H$45,MATCH(AX107,Sheet2!$G$2:'Sheet2'!$G$45,0)),0)))+IF($BE$1=TRUE,2,0)</f>
        <v>-3</v>
      </c>
      <c r="Q107" s="6">
        <f t="shared" si="89"/>
        <v>0</v>
      </c>
      <c r="R107" s="6">
        <f t="shared" si="90"/>
        <v>3</v>
      </c>
      <c r="S107" s="9">
        <f t="shared" si="91"/>
        <v>6</v>
      </c>
      <c r="T107" s="6">
        <f>AY107+IF($F107="범선",IF($BG$1=TRUE,INDEX(Sheet2!$H$2:'Sheet2'!$H$45,MATCH(AY107,Sheet2!$G$2:'Sheet2'!$G$45,0),0)),IF($BH$1=TRUE,INDEX(Sheet2!$I$2:'Sheet2'!$I$45,MATCH(AY107,Sheet2!$G$2:'Sheet2'!$G$45,0)),IF($BI$1=TRUE,INDEX(Sheet2!$H$2:'Sheet2'!$H$45,MATCH(AY107,Sheet2!$G$2:'Sheet2'!$G$45,0)),0)))+IF($BE$1=TRUE,2,0)</f>
        <v>-2</v>
      </c>
      <c r="U107" s="6">
        <f t="shared" si="92"/>
        <v>1.5</v>
      </c>
      <c r="V107" s="6">
        <f t="shared" si="93"/>
        <v>4.5</v>
      </c>
      <c r="W107" s="9">
        <f t="shared" si="94"/>
        <v>7.5</v>
      </c>
      <c r="X107" s="6">
        <f>AZ107+IF($F107="범선",IF($BG$1=TRUE,INDEX(Sheet2!$H$2:'Sheet2'!$H$45,MATCH(AZ107,Sheet2!$G$2:'Sheet2'!$G$45,0),0)),IF($BH$1=TRUE,INDEX(Sheet2!$I$2:'Sheet2'!$I$45,MATCH(AZ107,Sheet2!$G$2:'Sheet2'!$G$45,0)),IF($BI$1=TRUE,INDEX(Sheet2!$H$2:'Sheet2'!$H$45,MATCH(AZ107,Sheet2!$G$2:'Sheet2'!$G$45,0)),0)))+IF($BE$1=TRUE,2,0)</f>
        <v>2</v>
      </c>
      <c r="Y107" s="6">
        <f t="shared" si="95"/>
        <v>5.5</v>
      </c>
      <c r="Z107" s="6">
        <f t="shared" si="96"/>
        <v>8.5</v>
      </c>
      <c r="AA107" s="9">
        <f t="shared" si="97"/>
        <v>11.5</v>
      </c>
      <c r="AB107" s="6">
        <f>BA107+IF($F107="범선",IF($BG$1=TRUE,INDEX(Sheet2!$H$2:'Sheet2'!$H$45,MATCH(BA107,Sheet2!$G$2:'Sheet2'!$G$45,0),0)),IF($BH$1=TRUE,INDEX(Sheet2!$I$2:'Sheet2'!$I$45,MATCH(BA107,Sheet2!$G$2:'Sheet2'!$G$45,0)),IF($BI$1=TRUE,INDEX(Sheet2!$H$2:'Sheet2'!$H$45,MATCH(BA107,Sheet2!$G$2:'Sheet2'!$G$45,0)),0)))+IF($BE$1=TRUE,2,0)</f>
        <v>5</v>
      </c>
      <c r="AC107" s="6">
        <f t="shared" si="98"/>
        <v>8.5</v>
      </c>
      <c r="AD107" s="6">
        <f t="shared" si="99"/>
        <v>11.5</v>
      </c>
      <c r="AE107" s="9">
        <f t="shared" si="100"/>
        <v>14.5</v>
      </c>
      <c r="AF107" s="6">
        <f>BB107+IF($F107="범선",IF($BG$1=TRUE,INDEX(Sheet2!$H$2:'Sheet2'!$H$45,MATCH(BB107,Sheet2!$G$2:'Sheet2'!$G$45,0),0)),IF($BH$1=TRUE,INDEX(Sheet2!$I$2:'Sheet2'!$I$45,MATCH(BB107,Sheet2!$G$2:'Sheet2'!$G$45,0)),IF($BI$1=TRUE,INDEX(Sheet2!$H$2:'Sheet2'!$H$45,MATCH(BB107,Sheet2!$G$2:'Sheet2'!$G$45,0)),0)))+IF($BE$1=TRUE,2,0)</f>
        <v>9</v>
      </c>
      <c r="AG107" s="6">
        <f t="shared" si="101"/>
        <v>12.5</v>
      </c>
      <c r="AH107" s="6">
        <f t="shared" si="102"/>
        <v>15.5</v>
      </c>
      <c r="AI107" s="9">
        <f t="shared" si="103"/>
        <v>18.5</v>
      </c>
      <c r="AJ107" s="6"/>
      <c r="AK107" s="97">
        <v>245</v>
      </c>
      <c r="AL107" s="97">
        <v>345</v>
      </c>
      <c r="AM107" s="97">
        <v>8</v>
      </c>
      <c r="AN107" s="83">
        <v>8</v>
      </c>
      <c r="AO107" s="83">
        <v>12</v>
      </c>
      <c r="AP107" s="5">
        <v>55</v>
      </c>
      <c r="AQ107" s="5">
        <v>27</v>
      </c>
      <c r="AR107" s="5">
        <v>20</v>
      </c>
      <c r="AS107" s="5">
        <v>770</v>
      </c>
      <c r="AT107" s="5">
        <v>3</v>
      </c>
      <c r="AU107" s="5">
        <f t="shared" si="104"/>
        <v>845</v>
      </c>
      <c r="AV107" s="5">
        <f t="shared" si="105"/>
        <v>633</v>
      </c>
      <c r="AW107" s="5">
        <f t="shared" si="106"/>
        <v>1056</v>
      </c>
      <c r="AX107" s="5">
        <f t="shared" si="107"/>
        <v>-5</v>
      </c>
      <c r="AY107" s="5">
        <f t="shared" si="108"/>
        <v>-4</v>
      </c>
      <c r="AZ107" s="5">
        <f t="shared" si="109"/>
        <v>0</v>
      </c>
      <c r="BA107" s="5">
        <f t="shared" si="110"/>
        <v>3</v>
      </c>
      <c r="BB107" s="5">
        <f t="shared" si="111"/>
        <v>7</v>
      </c>
    </row>
    <row r="108" spans="1:54" s="5" customFormat="1" hidden="1">
      <c r="A108" s="507"/>
      <c r="B108" s="510" t="s">
        <v>99</v>
      </c>
      <c r="C108" s="513" t="s">
        <v>97</v>
      </c>
      <c r="D108" s="516" t="s">
        <v>1</v>
      </c>
      <c r="E108" s="516" t="s">
        <v>41</v>
      </c>
      <c r="F108" s="518" t="s">
        <v>18</v>
      </c>
      <c r="G108" s="520" t="s">
        <v>10</v>
      </c>
      <c r="H108" s="522">
        <f>ROUNDDOWN(AK108*1.05,0)+INDEX(Sheet2!$B$2:'Sheet2'!$B$5,MATCH(G108,Sheet2!$A$2:'Sheet2'!$A$5,0),0)+34*AT108-ROUNDUP(IF($BC$1=TRUE,AV108,AW108)/10,0)+A108</f>
        <v>329</v>
      </c>
      <c r="I108" s="524">
        <f>ROUNDDOWN(AL108*1.05,0)+INDEX(Sheet2!$B$2:'Sheet2'!$B$5,MATCH(G108,Sheet2!$A$2:'Sheet2'!$A$5,0),0)+34*AT108-ROUNDUP(IF($BC$1=TRUE,AV108,AW108)/10,0)+A108</f>
        <v>465</v>
      </c>
      <c r="J108" s="527">
        <f t="shared" si="84"/>
        <v>794</v>
      </c>
      <c r="K108" s="170">
        <f>AW108-ROUNDDOWN(AR108/2,0)-ROUNDDOWN(MAX(AQ108*1.2,AP108*0.5),0)+INDEX(Sheet2!$C$2:'Sheet2'!$C$5,MATCH(G108,Sheet2!$A$2:'Sheet2'!$A$5,0),0)</f>
        <v>1064</v>
      </c>
      <c r="L108" s="529">
        <f t="shared" si="85"/>
        <v>586</v>
      </c>
      <c r="M108" s="531">
        <f t="shared" si="86"/>
        <v>10</v>
      </c>
      <c r="N108" s="531">
        <f t="shared" si="87"/>
        <v>26</v>
      </c>
      <c r="O108" s="532">
        <f t="shared" si="88"/>
        <v>1452</v>
      </c>
      <c r="P108" s="47">
        <f>AX108+IF($F108="범선",IF($BG$1=TRUE,INDEX(Sheet2!$H$2:'Sheet2'!$H$45,MATCH(AX108,Sheet2!$G$2:'Sheet2'!$G$45,0),0)),IF($BH$1=TRUE,INDEX(Sheet2!$I$2:'Sheet2'!$I$45,MATCH(AX108,Sheet2!$G$2:'Sheet2'!$G$45,0)),IF($BI$1=TRUE,INDEX(Sheet2!$H$2:'Sheet2'!$H$45,MATCH(AX108,Sheet2!$G$2:'Sheet2'!$G$45,0)),0)))+IF($BE$1=TRUE,2,0)</f>
        <v>0</v>
      </c>
      <c r="Q108" s="43">
        <f t="shared" si="89"/>
        <v>3</v>
      </c>
      <c r="R108" s="43">
        <f t="shared" si="90"/>
        <v>6</v>
      </c>
      <c r="S108" s="45">
        <f t="shared" si="91"/>
        <v>9</v>
      </c>
      <c r="T108" s="43">
        <f>AY108+IF($F108="범선",IF($BG$1=TRUE,INDEX(Sheet2!$H$2:'Sheet2'!$H$45,MATCH(AY108,Sheet2!$G$2:'Sheet2'!$G$45,0),0)),IF($BH$1=TRUE,INDEX(Sheet2!$I$2:'Sheet2'!$I$45,MATCH(AY108,Sheet2!$G$2:'Sheet2'!$G$45,0)),IF($BI$1=TRUE,INDEX(Sheet2!$H$2:'Sheet2'!$H$45,MATCH(AY108,Sheet2!$G$2:'Sheet2'!$G$45,0)),0)))+IF($BE$1=TRUE,2,0)</f>
        <v>1</v>
      </c>
      <c r="U108" s="43">
        <f t="shared" si="92"/>
        <v>4.5</v>
      </c>
      <c r="V108" s="43">
        <f t="shared" si="93"/>
        <v>7.5</v>
      </c>
      <c r="W108" s="45">
        <f t="shared" si="94"/>
        <v>10.5</v>
      </c>
      <c r="X108" s="43">
        <f>AZ108+IF($F108="범선",IF($BG$1=TRUE,INDEX(Sheet2!$H$2:'Sheet2'!$H$45,MATCH(AZ108,Sheet2!$G$2:'Sheet2'!$G$45,0),0)),IF($BH$1=TRUE,INDEX(Sheet2!$I$2:'Sheet2'!$I$45,MATCH(AZ108,Sheet2!$G$2:'Sheet2'!$G$45,0)),IF($BI$1=TRUE,INDEX(Sheet2!$H$2:'Sheet2'!$H$45,MATCH(AZ108,Sheet2!$G$2:'Sheet2'!$G$45,0)),0)))+IF($BE$1=TRUE,2,0)</f>
        <v>5</v>
      </c>
      <c r="Y108" s="43">
        <f t="shared" si="95"/>
        <v>8.5</v>
      </c>
      <c r="Z108" s="43">
        <f t="shared" si="96"/>
        <v>11.5</v>
      </c>
      <c r="AA108" s="45">
        <f t="shared" si="97"/>
        <v>14.5</v>
      </c>
      <c r="AB108" s="43">
        <f>BA108+IF($F108="범선",IF($BG$1=TRUE,INDEX(Sheet2!$H$2:'Sheet2'!$H$45,MATCH(BA108,Sheet2!$G$2:'Sheet2'!$G$45,0),0)),IF($BH$1=TRUE,INDEX(Sheet2!$I$2:'Sheet2'!$I$45,MATCH(BA108,Sheet2!$G$2:'Sheet2'!$G$45,0)),IF($BI$1=TRUE,INDEX(Sheet2!$H$2:'Sheet2'!$H$45,MATCH(BA108,Sheet2!$G$2:'Sheet2'!$G$45,0)),0)))+IF($BE$1=TRUE,2,0)</f>
        <v>8</v>
      </c>
      <c r="AC108" s="43">
        <f t="shared" si="98"/>
        <v>11.5</v>
      </c>
      <c r="AD108" s="43">
        <f t="shared" si="99"/>
        <v>14.5</v>
      </c>
      <c r="AE108" s="45">
        <f t="shared" si="100"/>
        <v>17.5</v>
      </c>
      <c r="AF108" s="43">
        <f>BB108+IF($F108="범선",IF($BG$1=TRUE,INDEX(Sheet2!$H$2:'Sheet2'!$H$45,MATCH(BB108,Sheet2!$G$2:'Sheet2'!$G$45,0),0)),IF($BH$1=TRUE,INDEX(Sheet2!$I$2:'Sheet2'!$I$45,MATCH(BB108,Sheet2!$G$2:'Sheet2'!$G$45,0)),IF($BI$1=TRUE,INDEX(Sheet2!$H$2:'Sheet2'!$H$45,MATCH(BB108,Sheet2!$G$2:'Sheet2'!$G$45,0)),0)))+IF($BE$1=TRUE,2,0)</f>
        <v>12</v>
      </c>
      <c r="AG108" s="43">
        <f t="shared" si="101"/>
        <v>15.5</v>
      </c>
      <c r="AH108" s="43">
        <f t="shared" si="102"/>
        <v>18.5</v>
      </c>
      <c r="AI108" s="45">
        <f t="shared" si="103"/>
        <v>21.5</v>
      </c>
      <c r="AJ108" s="20"/>
      <c r="AK108" s="97">
        <v>145</v>
      </c>
      <c r="AL108" s="97">
        <v>275</v>
      </c>
      <c r="AM108" s="97">
        <v>9</v>
      </c>
      <c r="AN108" s="83">
        <v>10</v>
      </c>
      <c r="AO108" s="83">
        <v>26</v>
      </c>
      <c r="AP108" s="5">
        <v>60</v>
      </c>
      <c r="AQ108" s="5">
        <v>29</v>
      </c>
      <c r="AR108" s="5">
        <v>42</v>
      </c>
      <c r="AS108" s="5">
        <v>753</v>
      </c>
      <c r="AT108" s="5">
        <v>3</v>
      </c>
      <c r="AU108" s="5">
        <f t="shared" si="104"/>
        <v>855</v>
      </c>
      <c r="AV108" s="5">
        <f t="shared" si="105"/>
        <v>641</v>
      </c>
      <c r="AW108" s="5">
        <f t="shared" si="106"/>
        <v>1068</v>
      </c>
      <c r="AX108" s="5">
        <f t="shared" si="107"/>
        <v>-2</v>
      </c>
      <c r="AY108" s="5">
        <f t="shared" si="108"/>
        <v>-1</v>
      </c>
      <c r="AZ108" s="5">
        <f t="shared" si="109"/>
        <v>3</v>
      </c>
      <c r="BA108" s="5">
        <f t="shared" si="110"/>
        <v>6</v>
      </c>
      <c r="BB108" s="5">
        <f t="shared" si="111"/>
        <v>10</v>
      </c>
    </row>
    <row r="109" spans="1:54" s="5" customFormat="1" hidden="1">
      <c r="A109" s="381"/>
      <c r="B109" s="377" t="s">
        <v>40</v>
      </c>
      <c r="C109" s="203" t="s">
        <v>105</v>
      </c>
      <c r="D109" s="49" t="s">
        <v>1</v>
      </c>
      <c r="E109" s="49" t="s">
        <v>0</v>
      </c>
      <c r="F109" s="50" t="s">
        <v>18</v>
      </c>
      <c r="G109" s="51" t="s">
        <v>10</v>
      </c>
      <c r="H109" s="284">
        <f>ROUNDDOWN(AK109*1.05,0)+INDEX(Sheet2!$B$2:'Sheet2'!$B$5,MATCH(G109,Sheet2!$A$2:'Sheet2'!$A$5,0),0)+34*AT109-ROUNDUP(IF($BC$1=TRUE,AV109,AW109)/10,0)+A109</f>
        <v>380</v>
      </c>
      <c r="I109" s="294">
        <f>ROUNDDOWN(AL109*1.05,0)+INDEX(Sheet2!$B$2:'Sheet2'!$B$5,MATCH(G109,Sheet2!$A$2:'Sheet2'!$A$5,0),0)+34*AT109-ROUNDUP(IF($BC$1=TRUE,AV109,AW109)/10,0)+A109</f>
        <v>454</v>
      </c>
      <c r="J109" s="52">
        <f t="shared" si="84"/>
        <v>834</v>
      </c>
      <c r="K109" s="206">
        <f>AW109-ROUNDDOWN(AR109/2,0)-ROUNDDOWN(MAX(AQ109*1.2,AP109*0.5),0)+INDEX(Sheet2!$C$2:'Sheet2'!$C$5,MATCH(G109,Sheet2!$A$2:'Sheet2'!$A$5,0),0)</f>
        <v>1058</v>
      </c>
      <c r="L109" s="48">
        <f t="shared" si="85"/>
        <v>572</v>
      </c>
      <c r="M109" s="201">
        <f t="shared" si="86"/>
        <v>10</v>
      </c>
      <c r="N109" s="201">
        <f t="shared" si="87"/>
        <v>38</v>
      </c>
      <c r="O109" s="202">
        <f t="shared" si="88"/>
        <v>1594</v>
      </c>
      <c r="P109" s="53">
        <f>AX109+IF($F109="범선",IF($BG$1=TRUE,INDEX(Sheet2!$H$2:'Sheet2'!$H$45,MATCH(AX109,Sheet2!$G$2:'Sheet2'!$G$45,0),0)),IF($BH$1=TRUE,INDEX(Sheet2!$I$2:'Sheet2'!$I$45,MATCH(AX109,Sheet2!$G$2:'Sheet2'!$G$45,0)),IF($BI$1=TRUE,INDEX(Sheet2!$H$2:'Sheet2'!$H$45,MATCH(AX109,Sheet2!$G$2:'Sheet2'!$G$45,0)),0)))+IF($BE$1=TRUE,2,0)</f>
        <v>2</v>
      </c>
      <c r="Q109" s="49">
        <f t="shared" si="89"/>
        <v>5</v>
      </c>
      <c r="R109" s="49">
        <f t="shared" si="90"/>
        <v>8</v>
      </c>
      <c r="S109" s="51">
        <f t="shared" si="91"/>
        <v>11</v>
      </c>
      <c r="T109" s="49">
        <f>AY109+IF($F109="범선",IF($BG$1=TRUE,INDEX(Sheet2!$H$2:'Sheet2'!$H$45,MATCH(AY109,Sheet2!$G$2:'Sheet2'!$G$45,0),0)),IF($BH$1=TRUE,INDEX(Sheet2!$I$2:'Sheet2'!$I$45,MATCH(AY109,Sheet2!$G$2:'Sheet2'!$G$45,0)),IF($BI$1=TRUE,INDEX(Sheet2!$H$2:'Sheet2'!$H$45,MATCH(AY109,Sheet2!$G$2:'Sheet2'!$G$45,0)),0)))+IF($BE$1=TRUE,2,0)</f>
        <v>3</v>
      </c>
      <c r="U109" s="49">
        <f t="shared" si="92"/>
        <v>6.5</v>
      </c>
      <c r="V109" s="49">
        <f t="shared" si="93"/>
        <v>9.5</v>
      </c>
      <c r="W109" s="51">
        <f t="shared" si="94"/>
        <v>12.5</v>
      </c>
      <c r="X109" s="49">
        <f>AZ109+IF($F109="범선",IF($BG$1=TRUE,INDEX(Sheet2!$H$2:'Sheet2'!$H$45,MATCH(AZ109,Sheet2!$G$2:'Sheet2'!$G$45,0),0)),IF($BH$1=TRUE,INDEX(Sheet2!$I$2:'Sheet2'!$I$45,MATCH(AZ109,Sheet2!$G$2:'Sheet2'!$G$45,0)),IF($BI$1=TRUE,INDEX(Sheet2!$H$2:'Sheet2'!$H$45,MATCH(AZ109,Sheet2!$G$2:'Sheet2'!$G$45,0)),0)))+IF($BE$1=TRUE,2,0)</f>
        <v>7</v>
      </c>
      <c r="Y109" s="49">
        <f t="shared" si="95"/>
        <v>10.5</v>
      </c>
      <c r="Z109" s="49">
        <f t="shared" si="96"/>
        <v>13.5</v>
      </c>
      <c r="AA109" s="51">
        <f t="shared" si="97"/>
        <v>16.5</v>
      </c>
      <c r="AB109" s="49">
        <f>BA109+IF($F109="범선",IF($BG$1=TRUE,INDEX(Sheet2!$H$2:'Sheet2'!$H$45,MATCH(BA109,Sheet2!$G$2:'Sheet2'!$G$45,0),0)),IF($BH$1=TRUE,INDEX(Sheet2!$I$2:'Sheet2'!$I$45,MATCH(BA109,Sheet2!$G$2:'Sheet2'!$G$45,0)),IF($BI$1=TRUE,INDEX(Sheet2!$H$2:'Sheet2'!$H$45,MATCH(BA109,Sheet2!$G$2:'Sheet2'!$G$45,0)),0)))+IF($BE$1=TRUE,2,0)</f>
        <v>11</v>
      </c>
      <c r="AC109" s="49">
        <f t="shared" si="98"/>
        <v>14.5</v>
      </c>
      <c r="AD109" s="49">
        <f t="shared" si="99"/>
        <v>17.5</v>
      </c>
      <c r="AE109" s="51">
        <f t="shared" si="100"/>
        <v>20.5</v>
      </c>
      <c r="AF109" s="49">
        <f>BB109+IF($F109="범선",IF($BG$1=TRUE,INDEX(Sheet2!$H$2:'Sheet2'!$H$45,MATCH(BB109,Sheet2!$G$2:'Sheet2'!$G$45,0),0)),IF($BH$1=TRUE,INDEX(Sheet2!$I$2:'Sheet2'!$I$45,MATCH(BB109,Sheet2!$G$2:'Sheet2'!$G$45,0)),IF($BI$1=TRUE,INDEX(Sheet2!$H$2:'Sheet2'!$H$45,MATCH(BB109,Sheet2!$G$2:'Sheet2'!$G$45,0)),0)))+IF($BE$1=TRUE,2,0)</f>
        <v>14</v>
      </c>
      <c r="AG109" s="49">
        <f t="shared" si="101"/>
        <v>17.5</v>
      </c>
      <c r="AH109" s="49">
        <f t="shared" si="102"/>
        <v>20.5</v>
      </c>
      <c r="AI109" s="51">
        <f t="shared" si="103"/>
        <v>23.5</v>
      </c>
      <c r="AJ109" s="38"/>
      <c r="AK109" s="97">
        <v>195</v>
      </c>
      <c r="AL109" s="97">
        <v>265</v>
      </c>
      <c r="AM109" s="97">
        <v>9</v>
      </c>
      <c r="AN109" s="83">
        <v>10</v>
      </c>
      <c r="AO109" s="83">
        <v>38</v>
      </c>
      <c r="AP109" s="5">
        <v>72</v>
      </c>
      <c r="AQ109" s="5">
        <v>40</v>
      </c>
      <c r="AR109" s="5">
        <v>64</v>
      </c>
      <c r="AS109" s="5">
        <v>734</v>
      </c>
      <c r="AT109" s="5">
        <v>3</v>
      </c>
      <c r="AU109" s="5">
        <f t="shared" si="104"/>
        <v>870</v>
      </c>
      <c r="AV109" s="5">
        <f t="shared" si="105"/>
        <v>652</v>
      </c>
      <c r="AW109" s="5">
        <f t="shared" si="106"/>
        <v>1087</v>
      </c>
      <c r="AX109" s="5">
        <f t="shared" si="107"/>
        <v>0</v>
      </c>
      <c r="AY109" s="5">
        <f t="shared" si="108"/>
        <v>1</v>
      </c>
      <c r="AZ109" s="5">
        <f t="shared" si="109"/>
        <v>5</v>
      </c>
      <c r="BA109" s="5">
        <f t="shared" si="110"/>
        <v>9</v>
      </c>
      <c r="BB109" s="5">
        <f t="shared" si="111"/>
        <v>12</v>
      </c>
    </row>
    <row r="110" spans="1:54" hidden="1">
      <c r="A110" s="882">
        <v>20</v>
      </c>
      <c r="B110" s="89" t="s">
        <v>215</v>
      </c>
      <c r="C110" s="119" t="s">
        <v>206</v>
      </c>
      <c r="D110" s="26" t="s">
        <v>1</v>
      </c>
      <c r="E110" s="38" t="s">
        <v>36</v>
      </c>
      <c r="F110" s="27" t="s">
        <v>118</v>
      </c>
      <c r="G110" s="28" t="s">
        <v>12</v>
      </c>
      <c r="H110" s="91">
        <f>ROUNDDOWN(AK110*1.05,0)+INDEX(Sheet2!$B$2:'Sheet2'!$B$5,MATCH(G110,Sheet2!$A$2:'Sheet2'!$A$5,0),0)+34*AT110-ROUNDUP(IF($BC$1=TRUE,AV110,AW110)/10,0)+A110</f>
        <v>531</v>
      </c>
      <c r="I110" s="231">
        <f>ROUNDDOWN(AL110*1.05,0)+INDEX(Sheet2!$B$2:'Sheet2'!$B$5,MATCH(G110,Sheet2!$A$2:'Sheet2'!$A$5,0),0)+34*AT110-ROUNDUP(IF($BC$1=TRUE,AV110,AW110)/10,0)+A110</f>
        <v>500</v>
      </c>
      <c r="J110" s="30">
        <f t="shared" si="84"/>
        <v>1031</v>
      </c>
      <c r="K110" s="234">
        <f>AW110-ROUNDDOWN(AR110/2,0)-ROUNDDOWN(MAX(AQ110*1.2,AP110*0.5),0)+INDEX(Sheet2!$C$2:'Sheet2'!$C$5,MATCH(G110,Sheet2!$A$2:'Sheet2'!$A$5,0),0)</f>
        <v>805</v>
      </c>
      <c r="L110" s="25">
        <f t="shared" si="85"/>
        <v>383</v>
      </c>
      <c r="M110" s="79">
        <v>14</v>
      </c>
      <c r="N110" s="79">
        <v>30</v>
      </c>
      <c r="O110" s="251">
        <f t="shared" si="88"/>
        <v>2093</v>
      </c>
      <c r="P110" s="31">
        <f>AX110+IF($F110="범선",IF($BG$1=TRUE,INDEX(Sheet2!$H$2:'Sheet2'!$H$45,MATCH(AX110,Sheet2!$G$2:'Sheet2'!$G$45,0),0)),IF($BH$1=TRUE,INDEX(Sheet2!$I$2:'Sheet2'!$I$45,MATCH(AX110,Sheet2!$G$2:'Sheet2'!$G$45,0)),IF($BI$1=TRUE,INDEX(Sheet2!$H$2:'Sheet2'!$H$45,MATCH(AX110,Sheet2!$G$2:'Sheet2'!$G$45,0)),0)))+IF($BE$1=TRUE,2,0)</f>
        <v>31</v>
      </c>
      <c r="Q110" s="26">
        <f t="shared" si="89"/>
        <v>34</v>
      </c>
      <c r="R110" s="26">
        <f t="shared" si="90"/>
        <v>37</v>
      </c>
      <c r="S110" s="28">
        <f t="shared" si="91"/>
        <v>40</v>
      </c>
      <c r="T110" s="26">
        <f>AY110+IF($F110="범선",IF($BG$1=TRUE,INDEX(Sheet2!$H$2:'Sheet2'!$H$45,MATCH(AY110,Sheet2!$G$2:'Sheet2'!$G$45,0),0)),IF($BH$1=TRUE,INDEX(Sheet2!$I$2:'Sheet2'!$I$45,MATCH(AY110,Sheet2!$G$2:'Sheet2'!$G$45,0)),IF($BI$1=TRUE,INDEX(Sheet2!$H$2:'Sheet2'!$H$45,MATCH(AY110,Sheet2!$G$2:'Sheet2'!$G$45,0)),0)))+IF($BE$1=TRUE,2,0)</f>
        <v>33</v>
      </c>
      <c r="U110" s="26">
        <f t="shared" si="92"/>
        <v>36.5</v>
      </c>
      <c r="V110" s="26">
        <f t="shared" si="93"/>
        <v>39.5</v>
      </c>
      <c r="W110" s="28">
        <f t="shared" si="94"/>
        <v>42.5</v>
      </c>
      <c r="X110" s="26">
        <f>AZ110+IF($F110="범선",IF($BG$1=TRUE,INDEX(Sheet2!$H$2:'Sheet2'!$H$45,MATCH(AZ110,Sheet2!$G$2:'Sheet2'!$G$45,0),0)),IF($BH$1=TRUE,INDEX(Sheet2!$I$2:'Sheet2'!$I$45,MATCH(AZ110,Sheet2!$G$2:'Sheet2'!$G$45,0)),IF($BI$1=TRUE,INDEX(Sheet2!$H$2:'Sheet2'!$H$45,MATCH(AZ110,Sheet2!$G$2:'Sheet2'!$G$45,0)),0)))+IF($BE$1=TRUE,2,0)</f>
        <v>41</v>
      </c>
      <c r="Y110" s="26">
        <f t="shared" si="95"/>
        <v>44.5</v>
      </c>
      <c r="Z110" s="26">
        <f t="shared" si="96"/>
        <v>47.5</v>
      </c>
      <c r="AA110" s="28">
        <f t="shared" si="97"/>
        <v>50.5</v>
      </c>
      <c r="AB110" s="26">
        <f>BA110+IF($F110="범선",IF($BG$1=TRUE,INDEX(Sheet2!$H$2:'Sheet2'!$H$45,MATCH(BA110,Sheet2!$G$2:'Sheet2'!$G$45,0),0)),IF($BH$1=TRUE,INDEX(Sheet2!$I$2:'Sheet2'!$I$45,MATCH(BA110,Sheet2!$G$2:'Sheet2'!$G$45,0)),IF($BI$1=TRUE,INDEX(Sheet2!$H$2:'Sheet2'!$H$45,MATCH(BA110,Sheet2!$G$2:'Sheet2'!$G$45,0)),0)))+IF($BE$1=TRUE,2,0)</f>
        <v>49</v>
      </c>
      <c r="AC110" s="26">
        <f t="shared" si="98"/>
        <v>52.5</v>
      </c>
      <c r="AD110" s="26">
        <f t="shared" si="99"/>
        <v>55.5</v>
      </c>
      <c r="AE110" s="28">
        <f t="shared" si="100"/>
        <v>58.5</v>
      </c>
      <c r="AF110" s="26">
        <f>BB110+IF($F110="범선",IF($BG$1=TRUE,INDEX(Sheet2!$H$2:'Sheet2'!$H$45,MATCH(BB110,Sheet2!$G$2:'Sheet2'!$G$45,0),0)),IF($BH$1=TRUE,INDEX(Sheet2!$I$2:'Sheet2'!$I$45,MATCH(BB110,Sheet2!$G$2:'Sheet2'!$G$45,0)),IF($BI$1=TRUE,INDEX(Sheet2!$H$2:'Sheet2'!$H$45,MATCH(BB110,Sheet2!$G$2:'Sheet2'!$G$45,0)),0)))+IF($BE$1=TRUE,2,0)</f>
        <v>55</v>
      </c>
      <c r="AG110" s="26">
        <f t="shared" si="101"/>
        <v>58.5</v>
      </c>
      <c r="AH110" s="26">
        <f t="shared" si="102"/>
        <v>61.5</v>
      </c>
      <c r="AI110" s="28">
        <f t="shared" si="103"/>
        <v>64.5</v>
      </c>
      <c r="AJ110" s="26"/>
      <c r="AK110" s="96">
        <v>310</v>
      </c>
      <c r="AL110" s="96">
        <v>280</v>
      </c>
      <c r="AM110" s="96">
        <v>14</v>
      </c>
      <c r="AN110" s="146">
        <v>13</v>
      </c>
      <c r="AO110" s="146">
        <v>53</v>
      </c>
      <c r="AP110" s="13">
        <v>220</v>
      </c>
      <c r="AQ110" s="13">
        <v>100</v>
      </c>
      <c r="AR110" s="13">
        <v>110</v>
      </c>
      <c r="AS110" s="13">
        <v>415</v>
      </c>
      <c r="AT110" s="13">
        <v>3</v>
      </c>
      <c r="AU110" s="13">
        <f t="shared" si="104"/>
        <v>745</v>
      </c>
      <c r="AV110" s="13">
        <f t="shared" si="105"/>
        <v>558</v>
      </c>
      <c r="AW110" s="13">
        <f t="shared" si="106"/>
        <v>931</v>
      </c>
      <c r="AX110" s="5">
        <f t="shared" si="107"/>
        <v>4</v>
      </c>
      <c r="AY110" s="5">
        <f t="shared" si="108"/>
        <v>5</v>
      </c>
      <c r="AZ110" s="5">
        <f t="shared" si="109"/>
        <v>9</v>
      </c>
      <c r="BA110" s="5">
        <f t="shared" si="110"/>
        <v>13</v>
      </c>
      <c r="BB110" s="5">
        <f t="shared" si="111"/>
        <v>16</v>
      </c>
    </row>
    <row r="111" spans="1:54" s="5" customFormat="1" hidden="1">
      <c r="A111" s="333"/>
      <c r="B111" s="344" t="s">
        <v>302</v>
      </c>
      <c r="C111" s="190" t="s">
        <v>303</v>
      </c>
      <c r="D111" s="43" t="s">
        <v>1</v>
      </c>
      <c r="E111" s="990" t="s">
        <v>36</v>
      </c>
      <c r="F111" s="44" t="s">
        <v>118</v>
      </c>
      <c r="G111" s="45" t="s">
        <v>12</v>
      </c>
      <c r="H111" s="280">
        <v>531</v>
      </c>
      <c r="I111" s="290">
        <v>384</v>
      </c>
      <c r="J111" s="46">
        <v>915</v>
      </c>
      <c r="K111" s="693">
        <v>970</v>
      </c>
      <c r="L111" s="42">
        <v>474</v>
      </c>
      <c r="M111" s="343">
        <v>15</v>
      </c>
      <c r="N111" s="343">
        <v>56</v>
      </c>
      <c r="O111" s="1186">
        <v>1977</v>
      </c>
      <c r="P111" s="47">
        <v>31</v>
      </c>
      <c r="Q111" s="43">
        <v>34</v>
      </c>
      <c r="R111" s="43">
        <v>37</v>
      </c>
      <c r="S111" s="45">
        <v>40</v>
      </c>
      <c r="T111" s="43">
        <v>33</v>
      </c>
      <c r="U111" s="43">
        <v>36.5</v>
      </c>
      <c r="V111" s="43">
        <v>39.5</v>
      </c>
      <c r="W111" s="45">
        <v>42.5</v>
      </c>
      <c r="X111" s="43">
        <v>41</v>
      </c>
      <c r="Y111" s="43">
        <v>44.5</v>
      </c>
      <c r="Z111" s="43">
        <v>47.5</v>
      </c>
      <c r="AA111" s="45">
        <v>50.5</v>
      </c>
      <c r="AB111" s="43">
        <v>47</v>
      </c>
      <c r="AC111" s="43">
        <v>50.5</v>
      </c>
      <c r="AD111" s="43">
        <v>53.5</v>
      </c>
      <c r="AE111" s="45">
        <v>56.5</v>
      </c>
      <c r="AF111" s="43">
        <v>55</v>
      </c>
      <c r="AG111" s="43">
        <v>58.5</v>
      </c>
      <c r="AH111" s="43">
        <v>61.5</v>
      </c>
      <c r="AI111" s="45">
        <v>64.5</v>
      </c>
      <c r="AJ111" s="20"/>
      <c r="AK111" s="97">
        <v>340</v>
      </c>
      <c r="AL111" s="97">
        <v>200</v>
      </c>
      <c r="AM111" s="97">
        <v>15</v>
      </c>
      <c r="AN111" s="79">
        <v>15</v>
      </c>
      <c r="AO111" s="79">
        <v>56</v>
      </c>
      <c r="AP111" s="5">
        <v>275</v>
      </c>
      <c r="AQ111" s="5">
        <v>100</v>
      </c>
      <c r="AR111" s="5">
        <v>120</v>
      </c>
      <c r="AS111" s="5">
        <v>500</v>
      </c>
      <c r="AT111" s="5">
        <v>3</v>
      </c>
      <c r="AU111" s="5">
        <v>895</v>
      </c>
      <c r="AV111" s="5">
        <v>671</v>
      </c>
      <c r="AW111" s="5">
        <v>1118</v>
      </c>
      <c r="AX111" s="5">
        <v>4</v>
      </c>
      <c r="AY111" s="5">
        <v>5</v>
      </c>
      <c r="AZ111" s="5">
        <v>9</v>
      </c>
      <c r="BA111" s="5">
        <v>12</v>
      </c>
      <c r="BB111" s="5">
        <v>16</v>
      </c>
    </row>
    <row r="112" spans="1:54" hidden="1">
      <c r="A112" s="334"/>
      <c r="B112" s="89" t="s">
        <v>40</v>
      </c>
      <c r="C112" s="119" t="s">
        <v>124</v>
      </c>
      <c r="D112" s="26" t="s">
        <v>1</v>
      </c>
      <c r="E112" s="38" t="s">
        <v>36</v>
      </c>
      <c r="F112" s="27" t="s">
        <v>118</v>
      </c>
      <c r="G112" s="28" t="s">
        <v>12</v>
      </c>
      <c r="H112" s="91">
        <v>514</v>
      </c>
      <c r="I112" s="231">
        <v>420</v>
      </c>
      <c r="J112" s="30">
        <v>934</v>
      </c>
      <c r="K112" s="234">
        <v>749</v>
      </c>
      <c r="L112" s="25">
        <v>350</v>
      </c>
      <c r="M112" s="79">
        <v>15</v>
      </c>
      <c r="N112" s="79">
        <v>58</v>
      </c>
      <c r="O112" s="251">
        <v>1962</v>
      </c>
      <c r="P112" s="31">
        <v>33</v>
      </c>
      <c r="Q112" s="26">
        <v>36</v>
      </c>
      <c r="R112" s="26">
        <v>39</v>
      </c>
      <c r="S112" s="28">
        <v>42</v>
      </c>
      <c r="T112" s="26">
        <v>35</v>
      </c>
      <c r="U112" s="26">
        <v>38.5</v>
      </c>
      <c r="V112" s="26">
        <v>41.5</v>
      </c>
      <c r="W112" s="28">
        <v>44.5</v>
      </c>
      <c r="X112" s="26">
        <v>43</v>
      </c>
      <c r="Y112" s="26">
        <v>46.5</v>
      </c>
      <c r="Z112" s="26">
        <v>49.5</v>
      </c>
      <c r="AA112" s="28">
        <v>52.5</v>
      </c>
      <c r="AB112" s="26">
        <v>51</v>
      </c>
      <c r="AC112" s="26">
        <v>54.5</v>
      </c>
      <c r="AD112" s="26">
        <v>57.5</v>
      </c>
      <c r="AE112" s="28">
        <v>60.5</v>
      </c>
      <c r="AF112" s="26">
        <v>57</v>
      </c>
      <c r="AG112" s="26">
        <v>60.5</v>
      </c>
      <c r="AH112" s="26">
        <v>63.5</v>
      </c>
      <c r="AI112" s="28">
        <v>66.5</v>
      </c>
      <c r="AJ112" s="26"/>
      <c r="AK112" s="97">
        <v>310</v>
      </c>
      <c r="AL112" s="97">
        <v>220</v>
      </c>
      <c r="AM112" s="97">
        <v>13</v>
      </c>
      <c r="AN112" s="261">
        <v>15</v>
      </c>
      <c r="AO112" s="261">
        <v>58</v>
      </c>
      <c r="AP112" s="5">
        <v>230</v>
      </c>
      <c r="AQ112" s="5">
        <v>100</v>
      </c>
      <c r="AR112" s="5">
        <v>110</v>
      </c>
      <c r="AS112" s="5">
        <v>360</v>
      </c>
      <c r="AT112" s="5">
        <v>3</v>
      </c>
      <c r="AU112" s="5">
        <v>700</v>
      </c>
      <c r="AV112" s="5">
        <v>525</v>
      </c>
      <c r="AW112" s="5">
        <v>875</v>
      </c>
      <c r="AX112" s="5">
        <v>5</v>
      </c>
      <c r="AY112" s="5">
        <v>6</v>
      </c>
      <c r="AZ112" s="5">
        <v>10</v>
      </c>
      <c r="BA112" s="5">
        <v>14</v>
      </c>
      <c r="BB112" s="5">
        <v>17</v>
      </c>
    </row>
    <row r="113" spans="1:54" s="5" customFormat="1" hidden="1">
      <c r="A113" s="1177"/>
      <c r="B113" s="1178" t="s">
        <v>285</v>
      </c>
      <c r="C113" s="1179" t="s">
        <v>284</v>
      </c>
      <c r="D113" s="1181" t="s">
        <v>1</v>
      </c>
      <c r="E113" s="26" t="s">
        <v>36</v>
      </c>
      <c r="F113" s="1181" t="s">
        <v>19</v>
      </c>
      <c r="G113" s="1182" t="s">
        <v>12</v>
      </c>
      <c r="H113" s="318">
        <f>ROUNDDOWN(AK113*1.05,0)+INDEX(Sheet2!$B$2:'Sheet2'!$B$5,MATCH(G113,Sheet2!$A$2:'Sheet2'!$A$5,0),0)+34*AT113-ROUNDUP(IF($BC$1=TRUE,AV113,AW113)/10,0)+A113</f>
        <v>495</v>
      </c>
      <c r="I113" s="319">
        <f>ROUNDDOWN(AL113*1.05,0)+INDEX(Sheet2!$B$2:'Sheet2'!$B$5,MATCH(G113,Sheet2!$A$2:'Sheet2'!$A$5,0),0)+34*AT113-ROUNDUP(IF($BC$1=TRUE,AV113,AW113)/10,0)+A113</f>
        <v>400</v>
      </c>
      <c r="J113" s="1183">
        <f t="shared" ref="J113:J115" si="112">H113+I113</f>
        <v>895</v>
      </c>
      <c r="K113" s="495">
        <f>AW113-ROUNDDOWN(AR113/2,0)-ROUNDDOWN(MAX(AQ113*1.2,AP113*0.5),0)+INDEX(Sheet2!$C$2:'Sheet2'!$C$5,MATCH(G113,Sheet2!$A$2:'Sheet2'!$A$5,0),0)</f>
        <v>892</v>
      </c>
      <c r="L113" s="1184">
        <f t="shared" ref="L113:L115" si="113">AV113-ROUNDDOWN(AR113/2,0)-ROUNDDOWN(MAX(AQ113*1.2,AP113*0.5),0)</f>
        <v>436</v>
      </c>
      <c r="M113" s="1185">
        <f t="shared" ref="M113:M115" si="114">AN113</f>
        <v>11</v>
      </c>
      <c r="N113" s="1185">
        <f t="shared" ref="N113:N115" si="115">AO113</f>
        <v>56</v>
      </c>
      <c r="O113" s="1187">
        <f t="shared" ref="O113:O115" si="116">H113*3+I113</f>
        <v>1885</v>
      </c>
      <c r="P113" s="24">
        <f>AX113+IF($F113="범선",IF($BG$1=TRUE,INDEX(Sheet2!$H$2:'Sheet2'!$H$45,MATCH(AX113,Sheet2!$G$2:'Sheet2'!$G$45,0),0)),IF($BH$1=TRUE,INDEX(Sheet2!$I$2:'Sheet2'!$I$45,MATCH(AX113,Sheet2!$G$2:'Sheet2'!$G$45,0)),IF($BI$1=TRUE,INDEX(Sheet2!$H$2:'Sheet2'!$H$45,MATCH(AX113,Sheet2!$G$2:'Sheet2'!$G$45,0)),0)))+IF($BE$1=TRUE,2,0)</f>
        <v>31</v>
      </c>
      <c r="Q113" s="20">
        <f t="shared" ref="Q113:Q115" si="117">P113+3</f>
        <v>34</v>
      </c>
      <c r="R113" s="20">
        <f t="shared" ref="R113:R115" si="118">P113+6</f>
        <v>37</v>
      </c>
      <c r="S113" s="22">
        <f t="shared" ref="S113:S115" si="119">P113+9</f>
        <v>40</v>
      </c>
      <c r="T113" s="20">
        <f>AY113+IF($F113="범선",IF($BG$1=TRUE,INDEX(Sheet2!$H$2:'Sheet2'!$H$45,MATCH(AY113,Sheet2!$G$2:'Sheet2'!$G$45,0),0)),IF($BH$1=TRUE,INDEX(Sheet2!$I$2:'Sheet2'!$I$45,MATCH(AY113,Sheet2!$G$2:'Sheet2'!$G$45,0)),IF($BI$1=TRUE,INDEX(Sheet2!$H$2:'Sheet2'!$H$45,MATCH(AY113,Sheet2!$G$2:'Sheet2'!$G$45,0)),0)))+IF($BE$1=TRUE,2,0)</f>
        <v>33</v>
      </c>
      <c r="U113" s="20">
        <f t="shared" ref="U113:U115" si="120">T113+3.5</f>
        <v>36.5</v>
      </c>
      <c r="V113" s="20">
        <f t="shared" ref="V113:V115" si="121">T113+6.5</f>
        <v>39.5</v>
      </c>
      <c r="W113" s="22">
        <f t="shared" ref="W113:W115" si="122">T113+9.5</f>
        <v>42.5</v>
      </c>
      <c r="X113" s="20">
        <f>AZ113+IF($F113="범선",IF($BG$1=TRUE,INDEX(Sheet2!$H$2:'Sheet2'!$H$45,MATCH(AZ113,Sheet2!$G$2:'Sheet2'!$G$45,0),0)),IF($BH$1=TRUE,INDEX(Sheet2!$I$2:'Sheet2'!$I$45,MATCH(AZ113,Sheet2!$G$2:'Sheet2'!$G$45,0)),IF($BI$1=TRUE,INDEX(Sheet2!$H$2:'Sheet2'!$H$45,MATCH(AZ113,Sheet2!$G$2:'Sheet2'!$G$45,0)),0)))+IF($BE$1=TRUE,2,0)</f>
        <v>41</v>
      </c>
      <c r="Y113" s="20">
        <f t="shared" ref="Y113:Y115" si="123">X113+3.5</f>
        <v>44.5</v>
      </c>
      <c r="Z113" s="20">
        <f t="shared" ref="Z113:Z115" si="124">X113+6.5</f>
        <v>47.5</v>
      </c>
      <c r="AA113" s="22">
        <f t="shared" ref="AA113:AA115" si="125">X113+9.5</f>
        <v>50.5</v>
      </c>
      <c r="AB113" s="20">
        <f>BA113+IF($F113="범선",IF($BG$1=TRUE,INDEX(Sheet2!$H$2:'Sheet2'!$H$45,MATCH(BA113,Sheet2!$G$2:'Sheet2'!$G$45,0),0)),IF($BH$1=TRUE,INDEX(Sheet2!$I$2:'Sheet2'!$I$45,MATCH(BA113,Sheet2!$G$2:'Sheet2'!$G$45,0)),IF($BI$1=TRUE,INDEX(Sheet2!$H$2:'Sheet2'!$H$45,MATCH(BA113,Sheet2!$G$2:'Sheet2'!$G$45,0)),0)))+IF($BE$1=TRUE,2,0)</f>
        <v>47</v>
      </c>
      <c r="AC113" s="20">
        <f t="shared" ref="AC113:AC115" si="126">AB113+3.5</f>
        <v>50.5</v>
      </c>
      <c r="AD113" s="20">
        <f t="shared" ref="AD113:AD115" si="127">AB113+6.5</f>
        <v>53.5</v>
      </c>
      <c r="AE113" s="22">
        <f t="shared" ref="AE113:AE115" si="128">AB113+9.5</f>
        <v>56.5</v>
      </c>
      <c r="AF113" s="20">
        <f>BB113+IF($F113="범선",IF($BG$1=TRUE,INDEX(Sheet2!$H$2:'Sheet2'!$H$45,MATCH(BB113,Sheet2!$G$2:'Sheet2'!$G$45,0),0)),IF($BH$1=TRUE,INDEX(Sheet2!$I$2:'Sheet2'!$I$45,MATCH(BB113,Sheet2!$G$2:'Sheet2'!$G$45,0)),IF($BI$1=TRUE,INDEX(Sheet2!$H$2:'Sheet2'!$H$45,MATCH(BB113,Sheet2!$G$2:'Sheet2'!$G$45,0)),0)))+IF($BE$1=TRUE,2,0)</f>
        <v>55</v>
      </c>
      <c r="AG113" s="20">
        <f t="shared" ref="AG113:AG115" si="129">AF113+3.5</f>
        <v>58.5</v>
      </c>
      <c r="AH113" s="20">
        <f t="shared" ref="AH113:AH115" si="130">AF113+6.5</f>
        <v>61.5</v>
      </c>
      <c r="AI113" s="22">
        <f t="shared" ref="AI113:AI115" si="131">AF113+9.5</f>
        <v>64.5</v>
      </c>
      <c r="AJ113" s="20"/>
      <c r="AK113" s="97">
        <v>300</v>
      </c>
      <c r="AL113" s="97">
        <v>210</v>
      </c>
      <c r="AM113" s="97">
        <v>17</v>
      </c>
      <c r="AN113" s="83">
        <v>11</v>
      </c>
      <c r="AO113" s="83">
        <v>56</v>
      </c>
      <c r="AP113">
        <v>235</v>
      </c>
      <c r="AQ113">
        <v>100</v>
      </c>
      <c r="AR113">
        <v>110</v>
      </c>
      <c r="AS113">
        <v>470</v>
      </c>
      <c r="AT113">
        <v>3</v>
      </c>
      <c r="AU113" s="13">
        <f t="shared" ref="AU113:AU115" si="132">AP113+AR113+AS113</f>
        <v>815</v>
      </c>
      <c r="AV113" s="13">
        <f t="shared" ref="AV113:AV115" si="133">ROUNDDOWN(AU113*0.75,0)</f>
        <v>611</v>
      </c>
      <c r="AW113" s="13">
        <f t="shared" ref="AW113:AW115" si="134">ROUNDDOWN(AU113*1.25,0)</f>
        <v>1018</v>
      </c>
      <c r="AX113" s="5">
        <f t="shared" ref="AX113:AX115" si="135">ROUNDDOWN(($AO113-5)/5,0)-ROUNDDOWN(IF($BC$1=TRUE,$AV113,$AW113)/100,0)+IF($BD$1=TRUE,1,0)+IF($BF$1=TRUE,6,0)</f>
        <v>4</v>
      </c>
      <c r="AY113" s="5">
        <f t="shared" ref="AY113:AY115" si="136">ROUNDDOWN(($AO113-5+3*$BC$7)/5,0)-ROUNDDOWN(IF($BC$1=TRUE,$AV113,$AW113)/100,0)+IF($BD$1=TRUE,1,0)+IF($BF$1=TRUE,6,0)</f>
        <v>5</v>
      </c>
      <c r="AZ113" s="5">
        <f t="shared" ref="AZ113:AZ115" si="137">ROUNDDOWN(($AO113-5+20*1+2*$BC$7)/5,0)-ROUNDDOWN(IF($BC$1=TRUE,$AV113,$AW113)/100,0)+IF($BD$1=TRUE,1,0)+IF($BF$1=TRUE,6,0)</f>
        <v>9</v>
      </c>
      <c r="BA113" s="5">
        <f t="shared" ref="BA113:BA115" si="138">ROUNDDOWN(($AO113-5+20*2+1*$BC$7)/5,0)-ROUNDDOWN(IF($BC$1=TRUE,$AV113,$AW113)/100,0)+IF($BD$1=TRUE,1,0)+IF($BF$1=TRUE,6,0)</f>
        <v>12</v>
      </c>
      <c r="BB113" s="5">
        <f t="shared" ref="BB113:BB115" si="139">ROUNDDOWN(($AO113-5+60)/5,0)-ROUNDDOWN(IF($BC$1=TRUE,$AV113,$AW113)/100,0)+IF($BD$1=TRUE,1,0)+IF($BF$1=TRUE,6,0)</f>
        <v>16</v>
      </c>
    </row>
    <row r="114" spans="1:54" s="5" customFormat="1" hidden="1">
      <c r="A114" s="345"/>
      <c r="B114" s="1056" t="s">
        <v>509</v>
      </c>
      <c r="C114" s="1057" t="s">
        <v>216</v>
      </c>
      <c r="D114" s="62" t="s">
        <v>2</v>
      </c>
      <c r="E114" s="26" t="s">
        <v>36</v>
      </c>
      <c r="F114" s="729" t="s">
        <v>19</v>
      </c>
      <c r="G114" s="63" t="s">
        <v>12</v>
      </c>
      <c r="H114" s="91">
        <f>ROUNDDOWN(AK114*1.05,0)+INDEX(Sheet2!$B$2:'Sheet2'!$B$5,MATCH(G114,Sheet2!$A$2:'Sheet2'!$A$5,0),0)+34*AT114-ROUNDUP(IF($BC$1=TRUE,AV114,AW114)/10,0)+A114</f>
        <v>462</v>
      </c>
      <c r="I114" s="231">
        <f>ROUNDDOWN(AL114*1.05,0)+INDEX(Sheet2!$B$2:'Sheet2'!$B$5,MATCH(G114,Sheet2!$A$2:'Sheet2'!$A$5,0),0)+34*AT114-ROUNDUP(IF($BC$1=TRUE,AV114,AW114)/10,0)+A114</f>
        <v>430</v>
      </c>
      <c r="J114" s="64">
        <f t="shared" si="112"/>
        <v>892</v>
      </c>
      <c r="K114" s="236">
        <f>AW114-ROUNDDOWN(AR114/2,0)-ROUNDDOWN(MAX(AQ114*1.2,AP114*0.5),0)+INDEX(Sheet2!$C$2:'Sheet2'!$C$5,MATCH(G114,Sheet2!$A$2:'Sheet2'!$A$5,0),0)</f>
        <v>685</v>
      </c>
      <c r="L114" s="61">
        <f t="shared" si="113"/>
        <v>306</v>
      </c>
      <c r="M114" s="335">
        <f t="shared" si="114"/>
        <v>15</v>
      </c>
      <c r="N114" s="335">
        <f t="shared" si="115"/>
        <v>58</v>
      </c>
      <c r="O114" s="251">
        <f t="shared" si="116"/>
        <v>1816</v>
      </c>
      <c r="P114" s="31">
        <f>AX114+IF($F114="범선",IF($BG$1=TRUE,INDEX(Sheet2!$H$2:'Sheet2'!$H$45,MATCH(AX114,Sheet2!$G$2:'Sheet2'!$G$45,0),0)),IF($BH$1=TRUE,INDEX(Sheet2!$I$2:'Sheet2'!$I$45,MATCH(AX114,Sheet2!$G$2:'Sheet2'!$G$45,0)),IF($BI$1=TRUE,INDEX(Sheet2!$H$2:'Sheet2'!$H$45,MATCH(AX114,Sheet2!$G$2:'Sheet2'!$G$45,0)),0)))+IF($BE$1=TRUE,2,0)</f>
        <v>35</v>
      </c>
      <c r="Q114" s="26">
        <f t="shared" si="117"/>
        <v>38</v>
      </c>
      <c r="R114" s="26">
        <f t="shared" si="118"/>
        <v>41</v>
      </c>
      <c r="S114" s="28">
        <f t="shared" si="119"/>
        <v>44</v>
      </c>
      <c r="T114" s="26">
        <f>AY114+IF($F114="범선",IF($BG$1=TRUE,INDEX(Sheet2!$H$2:'Sheet2'!$H$45,MATCH(AY114,Sheet2!$G$2:'Sheet2'!$G$45,0),0)),IF($BH$1=TRUE,INDEX(Sheet2!$I$2:'Sheet2'!$I$45,MATCH(AY114,Sheet2!$G$2:'Sheet2'!$G$45,0)),IF($BI$1=TRUE,INDEX(Sheet2!$H$2:'Sheet2'!$H$45,MATCH(AY114,Sheet2!$G$2:'Sheet2'!$G$45,0)),0)))+IF($BE$1=TRUE,2,0)</f>
        <v>37</v>
      </c>
      <c r="U114" s="26">
        <f t="shared" si="120"/>
        <v>40.5</v>
      </c>
      <c r="V114" s="26">
        <f t="shared" si="121"/>
        <v>43.5</v>
      </c>
      <c r="W114" s="28">
        <f t="shared" si="122"/>
        <v>46.5</v>
      </c>
      <c r="X114" s="26">
        <f>AZ114+IF($F114="범선",IF($BG$1=TRUE,INDEX(Sheet2!$H$2:'Sheet2'!$H$45,MATCH(AZ114,Sheet2!$G$2:'Sheet2'!$G$45,0),0)),IF($BH$1=TRUE,INDEX(Sheet2!$I$2:'Sheet2'!$I$45,MATCH(AZ114,Sheet2!$G$2:'Sheet2'!$G$45,0)),IF($BI$1=TRUE,INDEX(Sheet2!$H$2:'Sheet2'!$H$45,MATCH(AZ114,Sheet2!$G$2:'Sheet2'!$G$45,0)),0)))+IF($BE$1=TRUE,2,0)</f>
        <v>45</v>
      </c>
      <c r="Y114" s="26">
        <f t="shared" si="123"/>
        <v>48.5</v>
      </c>
      <c r="Z114" s="26">
        <f t="shared" si="124"/>
        <v>51.5</v>
      </c>
      <c r="AA114" s="28">
        <f t="shared" si="125"/>
        <v>54.5</v>
      </c>
      <c r="AB114" s="26">
        <f>BA114+IF($F114="범선",IF($BG$1=TRUE,INDEX(Sheet2!$H$2:'Sheet2'!$H$45,MATCH(BA114,Sheet2!$G$2:'Sheet2'!$G$45,0),0)),IF($BH$1=TRUE,INDEX(Sheet2!$I$2:'Sheet2'!$I$45,MATCH(BA114,Sheet2!$G$2:'Sheet2'!$G$45,0)),IF($BI$1=TRUE,INDEX(Sheet2!$H$2:'Sheet2'!$H$45,MATCH(BA114,Sheet2!$G$2:'Sheet2'!$G$45,0)),0)))+IF($BE$1=TRUE,2,0)</f>
        <v>53</v>
      </c>
      <c r="AC114" s="26">
        <f t="shared" si="126"/>
        <v>56.5</v>
      </c>
      <c r="AD114" s="26">
        <f t="shared" si="127"/>
        <v>59.5</v>
      </c>
      <c r="AE114" s="28">
        <f t="shared" si="128"/>
        <v>62.5</v>
      </c>
      <c r="AF114" s="26">
        <f>BB114+IF($F114="범선",IF($BG$1=TRUE,INDEX(Sheet2!$H$2:'Sheet2'!$H$45,MATCH(BB114,Sheet2!$G$2:'Sheet2'!$G$45,0),0)),IF($BH$1=TRUE,INDEX(Sheet2!$I$2:'Sheet2'!$I$45,MATCH(BB114,Sheet2!$G$2:'Sheet2'!$G$45,0)),IF($BI$1=TRUE,INDEX(Sheet2!$H$2:'Sheet2'!$H$45,MATCH(BB114,Sheet2!$G$2:'Sheet2'!$G$45,0)),0)))+IF($BE$1=TRUE,2,0)</f>
        <v>59</v>
      </c>
      <c r="AG114" s="26">
        <f t="shared" si="129"/>
        <v>62.5</v>
      </c>
      <c r="AH114" s="26">
        <f t="shared" si="130"/>
        <v>65.5</v>
      </c>
      <c r="AI114" s="28">
        <f t="shared" si="131"/>
        <v>68.5</v>
      </c>
      <c r="AJ114" s="26"/>
      <c r="AK114" s="97">
        <v>225</v>
      </c>
      <c r="AL114" s="97">
        <f>195</f>
        <v>195</v>
      </c>
      <c r="AM114" s="97">
        <v>17</v>
      </c>
      <c r="AN114" s="267">
        <v>15</v>
      </c>
      <c r="AO114" s="267">
        <v>58</v>
      </c>
      <c r="AP114" s="5">
        <v>260</v>
      </c>
      <c r="AQ114" s="5">
        <v>100</v>
      </c>
      <c r="AR114" s="5">
        <v>118</v>
      </c>
      <c r="AS114" s="5">
        <v>282</v>
      </c>
      <c r="AT114" s="5">
        <v>4</v>
      </c>
      <c r="AU114" s="5">
        <f t="shared" si="132"/>
        <v>660</v>
      </c>
      <c r="AV114" s="5">
        <f t="shared" si="133"/>
        <v>495</v>
      </c>
      <c r="AW114" s="5">
        <f t="shared" si="134"/>
        <v>825</v>
      </c>
      <c r="AX114" s="5">
        <f t="shared" si="135"/>
        <v>6</v>
      </c>
      <c r="AY114" s="5">
        <f t="shared" si="136"/>
        <v>7</v>
      </c>
      <c r="AZ114" s="5">
        <f t="shared" si="137"/>
        <v>11</v>
      </c>
      <c r="BA114" s="5">
        <f t="shared" si="138"/>
        <v>15</v>
      </c>
      <c r="BB114" s="5">
        <f t="shared" si="139"/>
        <v>18</v>
      </c>
    </row>
    <row r="115" spans="1:54" hidden="1">
      <c r="A115" s="883"/>
      <c r="B115" s="317" t="s">
        <v>280</v>
      </c>
      <c r="C115" s="213" t="s">
        <v>281</v>
      </c>
      <c r="D115" s="62" t="s">
        <v>1</v>
      </c>
      <c r="E115" s="26" t="s">
        <v>36</v>
      </c>
      <c r="F115" s="729" t="s">
        <v>118</v>
      </c>
      <c r="G115" s="63" t="s">
        <v>12</v>
      </c>
      <c r="H115" s="91">
        <f>ROUNDDOWN(AK115*1.05,0)+INDEX(Sheet2!$B$2:'Sheet2'!$B$5,MATCH(G115,Sheet2!$A$2:'Sheet2'!$A$5,0),0)+34*AT115-ROUNDUP(IF($BC$1=TRUE,AV115,AW115)/10,0)+A115</f>
        <v>479</v>
      </c>
      <c r="I115" s="231">
        <f>ROUNDDOWN(AL115*1.05,0)+INDEX(Sheet2!$B$2:'Sheet2'!$B$5,MATCH(G115,Sheet2!$A$2:'Sheet2'!$A$5,0),0)+34*AT115-ROUNDUP(IF($BC$1=TRUE,AV115,AW115)/10,0)+A115</f>
        <v>353</v>
      </c>
      <c r="J115" s="64">
        <f t="shared" si="112"/>
        <v>832</v>
      </c>
      <c r="K115" s="236">
        <f>AW115-ROUNDDOWN(AR115/2,0)-ROUNDDOWN(MAX(AQ115*1.2,AP115*0.5),0)+INDEX(Sheet2!$C$2:'Sheet2'!$C$5,MATCH(G115,Sheet2!$A$2:'Sheet2'!$A$5,0),0)</f>
        <v>779</v>
      </c>
      <c r="L115" s="61">
        <f t="shared" si="113"/>
        <v>370</v>
      </c>
      <c r="M115" s="335">
        <f t="shared" si="114"/>
        <v>15</v>
      </c>
      <c r="N115" s="335">
        <f t="shared" si="115"/>
        <v>55</v>
      </c>
      <c r="O115" s="251">
        <f t="shared" si="116"/>
        <v>1790</v>
      </c>
      <c r="P115" s="31">
        <f>AX115+IF($F115="범선",IF($BG$1=TRUE,INDEX(Sheet2!$H$2:'Sheet2'!$H$45,MATCH(AX115,Sheet2!$G$2:'Sheet2'!$G$45,0),0)),IF($BH$1=TRUE,INDEX(Sheet2!$I$2:'Sheet2'!$I$45,MATCH(AX115,Sheet2!$G$2:'Sheet2'!$G$45,0)),IF($BI$1=TRUE,INDEX(Sheet2!$H$2:'Sheet2'!$H$45,MATCH(AX115,Sheet2!$G$2:'Sheet2'!$G$45,0)),0)))+IF($BE$1=TRUE,2,0)</f>
        <v>33</v>
      </c>
      <c r="Q115" s="26">
        <f t="shared" si="117"/>
        <v>36</v>
      </c>
      <c r="R115" s="26">
        <f t="shared" si="118"/>
        <v>39</v>
      </c>
      <c r="S115" s="28">
        <f t="shared" si="119"/>
        <v>42</v>
      </c>
      <c r="T115" s="26">
        <f>AY115+IF($F115="범선",IF($BG$1=TRUE,INDEX(Sheet2!$H$2:'Sheet2'!$H$45,MATCH(AY115,Sheet2!$G$2:'Sheet2'!$G$45,0),0)),IF($BH$1=TRUE,INDEX(Sheet2!$I$2:'Sheet2'!$I$45,MATCH(AY115,Sheet2!$G$2:'Sheet2'!$G$45,0)),IF($BI$1=TRUE,INDEX(Sheet2!$H$2:'Sheet2'!$H$45,MATCH(AY115,Sheet2!$G$2:'Sheet2'!$G$45,0)),0)))+IF($BE$1=TRUE,2,0)</f>
        <v>35</v>
      </c>
      <c r="U115" s="26">
        <f t="shared" si="120"/>
        <v>38.5</v>
      </c>
      <c r="V115" s="26">
        <f t="shared" si="121"/>
        <v>41.5</v>
      </c>
      <c r="W115" s="28">
        <f t="shared" si="122"/>
        <v>44.5</v>
      </c>
      <c r="X115" s="26">
        <f>AZ115+IF($F115="범선",IF($BG$1=TRUE,INDEX(Sheet2!$H$2:'Sheet2'!$H$45,MATCH(AZ115,Sheet2!$G$2:'Sheet2'!$G$45,0),0)),IF($BH$1=TRUE,INDEX(Sheet2!$I$2:'Sheet2'!$I$45,MATCH(AZ115,Sheet2!$G$2:'Sheet2'!$G$45,0)),IF($BI$1=TRUE,INDEX(Sheet2!$H$2:'Sheet2'!$H$45,MATCH(AZ115,Sheet2!$G$2:'Sheet2'!$G$45,0)),0)))+IF($BE$1=TRUE,2,0)</f>
        <v>41</v>
      </c>
      <c r="Y115" s="26">
        <f t="shared" si="123"/>
        <v>44.5</v>
      </c>
      <c r="Z115" s="26">
        <f t="shared" si="124"/>
        <v>47.5</v>
      </c>
      <c r="AA115" s="28">
        <f t="shared" si="125"/>
        <v>50.5</v>
      </c>
      <c r="AB115" s="26">
        <f>BA115+IF($F115="범선",IF($BG$1=TRUE,INDEX(Sheet2!$H$2:'Sheet2'!$H$45,MATCH(BA115,Sheet2!$G$2:'Sheet2'!$G$45,0),0)),IF($BH$1=TRUE,INDEX(Sheet2!$I$2:'Sheet2'!$I$45,MATCH(BA115,Sheet2!$G$2:'Sheet2'!$G$45,0)),IF($BI$1=TRUE,INDEX(Sheet2!$H$2:'Sheet2'!$H$45,MATCH(BA115,Sheet2!$G$2:'Sheet2'!$G$45,0)),0)))+IF($BE$1=TRUE,2,0)</f>
        <v>49</v>
      </c>
      <c r="AC115" s="26">
        <f t="shared" si="126"/>
        <v>52.5</v>
      </c>
      <c r="AD115" s="26">
        <f t="shared" si="127"/>
        <v>55.5</v>
      </c>
      <c r="AE115" s="28">
        <f t="shared" si="128"/>
        <v>58.5</v>
      </c>
      <c r="AF115" s="26">
        <f>BB115+IF($F115="범선",IF($BG$1=TRUE,INDEX(Sheet2!$H$2:'Sheet2'!$H$45,MATCH(BB115,Sheet2!$G$2:'Sheet2'!$G$45,0),0)),IF($BH$1=TRUE,INDEX(Sheet2!$I$2:'Sheet2'!$I$45,MATCH(BB115,Sheet2!$G$2:'Sheet2'!$G$45,0)),IF($BI$1=TRUE,INDEX(Sheet2!$H$2:'Sheet2'!$H$45,MATCH(BB115,Sheet2!$G$2:'Sheet2'!$G$45,0)),0)))+IF($BE$1=TRUE,2,0)</f>
        <v>57</v>
      </c>
      <c r="AG115" s="26">
        <f t="shared" si="129"/>
        <v>60.5</v>
      </c>
      <c r="AH115" s="26">
        <f t="shared" si="130"/>
        <v>63.5</v>
      </c>
      <c r="AI115" s="28">
        <f t="shared" si="131"/>
        <v>66.5</v>
      </c>
      <c r="AJ115" s="26"/>
      <c r="AK115" s="97">
        <v>310</v>
      </c>
      <c r="AL115" s="97">
        <v>190</v>
      </c>
      <c r="AM115" s="97">
        <v>15</v>
      </c>
      <c r="AN115" s="146">
        <v>15</v>
      </c>
      <c r="AO115" s="146">
        <v>55</v>
      </c>
      <c r="AP115" s="5">
        <v>240</v>
      </c>
      <c r="AQ115" s="5">
        <v>100</v>
      </c>
      <c r="AR115" s="5">
        <v>100</v>
      </c>
      <c r="AS115" s="5">
        <v>380</v>
      </c>
      <c r="AT115" s="5">
        <v>2</v>
      </c>
      <c r="AU115" s="5">
        <f t="shared" si="132"/>
        <v>720</v>
      </c>
      <c r="AV115" s="5">
        <f t="shared" si="133"/>
        <v>540</v>
      </c>
      <c r="AW115" s="5">
        <f t="shared" si="134"/>
        <v>900</v>
      </c>
      <c r="AX115" s="5">
        <f t="shared" si="135"/>
        <v>5</v>
      </c>
      <c r="AY115" s="5">
        <f t="shared" si="136"/>
        <v>6</v>
      </c>
      <c r="AZ115" s="5">
        <f t="shared" si="137"/>
        <v>9</v>
      </c>
      <c r="BA115" s="5">
        <f t="shared" si="138"/>
        <v>13</v>
      </c>
      <c r="BB115" s="5">
        <f t="shared" si="139"/>
        <v>17</v>
      </c>
    </row>
    <row r="116" spans="1:54" s="5" customFormat="1">
      <c r="A116" s="1082">
        <v>20</v>
      </c>
      <c r="B116" s="1083" t="s">
        <v>546</v>
      </c>
      <c r="C116" s="1084" t="s">
        <v>206</v>
      </c>
      <c r="D116" s="1085" t="s">
        <v>2</v>
      </c>
      <c r="E116" s="38" t="s">
        <v>36</v>
      </c>
      <c r="F116" s="1085" t="s">
        <v>118</v>
      </c>
      <c r="G116" s="1086" t="s">
        <v>12</v>
      </c>
      <c r="H116" s="1087">
        <f>ROUNDDOWN(AK116*1.05,0)+INDEX(Sheet2!$B$2:'Sheet2'!$B$5,MATCH(G116,Sheet2!$A$2:'Sheet2'!$A$5,0),0)+34*AT116-ROUNDUP(IF($BC$1=TRUE,AV116,AW116)/10,0)+A116</f>
        <v>586</v>
      </c>
      <c r="I116" s="1088">
        <f>ROUNDDOWN(AL116*1.05,0)+INDEX(Sheet2!$B$2:'Sheet2'!$B$5,MATCH(G116,Sheet2!$A$2:'Sheet2'!$A$5,0),0)+34*AT116-ROUNDUP(IF($BC$1=TRUE,AV116,AW116)/10,0)+A116</f>
        <v>530</v>
      </c>
      <c r="J116" s="1089">
        <f t="shared" ref="J116:J147" si="140">H116+I116</f>
        <v>1116</v>
      </c>
      <c r="K116" s="1336">
        <f>AW116-ROUNDDOWN(AR116/2,0)-ROUNDDOWN(MAX(AQ116*1.2,AP116*0.5),0)+INDEX(Sheet2!$C$2:'Sheet2'!$C$5,MATCH(G116,Sheet2!$A$2:'Sheet2'!$A$5,0),0)</f>
        <v>1028</v>
      </c>
      <c r="L116" s="1090">
        <f t="shared" ref="L116:L147" si="141">AV116-ROUNDDOWN(AR116/2,0)-ROUNDDOWN(MAX(AQ116*1.2,AP116*0.5),0)</f>
        <v>512</v>
      </c>
      <c r="M116" s="1091">
        <f t="shared" ref="M116:M147" si="142">AN116</f>
        <v>15</v>
      </c>
      <c r="N116" s="1091">
        <f t="shared" ref="N116:N147" si="143">AO116</f>
        <v>55</v>
      </c>
      <c r="O116" s="1339">
        <f t="shared" ref="O116:O147" si="144">H116*3+I116</f>
        <v>2288</v>
      </c>
      <c r="P116" s="41">
        <f>AX116+IF($F116="범선",IF($BG$1=TRUE,INDEX(Sheet2!$H$2:'Sheet2'!$H$45,MATCH(AX116,Sheet2!$G$2:'Sheet2'!$G$45,0),0)),IF($BH$1=TRUE,INDEX(Sheet2!$I$2:'Sheet2'!$I$45,MATCH(AX116,Sheet2!$G$2:'Sheet2'!$G$45,0)),IF($BI$1=TRUE,INDEX(Sheet2!$H$2:'Sheet2'!$H$45,MATCH(AX116,Sheet2!$G$2:'Sheet2'!$G$45,0)),0)))+IF($BE$1=TRUE,2,0)</f>
        <v>29</v>
      </c>
      <c r="Q116" s="38">
        <f t="shared" ref="Q116:Q147" si="145">P116+3</f>
        <v>32</v>
      </c>
      <c r="R116" s="38">
        <f t="shared" ref="R116:R147" si="146">P116+6</f>
        <v>35</v>
      </c>
      <c r="S116" s="39">
        <f t="shared" ref="S116:S147" si="147">P116+9</f>
        <v>38</v>
      </c>
      <c r="T116" s="38">
        <f>AY116+IF($F116="범선",IF($BG$1=TRUE,INDEX(Sheet2!$H$2:'Sheet2'!$H$45,MATCH(AY116,Sheet2!$G$2:'Sheet2'!$G$45,0),0)),IF($BH$1=TRUE,INDEX(Sheet2!$I$2:'Sheet2'!$I$45,MATCH(AY116,Sheet2!$G$2:'Sheet2'!$G$45,0)),IF($BI$1=TRUE,INDEX(Sheet2!$H$2:'Sheet2'!$H$45,MATCH(AY116,Sheet2!$G$2:'Sheet2'!$G$45,0)),0)))+IF($BE$1=TRUE,2,0)</f>
        <v>31</v>
      </c>
      <c r="U116" s="38">
        <f t="shared" ref="U116:U147" si="148">T116+3.5</f>
        <v>34.5</v>
      </c>
      <c r="V116" s="38">
        <f t="shared" ref="V116:V147" si="149">T116+6.5</f>
        <v>37.5</v>
      </c>
      <c r="W116" s="39">
        <f t="shared" ref="W116:W147" si="150">T116+9.5</f>
        <v>40.5</v>
      </c>
      <c r="X116" s="38">
        <f>AZ116+IF($F116="범선",IF($BG$1=TRUE,INDEX(Sheet2!$H$2:'Sheet2'!$H$45,MATCH(AZ116,Sheet2!$G$2:'Sheet2'!$G$45,0),0)),IF($BH$1=TRUE,INDEX(Sheet2!$I$2:'Sheet2'!$I$45,MATCH(AZ116,Sheet2!$G$2:'Sheet2'!$G$45,0)),IF($BI$1=TRUE,INDEX(Sheet2!$H$2:'Sheet2'!$H$45,MATCH(AZ116,Sheet2!$G$2:'Sheet2'!$G$45,0)),0)))+IF($BE$1=TRUE,2,0)</f>
        <v>37</v>
      </c>
      <c r="Y116" s="38">
        <f t="shared" ref="Y116:Y147" si="151">X116+3.5</f>
        <v>40.5</v>
      </c>
      <c r="Z116" s="38">
        <f t="shared" ref="Z116:Z147" si="152">X116+6.5</f>
        <v>43.5</v>
      </c>
      <c r="AA116" s="39">
        <f t="shared" ref="AA116:AA147" si="153">X116+9.5</f>
        <v>46.5</v>
      </c>
      <c r="AB116" s="38">
        <f>BA116+IF($F116="범선",IF($BG$1=TRUE,INDEX(Sheet2!$H$2:'Sheet2'!$H$45,MATCH(BA116,Sheet2!$G$2:'Sheet2'!$G$45,0),0)),IF($BH$1=TRUE,INDEX(Sheet2!$I$2:'Sheet2'!$I$45,MATCH(BA116,Sheet2!$G$2:'Sheet2'!$G$45,0)),IF($BI$1=TRUE,INDEX(Sheet2!$H$2:'Sheet2'!$H$45,MATCH(BA116,Sheet2!$G$2:'Sheet2'!$G$45,0)),0)))+IF($BE$1=TRUE,2,0)</f>
        <v>45</v>
      </c>
      <c r="AC116" s="38">
        <f t="shared" ref="AC116:AC147" si="154">AB116+3.5</f>
        <v>48.5</v>
      </c>
      <c r="AD116" s="38">
        <f t="shared" ref="AD116:AD147" si="155">AB116+6.5</f>
        <v>51.5</v>
      </c>
      <c r="AE116" s="39">
        <f t="shared" ref="AE116:AE147" si="156">AB116+9.5</f>
        <v>54.5</v>
      </c>
      <c r="AF116" s="38">
        <f>BB116+IF($F116="범선",IF($BG$1=TRUE,INDEX(Sheet2!$H$2:'Sheet2'!$H$45,MATCH(BB116,Sheet2!$G$2:'Sheet2'!$G$45,0),0)),IF($BH$1=TRUE,INDEX(Sheet2!$I$2:'Sheet2'!$I$45,MATCH(BB116,Sheet2!$G$2:'Sheet2'!$G$45,0)),IF($BI$1=TRUE,INDEX(Sheet2!$H$2:'Sheet2'!$H$45,MATCH(BB116,Sheet2!$G$2:'Sheet2'!$G$45,0)),0)))+IF($BE$1=TRUE,2,0)</f>
        <v>53</v>
      </c>
      <c r="AG116" s="38">
        <f t="shared" ref="AG116:AG147" si="157">AF116+3.5</f>
        <v>56.5</v>
      </c>
      <c r="AH116" s="38">
        <f t="shared" ref="AH116:AH147" si="158">AF116+6.5</f>
        <v>59.5</v>
      </c>
      <c r="AI116" s="39">
        <f t="shared" ref="AI116:AI147" si="159">AF116+9.5</f>
        <v>62.5</v>
      </c>
      <c r="AJ116" s="38"/>
      <c r="AK116" s="96">
        <v>377</v>
      </c>
      <c r="AL116" s="96">
        <v>323</v>
      </c>
      <c r="AM116" s="96">
        <v>20</v>
      </c>
      <c r="AN116" s="146">
        <v>15</v>
      </c>
      <c r="AO116" s="146">
        <v>55</v>
      </c>
      <c r="AP116" s="13">
        <v>275</v>
      </c>
      <c r="AQ116" s="13">
        <v>100</v>
      </c>
      <c r="AR116" s="13">
        <v>105</v>
      </c>
      <c r="AS116" s="13">
        <v>555</v>
      </c>
      <c r="AT116" s="13">
        <v>3</v>
      </c>
      <c r="AU116" s="13">
        <f t="shared" ref="AU116:AU147" si="160">AP116+AR116+AS116</f>
        <v>935</v>
      </c>
      <c r="AV116" s="13">
        <f t="shared" ref="AV116:AV147" si="161">ROUNDDOWN(AU116*0.75,0)</f>
        <v>701</v>
      </c>
      <c r="AW116" s="13">
        <f t="shared" ref="AW116:AW147" si="162">ROUNDDOWN(AU116*1.25,0)</f>
        <v>1168</v>
      </c>
      <c r="AX116" s="5">
        <f t="shared" ref="AX116:AX147" si="163">ROUNDDOWN(($AO116-5)/5,0)-ROUNDDOWN(IF($BC$1=TRUE,$AV116,$AW116)/100,0)+IF($BD$1=TRUE,1,0)+IF($BF$1=TRUE,6,0)</f>
        <v>3</v>
      </c>
      <c r="AY116" s="5">
        <f t="shared" ref="AY116:AY147" si="164">ROUNDDOWN(($AO116-5+3*$BC$7)/5,0)-ROUNDDOWN(IF($BC$1=TRUE,$AV116,$AW116)/100,0)+IF($BD$1=TRUE,1,0)+IF($BF$1=TRUE,6,0)</f>
        <v>4</v>
      </c>
      <c r="AZ116" s="5">
        <f t="shared" ref="AZ116:AZ147" si="165">ROUNDDOWN(($AO116-5+20*1+2*$BC$7)/5,0)-ROUNDDOWN(IF($BC$1=TRUE,$AV116,$AW116)/100,0)+IF($BD$1=TRUE,1,0)+IF($BF$1=TRUE,6,0)</f>
        <v>7</v>
      </c>
      <c r="BA116" s="5">
        <f t="shared" ref="BA116:BA147" si="166">ROUNDDOWN(($AO116-5+20*2+1*$BC$7)/5,0)-ROUNDDOWN(IF($BC$1=TRUE,$AV116,$AW116)/100,0)+IF($BD$1=TRUE,1,0)+IF($BF$1=TRUE,6,0)</f>
        <v>11</v>
      </c>
      <c r="BB116" s="5">
        <f t="shared" ref="BB116:BB147" si="167">ROUNDDOWN(($AO116-5+60)/5,0)-ROUNDDOWN(IF($BC$1=TRUE,$AV116,$AW116)/100,0)+IF($BD$1=TRUE,1,0)+IF($BF$1=TRUE,6,0)</f>
        <v>15</v>
      </c>
    </row>
    <row r="117" spans="1:54" s="5" customFormat="1">
      <c r="A117" s="1286"/>
      <c r="B117" s="1290" t="s">
        <v>531</v>
      </c>
      <c r="C117" s="1294" t="s">
        <v>120</v>
      </c>
      <c r="D117" s="1297" t="s">
        <v>1</v>
      </c>
      <c r="E117" s="1180" t="s">
        <v>0</v>
      </c>
      <c r="F117" s="1301" t="s">
        <v>118</v>
      </c>
      <c r="G117" s="1306" t="s">
        <v>12</v>
      </c>
      <c r="H117" s="1308">
        <f>ROUNDDOWN(AK117*1.05,0)+INDEX(Sheet2!$B$2:'Sheet2'!$B$5,MATCH(G117,Sheet2!$A$2:'Sheet2'!$A$5,0),0)+34*AT117-ROUNDUP(IF($BC$1=TRUE,AV117,AW117)/10,0)+A117</f>
        <v>508</v>
      </c>
      <c r="I117" s="1310">
        <f>ROUNDDOWN(AL117*1.05,0)+INDEX(Sheet2!$B$2:'Sheet2'!$B$5,MATCH(G117,Sheet2!$A$2:'Sheet2'!$A$5,0),0)+34*AT117-ROUNDUP(IF($BC$1=TRUE,AV117,AW117)/10,0)+A117</f>
        <v>614</v>
      </c>
      <c r="J117" s="1314">
        <f t="shared" si="140"/>
        <v>1122</v>
      </c>
      <c r="K117" s="1335">
        <f>AW117-ROUNDDOWN(AR117/2,0)-ROUNDDOWN(MAX(AQ117*1.2,AP117*0.5),0)+INDEX(Sheet2!$C$2:'Sheet2'!$C$5,MATCH(G117,Sheet2!$A$2:'Sheet2'!$A$5,0),0)</f>
        <v>772</v>
      </c>
      <c r="L117" s="1321">
        <f t="shared" si="141"/>
        <v>366</v>
      </c>
      <c r="M117" s="772">
        <f t="shared" si="142"/>
        <v>15</v>
      </c>
      <c r="N117" s="772">
        <f t="shared" si="143"/>
        <v>60</v>
      </c>
      <c r="O117" s="1338">
        <f t="shared" si="144"/>
        <v>2138</v>
      </c>
      <c r="P117" s="24">
        <f>AX117+IF($F117="범선",IF($BG$1=TRUE,INDEX(Sheet2!$H$2:'Sheet2'!$H$45,MATCH(AX117,Sheet2!$G$2:'Sheet2'!$G$45,0),0)),IF($BH$1=TRUE,INDEX(Sheet2!$I$2:'Sheet2'!$I$45,MATCH(AX117,Sheet2!$G$2:'Sheet2'!$G$45,0)),IF($BI$1=TRUE,INDEX(Sheet2!$H$2:'Sheet2'!$H$45,MATCH(AX117,Sheet2!$G$2:'Sheet2'!$G$45,0)),0)))+IF($BE$1=TRUE,2,0)</f>
        <v>35</v>
      </c>
      <c r="Q117" s="20">
        <f t="shared" si="145"/>
        <v>38</v>
      </c>
      <c r="R117" s="20">
        <f t="shared" si="146"/>
        <v>41</v>
      </c>
      <c r="S117" s="22">
        <f t="shared" si="147"/>
        <v>44</v>
      </c>
      <c r="T117" s="20">
        <f>AY117+IF($F117="범선",IF($BG$1=TRUE,INDEX(Sheet2!$H$2:'Sheet2'!$H$45,MATCH(AY117,Sheet2!$G$2:'Sheet2'!$G$45,0),0)),IF($BH$1=TRUE,INDEX(Sheet2!$I$2:'Sheet2'!$I$45,MATCH(AY117,Sheet2!$G$2:'Sheet2'!$G$45,0)),IF($BI$1=TRUE,INDEX(Sheet2!$H$2:'Sheet2'!$H$45,MATCH(AY117,Sheet2!$G$2:'Sheet2'!$G$45,0)),0)))+IF($BE$1=TRUE,2,0)</f>
        <v>37</v>
      </c>
      <c r="U117" s="20">
        <f t="shared" si="148"/>
        <v>40.5</v>
      </c>
      <c r="V117" s="20">
        <f t="shared" si="149"/>
        <v>43.5</v>
      </c>
      <c r="W117" s="22">
        <f t="shared" si="150"/>
        <v>46.5</v>
      </c>
      <c r="X117" s="20">
        <f>AZ117+IF($F117="범선",IF($BG$1=TRUE,INDEX(Sheet2!$H$2:'Sheet2'!$H$45,MATCH(AZ117,Sheet2!$G$2:'Sheet2'!$G$45,0),0)),IF($BH$1=TRUE,INDEX(Sheet2!$I$2:'Sheet2'!$I$45,MATCH(AZ117,Sheet2!$G$2:'Sheet2'!$G$45,0)),IF($BI$1=TRUE,INDEX(Sheet2!$H$2:'Sheet2'!$H$45,MATCH(AZ117,Sheet2!$G$2:'Sheet2'!$G$45,0)),0)))+IF($BE$1=TRUE,2,0)</f>
        <v>43</v>
      </c>
      <c r="Y117" s="20">
        <f t="shared" si="151"/>
        <v>46.5</v>
      </c>
      <c r="Z117" s="20">
        <f t="shared" si="152"/>
        <v>49.5</v>
      </c>
      <c r="AA117" s="22">
        <f t="shared" si="153"/>
        <v>52.5</v>
      </c>
      <c r="AB117" s="20">
        <f>BA117+IF($F117="범선",IF($BG$1=TRUE,INDEX(Sheet2!$H$2:'Sheet2'!$H$45,MATCH(BA117,Sheet2!$G$2:'Sheet2'!$G$45,0),0)),IF($BH$1=TRUE,INDEX(Sheet2!$I$2:'Sheet2'!$I$45,MATCH(BA117,Sheet2!$G$2:'Sheet2'!$G$45,0)),IF($BI$1=TRUE,INDEX(Sheet2!$H$2:'Sheet2'!$H$45,MATCH(BA117,Sheet2!$G$2:'Sheet2'!$G$45,0)),0)))+IF($BE$1=TRUE,2,0)</f>
        <v>51</v>
      </c>
      <c r="AC117" s="20">
        <f t="shared" si="154"/>
        <v>54.5</v>
      </c>
      <c r="AD117" s="20">
        <f t="shared" si="155"/>
        <v>57.5</v>
      </c>
      <c r="AE117" s="22">
        <f t="shared" si="156"/>
        <v>60.5</v>
      </c>
      <c r="AF117" s="20">
        <f>BB117+IF($F117="범선",IF($BG$1=TRUE,INDEX(Sheet2!$H$2:'Sheet2'!$H$45,MATCH(BB117,Sheet2!$G$2:'Sheet2'!$G$45,0),0)),IF($BH$1=TRUE,INDEX(Sheet2!$I$2:'Sheet2'!$I$45,MATCH(BB117,Sheet2!$G$2:'Sheet2'!$G$45,0)),IF($BI$1=TRUE,INDEX(Sheet2!$H$2:'Sheet2'!$H$45,MATCH(BB117,Sheet2!$G$2:'Sheet2'!$G$45,0)),0)))+IF($BE$1=TRUE,2,0)</f>
        <v>59</v>
      </c>
      <c r="AG117" s="20">
        <f t="shared" si="157"/>
        <v>62.5</v>
      </c>
      <c r="AH117" s="20">
        <f t="shared" si="158"/>
        <v>65.5</v>
      </c>
      <c r="AI117" s="22">
        <f t="shared" si="159"/>
        <v>68.5</v>
      </c>
      <c r="AJ117" s="20"/>
      <c r="AK117" s="97">
        <v>273</v>
      </c>
      <c r="AL117" s="97">
        <v>374</v>
      </c>
      <c r="AM117" s="97">
        <v>13</v>
      </c>
      <c r="AN117" s="261">
        <v>15</v>
      </c>
      <c r="AO117" s="261">
        <v>60</v>
      </c>
      <c r="AP117" s="5">
        <v>250</v>
      </c>
      <c r="AQ117" s="5">
        <v>100</v>
      </c>
      <c r="AR117" s="5">
        <v>90</v>
      </c>
      <c r="AS117" s="5">
        <v>375</v>
      </c>
      <c r="AT117" s="5">
        <v>4</v>
      </c>
      <c r="AU117" s="5">
        <f t="shared" si="160"/>
        <v>715</v>
      </c>
      <c r="AV117" s="5">
        <f t="shared" si="161"/>
        <v>536</v>
      </c>
      <c r="AW117" s="5">
        <f t="shared" si="162"/>
        <v>893</v>
      </c>
      <c r="AX117" s="5">
        <f t="shared" si="163"/>
        <v>6</v>
      </c>
      <c r="AY117" s="5">
        <f t="shared" si="164"/>
        <v>7</v>
      </c>
      <c r="AZ117" s="5">
        <f t="shared" si="165"/>
        <v>10</v>
      </c>
      <c r="BA117" s="5">
        <f t="shared" si="166"/>
        <v>14</v>
      </c>
      <c r="BB117" s="5">
        <f t="shared" si="167"/>
        <v>18</v>
      </c>
    </row>
    <row r="118" spans="1:54">
      <c r="A118" s="1066"/>
      <c r="B118" s="414"/>
      <c r="C118" s="416" t="s">
        <v>548</v>
      </c>
      <c r="D118" s="417" t="s">
        <v>2</v>
      </c>
      <c r="E118" s="417" t="s">
        <v>0</v>
      </c>
      <c r="F118" s="417" t="s">
        <v>118</v>
      </c>
      <c r="G118" s="419" t="s">
        <v>12</v>
      </c>
      <c r="H118" s="420">
        <f>ROUNDDOWN(AK118*1.05,0)+INDEX(Sheet2!$B$2:'Sheet2'!$B$5,MATCH(G118,Sheet2!$A$2:'Sheet2'!$A$5,0),0)+34*AT118-ROUNDUP(IF($BC$1=TRUE,AV118,AW118)/10,0)+A118</f>
        <v>568</v>
      </c>
      <c r="I118" s="421">
        <f>ROUNDDOWN(AL118*1.05,0)+INDEX(Sheet2!$B$2:'Sheet2'!$B$5,MATCH(G118,Sheet2!$A$2:'Sheet2'!$A$5,0),0)+34*AT118-ROUNDUP(IF($BC$1=TRUE,AV118,AW118)/10,0)+A118</f>
        <v>402</v>
      </c>
      <c r="J118" s="422">
        <f t="shared" si="140"/>
        <v>970</v>
      </c>
      <c r="K118" s="1067">
        <f>AW118-ROUNDDOWN(AR118/2,0)-ROUNDDOWN(MAX(AQ118*1.2,AP118*0.5),0)+INDEX(Sheet2!$C$2:'Sheet2'!$C$5,MATCH(G118,Sheet2!$A$2:'Sheet2'!$A$5,0),0)</f>
        <v>769</v>
      </c>
      <c r="L118" s="425">
        <f t="shared" si="141"/>
        <v>360</v>
      </c>
      <c r="M118" s="395">
        <f t="shared" si="142"/>
        <v>13</v>
      </c>
      <c r="N118" s="395">
        <f t="shared" si="143"/>
        <v>59</v>
      </c>
      <c r="O118" s="1068">
        <f t="shared" si="144"/>
        <v>2106</v>
      </c>
      <c r="P118" s="31">
        <f>AX118+IF($F118="범선",IF($BG$1=TRUE,INDEX(Sheet2!$H$2:'Sheet2'!$H$45,MATCH(AX118,Sheet2!$G$2:'Sheet2'!$G$45,0),0)),IF($BH$1=TRUE,INDEX(Sheet2!$I$2:'Sheet2'!$I$45,MATCH(AX118,Sheet2!$G$2:'Sheet2'!$G$45,0)),IF($BI$1=TRUE,INDEX(Sheet2!$H$2:'Sheet2'!$H$45,MATCH(AX118,Sheet2!$G$2:'Sheet2'!$G$45,0)),0)))+IF($BE$1=TRUE,2,0)</f>
        <v>33</v>
      </c>
      <c r="Q118" s="26">
        <f t="shared" si="145"/>
        <v>36</v>
      </c>
      <c r="R118" s="26">
        <f t="shared" si="146"/>
        <v>39</v>
      </c>
      <c r="S118" s="28">
        <f t="shared" si="147"/>
        <v>42</v>
      </c>
      <c r="T118" s="26">
        <f>AY118+IF($F118="범선",IF($BG$1=TRUE,INDEX(Sheet2!$H$2:'Sheet2'!$H$45,MATCH(AY118,Sheet2!$G$2:'Sheet2'!$G$45,0),0)),IF($BH$1=TRUE,INDEX(Sheet2!$I$2:'Sheet2'!$I$45,MATCH(AY118,Sheet2!$G$2:'Sheet2'!$G$45,0)),IF($BI$1=TRUE,INDEX(Sheet2!$H$2:'Sheet2'!$H$45,MATCH(AY118,Sheet2!$G$2:'Sheet2'!$G$45,0)),0)))+IF($BE$1=TRUE,2,0)</f>
        <v>37</v>
      </c>
      <c r="U118" s="26">
        <f t="shared" si="148"/>
        <v>40.5</v>
      </c>
      <c r="V118" s="26">
        <f t="shared" si="149"/>
        <v>43.5</v>
      </c>
      <c r="W118" s="28">
        <f t="shared" si="150"/>
        <v>46.5</v>
      </c>
      <c r="X118" s="26">
        <f>AZ118+IF($F118="범선",IF($BG$1=TRUE,INDEX(Sheet2!$H$2:'Sheet2'!$H$45,MATCH(AZ118,Sheet2!$G$2:'Sheet2'!$G$45,0),0)),IF($BH$1=TRUE,INDEX(Sheet2!$I$2:'Sheet2'!$I$45,MATCH(AZ118,Sheet2!$G$2:'Sheet2'!$G$45,0)),IF($BI$1=TRUE,INDEX(Sheet2!$H$2:'Sheet2'!$H$45,MATCH(AZ118,Sheet2!$G$2:'Sheet2'!$G$45,0)),0)))+IF($BE$1=TRUE,2,0)</f>
        <v>43</v>
      </c>
      <c r="Y118" s="26">
        <f t="shared" si="151"/>
        <v>46.5</v>
      </c>
      <c r="Z118" s="26">
        <f t="shared" si="152"/>
        <v>49.5</v>
      </c>
      <c r="AA118" s="28">
        <f t="shared" si="153"/>
        <v>52.5</v>
      </c>
      <c r="AB118" s="26">
        <f>BA118+IF($F118="범선",IF($BG$1=TRUE,INDEX(Sheet2!$H$2:'Sheet2'!$H$45,MATCH(BA118,Sheet2!$G$2:'Sheet2'!$G$45,0),0)),IF($BH$1=TRUE,INDEX(Sheet2!$I$2:'Sheet2'!$I$45,MATCH(BA118,Sheet2!$G$2:'Sheet2'!$G$45,0)),IF($BI$1=TRUE,INDEX(Sheet2!$H$2:'Sheet2'!$H$45,MATCH(BA118,Sheet2!$G$2:'Sheet2'!$G$45,0)),0)))+IF($BE$1=TRUE,2,0)</f>
        <v>51</v>
      </c>
      <c r="AC118" s="26">
        <f t="shared" si="154"/>
        <v>54.5</v>
      </c>
      <c r="AD118" s="26">
        <f t="shared" si="155"/>
        <v>57.5</v>
      </c>
      <c r="AE118" s="28">
        <f t="shared" si="156"/>
        <v>60.5</v>
      </c>
      <c r="AF118" s="26">
        <f>BB118+IF($F118="범선",IF($BG$1=TRUE,INDEX(Sheet2!$H$2:'Sheet2'!$H$45,MATCH(BB118,Sheet2!$G$2:'Sheet2'!$G$45,0),0)),IF($BH$1=TRUE,INDEX(Sheet2!$I$2:'Sheet2'!$I$45,MATCH(BB118,Sheet2!$G$2:'Sheet2'!$G$45,0)),IF($BI$1=TRUE,INDEX(Sheet2!$H$2:'Sheet2'!$H$45,MATCH(BB118,Sheet2!$G$2:'Sheet2'!$G$45,0)),0)))+IF($BE$1=TRUE,2,0)</f>
        <v>57</v>
      </c>
      <c r="AG118" s="26">
        <f t="shared" si="157"/>
        <v>60.5</v>
      </c>
      <c r="AH118" s="26">
        <f t="shared" si="158"/>
        <v>63.5</v>
      </c>
      <c r="AI118" s="28">
        <f t="shared" si="159"/>
        <v>66.5</v>
      </c>
      <c r="AJ118" s="26"/>
      <c r="AK118" s="96">
        <v>362</v>
      </c>
      <c r="AL118" s="96">
        <v>204</v>
      </c>
      <c r="AM118" s="96">
        <v>14</v>
      </c>
      <c r="AN118" s="82">
        <v>13</v>
      </c>
      <c r="AO118" s="82">
        <v>59</v>
      </c>
      <c r="AP118" s="13">
        <v>250</v>
      </c>
      <c r="AQ118" s="13">
        <v>100</v>
      </c>
      <c r="AR118" s="13">
        <v>110</v>
      </c>
      <c r="AS118" s="13">
        <v>360</v>
      </c>
      <c r="AT118" s="13">
        <v>3</v>
      </c>
      <c r="AU118" s="13">
        <f t="shared" si="160"/>
        <v>720</v>
      </c>
      <c r="AV118" s="13">
        <f t="shared" si="161"/>
        <v>540</v>
      </c>
      <c r="AW118" s="13">
        <f t="shared" si="162"/>
        <v>900</v>
      </c>
      <c r="AX118" s="5">
        <f t="shared" si="163"/>
        <v>5</v>
      </c>
      <c r="AY118" s="5">
        <f t="shared" si="164"/>
        <v>7</v>
      </c>
      <c r="AZ118" s="5">
        <f t="shared" si="165"/>
        <v>10</v>
      </c>
      <c r="BA118" s="5">
        <f t="shared" si="166"/>
        <v>14</v>
      </c>
      <c r="BB118" s="5">
        <f t="shared" si="167"/>
        <v>17</v>
      </c>
    </row>
    <row r="119" spans="1:54" s="5" customFormat="1" hidden="1">
      <c r="A119" s="381"/>
      <c r="B119" s="377"/>
      <c r="C119" s="203" t="s">
        <v>72</v>
      </c>
      <c r="D119" s="49" t="s">
        <v>25</v>
      </c>
      <c r="E119" s="49" t="s">
        <v>41</v>
      </c>
      <c r="F119" s="50" t="s">
        <v>18</v>
      </c>
      <c r="G119" s="51" t="s">
        <v>8</v>
      </c>
      <c r="H119" s="286">
        <f>ROUNDDOWN(AK119*1.05,0)+INDEX(Sheet2!$B$2:'Sheet2'!$B$5,MATCH(G119,Sheet2!$A$2:'Sheet2'!$A$5,0),0)+34*AT119-ROUNDUP(IF($BC$1=TRUE,AV119,AW119)/10,0)+A119</f>
        <v>439</v>
      </c>
      <c r="I119" s="296">
        <f>ROUNDDOWN(AL119*1.05,0)+INDEX(Sheet2!$B$2:'Sheet2'!$B$5,MATCH(G119,Sheet2!$A$2:'Sheet2'!$A$5,0),0)+34*AT119-ROUNDUP(IF($BC$1=TRUE,AV119,AW119)/10,0)+A119</f>
        <v>576</v>
      </c>
      <c r="J119" s="40">
        <f t="shared" si="140"/>
        <v>1015</v>
      </c>
      <c r="K119" s="399">
        <f>AW119-ROUNDDOWN(AR119/2,0)-ROUNDDOWN(MAX(AQ119*1.2,AP119*0.5),0)+INDEX(Sheet2!$C$2:'Sheet2'!$C$5,MATCH(G119,Sheet2!$A$2:'Sheet2'!$A$5,0),0)</f>
        <v>1057</v>
      </c>
      <c r="L119" s="48">
        <f t="shared" si="141"/>
        <v>583</v>
      </c>
      <c r="M119" s="201">
        <f t="shared" si="142"/>
        <v>12</v>
      </c>
      <c r="N119" s="201">
        <f t="shared" si="143"/>
        <v>22</v>
      </c>
      <c r="O119" s="202">
        <f t="shared" si="144"/>
        <v>1893</v>
      </c>
      <c r="P119" s="53">
        <f>AX119+IF($F119="범선",IF($BG$1=TRUE,INDEX(Sheet2!$H$2:'Sheet2'!$H$45,MATCH(AX119,Sheet2!$G$2:'Sheet2'!$G$45,0),0)),IF($BH$1=TRUE,INDEX(Sheet2!$I$2:'Sheet2'!$I$45,MATCH(AX119,Sheet2!$G$2:'Sheet2'!$G$45,0)),IF($BI$1=TRUE,INDEX(Sheet2!$H$2:'Sheet2'!$H$45,MATCH(AX119,Sheet2!$G$2:'Sheet2'!$G$45,0)),0)))+IF($BE$1=TRUE,2,0)</f>
        <v>-1</v>
      </c>
      <c r="Q119" s="49">
        <f t="shared" si="145"/>
        <v>2</v>
      </c>
      <c r="R119" s="49">
        <f t="shared" si="146"/>
        <v>5</v>
      </c>
      <c r="S119" s="51">
        <f t="shared" si="147"/>
        <v>8</v>
      </c>
      <c r="T119" s="49">
        <f>AY119+IF($F119="범선",IF($BG$1=TRUE,INDEX(Sheet2!$H$2:'Sheet2'!$H$45,MATCH(AY119,Sheet2!$G$2:'Sheet2'!$G$45,0),0)),IF($BH$1=TRUE,INDEX(Sheet2!$I$2:'Sheet2'!$I$45,MATCH(AY119,Sheet2!$G$2:'Sheet2'!$G$45,0)),IF($BI$1=TRUE,INDEX(Sheet2!$H$2:'Sheet2'!$H$45,MATCH(AY119,Sheet2!$G$2:'Sheet2'!$G$45,0)),0)))+IF($BE$1=TRUE,2,0)</f>
        <v>0</v>
      </c>
      <c r="U119" s="49">
        <f t="shared" si="148"/>
        <v>3.5</v>
      </c>
      <c r="V119" s="49">
        <f t="shared" si="149"/>
        <v>6.5</v>
      </c>
      <c r="W119" s="51">
        <f t="shared" si="150"/>
        <v>9.5</v>
      </c>
      <c r="X119" s="49">
        <f>AZ119+IF($F119="범선",IF($BG$1=TRUE,INDEX(Sheet2!$H$2:'Sheet2'!$H$45,MATCH(AZ119,Sheet2!$G$2:'Sheet2'!$G$45,0),0)),IF($BH$1=TRUE,INDEX(Sheet2!$I$2:'Sheet2'!$I$45,MATCH(AZ119,Sheet2!$G$2:'Sheet2'!$G$45,0)),IF($BI$1=TRUE,INDEX(Sheet2!$H$2:'Sheet2'!$H$45,MATCH(AZ119,Sheet2!$G$2:'Sheet2'!$G$45,0)),0)))+IF($BE$1=TRUE,2,0)</f>
        <v>4</v>
      </c>
      <c r="Y119" s="49">
        <f t="shared" si="151"/>
        <v>7.5</v>
      </c>
      <c r="Z119" s="49">
        <f t="shared" si="152"/>
        <v>10.5</v>
      </c>
      <c r="AA119" s="51">
        <f t="shared" si="153"/>
        <v>13.5</v>
      </c>
      <c r="AB119" s="49">
        <f>BA119+IF($F119="범선",IF($BG$1=TRUE,INDEX(Sheet2!$H$2:'Sheet2'!$H$45,MATCH(BA119,Sheet2!$G$2:'Sheet2'!$G$45,0),0)),IF($BH$1=TRUE,INDEX(Sheet2!$I$2:'Sheet2'!$I$45,MATCH(BA119,Sheet2!$G$2:'Sheet2'!$G$45,0)),IF($BI$1=TRUE,INDEX(Sheet2!$H$2:'Sheet2'!$H$45,MATCH(BA119,Sheet2!$G$2:'Sheet2'!$G$45,0)),0)))+IF($BE$1=TRUE,2,0)</f>
        <v>7</v>
      </c>
      <c r="AC119" s="49">
        <f t="shared" si="154"/>
        <v>10.5</v>
      </c>
      <c r="AD119" s="49">
        <f t="shared" si="155"/>
        <v>13.5</v>
      </c>
      <c r="AE119" s="51">
        <f t="shared" si="156"/>
        <v>16.5</v>
      </c>
      <c r="AF119" s="49">
        <f>BB119+IF($F119="범선",IF($BG$1=TRUE,INDEX(Sheet2!$H$2:'Sheet2'!$H$45,MATCH(BB119,Sheet2!$G$2:'Sheet2'!$G$45,0),0)),IF($BH$1=TRUE,INDEX(Sheet2!$I$2:'Sheet2'!$I$45,MATCH(BB119,Sheet2!$G$2:'Sheet2'!$G$45,0)),IF($BI$1=TRUE,INDEX(Sheet2!$H$2:'Sheet2'!$H$45,MATCH(BB119,Sheet2!$G$2:'Sheet2'!$G$45,0)),0)))+IF($BE$1=TRUE,2,0)</f>
        <v>11</v>
      </c>
      <c r="AG119" s="49">
        <f t="shared" si="157"/>
        <v>14.5</v>
      </c>
      <c r="AH119" s="49">
        <f t="shared" si="158"/>
        <v>17.5</v>
      </c>
      <c r="AI119" s="51">
        <f t="shared" si="159"/>
        <v>20.5</v>
      </c>
      <c r="AJ119" s="38"/>
      <c r="AK119" s="97">
        <v>230</v>
      </c>
      <c r="AL119" s="97">
        <v>360</v>
      </c>
      <c r="AM119" s="97">
        <v>10</v>
      </c>
      <c r="AN119" s="83">
        <v>12</v>
      </c>
      <c r="AO119" s="83">
        <v>22</v>
      </c>
      <c r="AP119" s="5">
        <v>75</v>
      </c>
      <c r="AQ119" s="5">
        <v>35</v>
      </c>
      <c r="AR119" s="5">
        <v>25</v>
      </c>
      <c r="AS119" s="5">
        <v>750</v>
      </c>
      <c r="AT119" s="5">
        <v>3</v>
      </c>
      <c r="AU119" s="5">
        <f t="shared" si="160"/>
        <v>850</v>
      </c>
      <c r="AV119" s="5">
        <f t="shared" si="161"/>
        <v>637</v>
      </c>
      <c r="AW119" s="5">
        <f t="shared" si="162"/>
        <v>1062</v>
      </c>
      <c r="AX119" s="5">
        <f t="shared" si="163"/>
        <v>-3</v>
      </c>
      <c r="AY119" s="5">
        <f t="shared" si="164"/>
        <v>-2</v>
      </c>
      <c r="AZ119" s="5">
        <f t="shared" si="165"/>
        <v>2</v>
      </c>
      <c r="BA119" s="5">
        <f t="shared" si="166"/>
        <v>5</v>
      </c>
      <c r="BB119" s="5">
        <f t="shared" si="167"/>
        <v>9</v>
      </c>
    </row>
    <row r="120" spans="1:54">
      <c r="A120" s="1333"/>
      <c r="B120" s="679" t="s">
        <v>121</v>
      </c>
      <c r="C120" s="683" t="s">
        <v>120</v>
      </c>
      <c r="D120" s="533" t="s">
        <v>1</v>
      </c>
      <c r="E120" s="903" t="s">
        <v>41</v>
      </c>
      <c r="F120" s="1062" t="s">
        <v>118</v>
      </c>
      <c r="G120" s="85" t="s">
        <v>12</v>
      </c>
      <c r="H120" s="226">
        <f>ROUNDDOWN(AK120*1.05,0)+INDEX(Sheet2!$B$2:'Sheet2'!$B$5,MATCH(G120,Sheet2!$A$2:'Sheet2'!$A$5,0),0)+34*AT120-ROUNDUP(IF($BC$1=TRUE,AV120,AW120)/10,0)+A120</f>
        <v>491</v>
      </c>
      <c r="I120" s="229">
        <f>ROUNDDOWN(AL120*1.05,0)+INDEX(Sheet2!$B$2:'Sheet2'!$B$5,MATCH(G120,Sheet2!$A$2:'Sheet2'!$A$5,0),0)+34*AT120-ROUNDUP(IF($BC$1=TRUE,AV120,AW120)/10,0)+A120</f>
        <v>613</v>
      </c>
      <c r="J120" s="86">
        <f t="shared" si="140"/>
        <v>1104</v>
      </c>
      <c r="K120" s="689">
        <f>AW120-ROUNDDOWN(AR120/2,0)-ROUNDDOWN(MAX(AQ120*1.2,AP120*0.5),0)+INDEX(Sheet2!$C$2:'Sheet2'!$C$5,MATCH(G120,Sheet2!$A$2:'Sheet2'!$A$5,0),0)</f>
        <v>788</v>
      </c>
      <c r="L120" s="84">
        <f t="shared" si="141"/>
        <v>376</v>
      </c>
      <c r="M120" s="78">
        <f t="shared" si="142"/>
        <v>15</v>
      </c>
      <c r="N120" s="78">
        <f t="shared" si="143"/>
        <v>60</v>
      </c>
      <c r="O120" s="783">
        <f t="shared" si="144"/>
        <v>2086</v>
      </c>
      <c r="P120" s="31">
        <f>AX120+IF($F120="범선",IF($BG$1=TRUE,INDEX(Sheet2!$H$2:'Sheet2'!$H$45,MATCH(AX120,Sheet2!$G$2:'Sheet2'!$G$45,0),0)),IF($BH$1=TRUE,INDEX(Sheet2!$I$2:'Sheet2'!$I$45,MATCH(AX120,Sheet2!$G$2:'Sheet2'!$G$45,0)),IF($BI$1=TRUE,INDEX(Sheet2!$H$2:'Sheet2'!$H$45,MATCH(AX120,Sheet2!$G$2:'Sheet2'!$G$45,0)),0)))+IF($BE$1=TRUE,2,0)</f>
        <v>35</v>
      </c>
      <c r="Q120" s="26">
        <f t="shared" si="145"/>
        <v>38</v>
      </c>
      <c r="R120" s="26">
        <f t="shared" si="146"/>
        <v>41</v>
      </c>
      <c r="S120" s="28">
        <f t="shared" si="147"/>
        <v>44</v>
      </c>
      <c r="T120" s="26">
        <f>AY120+IF($F120="범선",IF($BG$1=TRUE,INDEX(Sheet2!$H$2:'Sheet2'!$H$45,MATCH(AY120,Sheet2!$G$2:'Sheet2'!$G$45,0),0)),IF($BH$1=TRUE,INDEX(Sheet2!$I$2:'Sheet2'!$I$45,MATCH(AY120,Sheet2!$G$2:'Sheet2'!$G$45,0)),IF($BI$1=TRUE,INDEX(Sheet2!$H$2:'Sheet2'!$H$45,MATCH(AY120,Sheet2!$G$2:'Sheet2'!$G$45,0)),0)))+IF($BE$1=TRUE,2,0)</f>
        <v>37</v>
      </c>
      <c r="U120" s="26">
        <f t="shared" si="148"/>
        <v>40.5</v>
      </c>
      <c r="V120" s="26">
        <f t="shared" si="149"/>
        <v>43.5</v>
      </c>
      <c r="W120" s="28">
        <f t="shared" si="150"/>
        <v>46.5</v>
      </c>
      <c r="X120" s="26">
        <f>AZ120+IF($F120="범선",IF($BG$1=TRUE,INDEX(Sheet2!$H$2:'Sheet2'!$H$45,MATCH(AZ120,Sheet2!$G$2:'Sheet2'!$G$45,0),0)),IF($BH$1=TRUE,INDEX(Sheet2!$I$2:'Sheet2'!$I$45,MATCH(AZ120,Sheet2!$G$2:'Sheet2'!$G$45,0)),IF($BI$1=TRUE,INDEX(Sheet2!$H$2:'Sheet2'!$H$45,MATCH(AZ120,Sheet2!$G$2:'Sheet2'!$G$45,0)),0)))+IF($BE$1=TRUE,2,0)</f>
        <v>43</v>
      </c>
      <c r="Y120" s="26">
        <f t="shared" si="151"/>
        <v>46.5</v>
      </c>
      <c r="Z120" s="26">
        <f t="shared" si="152"/>
        <v>49.5</v>
      </c>
      <c r="AA120" s="28">
        <f t="shared" si="153"/>
        <v>52.5</v>
      </c>
      <c r="AB120" s="26">
        <f>BA120+IF($F120="범선",IF($BG$1=TRUE,INDEX(Sheet2!$H$2:'Sheet2'!$H$45,MATCH(BA120,Sheet2!$G$2:'Sheet2'!$G$45,0),0)),IF($BH$1=TRUE,INDEX(Sheet2!$I$2:'Sheet2'!$I$45,MATCH(BA120,Sheet2!$G$2:'Sheet2'!$G$45,0)),IF($BI$1=TRUE,INDEX(Sheet2!$H$2:'Sheet2'!$H$45,MATCH(BA120,Sheet2!$G$2:'Sheet2'!$G$45,0)),0)))+IF($BE$1=TRUE,2,0)</f>
        <v>51</v>
      </c>
      <c r="AC120" s="26">
        <f t="shared" si="154"/>
        <v>54.5</v>
      </c>
      <c r="AD120" s="26">
        <f t="shared" si="155"/>
        <v>57.5</v>
      </c>
      <c r="AE120" s="28">
        <f t="shared" si="156"/>
        <v>60.5</v>
      </c>
      <c r="AF120" s="26">
        <f>BB120+IF($F120="범선",IF($BG$1=TRUE,INDEX(Sheet2!$H$2:'Sheet2'!$H$45,MATCH(BB120,Sheet2!$G$2:'Sheet2'!$G$45,0),0)),IF($BH$1=TRUE,INDEX(Sheet2!$I$2:'Sheet2'!$I$45,MATCH(BB120,Sheet2!$G$2:'Sheet2'!$G$45,0)),IF($BI$1=TRUE,INDEX(Sheet2!$H$2:'Sheet2'!$H$45,MATCH(BB120,Sheet2!$G$2:'Sheet2'!$G$45,0)),0)))+IF($BE$1=TRUE,2,0)</f>
        <v>59</v>
      </c>
      <c r="AG120" s="26">
        <f t="shared" si="157"/>
        <v>62.5</v>
      </c>
      <c r="AH120" s="26">
        <f t="shared" si="158"/>
        <v>65.5</v>
      </c>
      <c r="AI120" s="28">
        <f t="shared" si="159"/>
        <v>68.5</v>
      </c>
      <c r="AJ120" s="26"/>
      <c r="AK120" s="97">
        <v>258</v>
      </c>
      <c r="AL120" s="97">
        <v>374</v>
      </c>
      <c r="AM120" s="97">
        <v>13</v>
      </c>
      <c r="AN120" s="261">
        <v>15</v>
      </c>
      <c r="AO120" s="261">
        <v>60</v>
      </c>
      <c r="AP120" s="5">
        <v>245</v>
      </c>
      <c r="AQ120" s="5">
        <v>100</v>
      </c>
      <c r="AR120" s="5">
        <v>90</v>
      </c>
      <c r="AS120" s="5">
        <v>390</v>
      </c>
      <c r="AT120" s="5">
        <v>4</v>
      </c>
      <c r="AU120" s="5">
        <f t="shared" si="160"/>
        <v>725</v>
      </c>
      <c r="AV120" s="5">
        <f t="shared" si="161"/>
        <v>543</v>
      </c>
      <c r="AW120" s="5">
        <f t="shared" si="162"/>
        <v>906</v>
      </c>
      <c r="AX120" s="5">
        <f t="shared" si="163"/>
        <v>6</v>
      </c>
      <c r="AY120" s="5">
        <f t="shared" si="164"/>
        <v>7</v>
      </c>
      <c r="AZ120" s="5">
        <f t="shared" si="165"/>
        <v>10</v>
      </c>
      <c r="BA120" s="5">
        <f t="shared" si="166"/>
        <v>14</v>
      </c>
      <c r="BB120" s="5">
        <f t="shared" si="167"/>
        <v>18</v>
      </c>
    </row>
    <row r="121" spans="1:54" s="5" customFormat="1">
      <c r="A121" s="1069">
        <v>20</v>
      </c>
      <c r="B121" s="1070" t="s">
        <v>40</v>
      </c>
      <c r="C121" s="1071" t="s">
        <v>206</v>
      </c>
      <c r="D121" s="1072" t="s">
        <v>208</v>
      </c>
      <c r="E121" s="1072" t="s">
        <v>0</v>
      </c>
      <c r="F121" s="1072" t="s">
        <v>118</v>
      </c>
      <c r="G121" s="1074" t="s">
        <v>12</v>
      </c>
      <c r="H121" s="1075">
        <f>ROUNDDOWN(AK121*1.05,0)+INDEX(Sheet2!$B$2:'Sheet2'!$B$5,MATCH(G121,Sheet2!$A$2:'Sheet2'!$A$5,0),0)+34*AT121-ROUNDUP(IF($BC$1=TRUE,AV121,AW121)/10,0)+A121</f>
        <v>507</v>
      </c>
      <c r="I121" s="1076">
        <f>ROUNDDOWN(AL121*1.05,0)+INDEX(Sheet2!$B$2:'Sheet2'!$B$5,MATCH(G121,Sheet2!$A$2:'Sheet2'!$A$5,0),0)+34*AT121-ROUNDUP(IF($BC$1=TRUE,AV121,AW121)/10,0)+A121</f>
        <v>466</v>
      </c>
      <c r="J121" s="1077">
        <f t="shared" si="140"/>
        <v>973</v>
      </c>
      <c r="K121" s="1078">
        <f>AW121-ROUNDDOWN(AR121/2,0)-ROUNDDOWN(MAX(AQ121*1.2,AP121*0.5),0)+INDEX(Sheet2!$C$2:'Sheet2'!$C$5,MATCH(G121,Sheet2!$A$2:'Sheet2'!$A$5,0),0)</f>
        <v>819</v>
      </c>
      <c r="L121" s="1079">
        <f t="shared" si="141"/>
        <v>390</v>
      </c>
      <c r="M121" s="1080">
        <f t="shared" si="142"/>
        <v>11</v>
      </c>
      <c r="N121" s="1080">
        <f t="shared" si="143"/>
        <v>58</v>
      </c>
      <c r="O121" s="1081">
        <f t="shared" si="144"/>
        <v>1987</v>
      </c>
      <c r="P121" s="24">
        <f>AX121+IF($F121="범선",IF($BG$1=TRUE,INDEX(Sheet2!$H$2:'Sheet2'!$H$45,MATCH(AX121,Sheet2!$G$2:'Sheet2'!$G$45,0),0)),IF($BH$1=TRUE,INDEX(Sheet2!$I$2:'Sheet2'!$I$45,MATCH(AX121,Sheet2!$G$2:'Sheet2'!$G$45,0)),IF($BI$1=TRUE,INDEX(Sheet2!$H$2:'Sheet2'!$H$45,MATCH(AX121,Sheet2!$G$2:'Sheet2'!$G$45,0)),0)))+IF($BE$1=TRUE,2,0)</f>
        <v>33</v>
      </c>
      <c r="Q121" s="20">
        <f t="shared" si="145"/>
        <v>36</v>
      </c>
      <c r="R121" s="20">
        <f t="shared" si="146"/>
        <v>39</v>
      </c>
      <c r="S121" s="22">
        <f t="shared" si="147"/>
        <v>42</v>
      </c>
      <c r="T121" s="20">
        <f>AY121+IF($F121="범선",IF($BG$1=TRUE,INDEX(Sheet2!$H$2:'Sheet2'!$H$45,MATCH(AY121,Sheet2!$G$2:'Sheet2'!$G$45,0),0)),IF($BH$1=TRUE,INDEX(Sheet2!$I$2:'Sheet2'!$I$45,MATCH(AY121,Sheet2!$G$2:'Sheet2'!$G$45,0)),IF($BI$1=TRUE,INDEX(Sheet2!$H$2:'Sheet2'!$H$45,MATCH(AY121,Sheet2!$G$2:'Sheet2'!$G$45,0)),0)))+IF($BE$1=TRUE,2,0)</f>
        <v>35</v>
      </c>
      <c r="U121" s="20">
        <f t="shared" si="148"/>
        <v>38.5</v>
      </c>
      <c r="V121" s="20">
        <f t="shared" si="149"/>
        <v>41.5</v>
      </c>
      <c r="W121" s="22">
        <f t="shared" si="150"/>
        <v>44.5</v>
      </c>
      <c r="X121" s="20">
        <f>AZ121+IF($F121="범선",IF($BG$1=TRUE,INDEX(Sheet2!$H$2:'Sheet2'!$H$45,MATCH(AZ121,Sheet2!$G$2:'Sheet2'!$G$45,0),0)),IF($BH$1=TRUE,INDEX(Sheet2!$I$2:'Sheet2'!$I$45,MATCH(AZ121,Sheet2!$G$2:'Sheet2'!$G$45,0)),IF($BI$1=TRUE,INDEX(Sheet2!$H$2:'Sheet2'!$H$45,MATCH(AZ121,Sheet2!$G$2:'Sheet2'!$G$45,0)),0)))+IF($BE$1=TRUE,2,0)</f>
        <v>43</v>
      </c>
      <c r="Y121" s="20">
        <f t="shared" si="151"/>
        <v>46.5</v>
      </c>
      <c r="Z121" s="20">
        <f t="shared" si="152"/>
        <v>49.5</v>
      </c>
      <c r="AA121" s="22">
        <f t="shared" si="153"/>
        <v>52.5</v>
      </c>
      <c r="AB121" s="20">
        <f>BA121+IF($F121="범선",IF($BG$1=TRUE,INDEX(Sheet2!$H$2:'Sheet2'!$H$45,MATCH(BA121,Sheet2!$G$2:'Sheet2'!$G$45,0),0)),IF($BH$1=TRUE,INDEX(Sheet2!$I$2:'Sheet2'!$I$45,MATCH(BA121,Sheet2!$G$2:'Sheet2'!$G$45,0)),IF($BI$1=TRUE,INDEX(Sheet2!$H$2:'Sheet2'!$H$45,MATCH(BA121,Sheet2!$G$2:'Sheet2'!$G$45,0)),0)))+IF($BE$1=TRUE,2,0)</f>
        <v>51</v>
      </c>
      <c r="AC121" s="20">
        <f t="shared" si="154"/>
        <v>54.5</v>
      </c>
      <c r="AD121" s="20">
        <f t="shared" si="155"/>
        <v>57.5</v>
      </c>
      <c r="AE121" s="22">
        <f t="shared" si="156"/>
        <v>60.5</v>
      </c>
      <c r="AF121" s="20">
        <f>BB121+IF($F121="범선",IF($BG$1=TRUE,INDEX(Sheet2!$H$2:'Sheet2'!$H$45,MATCH(BB121,Sheet2!$G$2:'Sheet2'!$G$45,0),0)),IF($BH$1=TRUE,INDEX(Sheet2!$I$2:'Sheet2'!$I$45,MATCH(BB121,Sheet2!$G$2:'Sheet2'!$G$45,0)),IF($BI$1=TRUE,INDEX(Sheet2!$H$2:'Sheet2'!$H$45,MATCH(BB121,Sheet2!$G$2:'Sheet2'!$G$45,0)),0)))+IF($BE$1=TRUE,2,0)</f>
        <v>57</v>
      </c>
      <c r="AG121" s="20">
        <f t="shared" si="157"/>
        <v>60.5</v>
      </c>
      <c r="AH121" s="20">
        <f t="shared" si="158"/>
        <v>63.5</v>
      </c>
      <c r="AI121" s="22">
        <f t="shared" si="159"/>
        <v>66.5</v>
      </c>
      <c r="AJ121" s="20"/>
      <c r="AK121" s="96">
        <v>288</v>
      </c>
      <c r="AL121" s="96">
        <v>249</v>
      </c>
      <c r="AM121" s="96">
        <v>12</v>
      </c>
      <c r="AN121" s="146">
        <v>11</v>
      </c>
      <c r="AO121" s="146">
        <v>58</v>
      </c>
      <c r="AP121" s="13">
        <v>250</v>
      </c>
      <c r="AQ121" s="13">
        <v>60</v>
      </c>
      <c r="AR121" s="13">
        <v>110</v>
      </c>
      <c r="AS121" s="13">
        <v>400</v>
      </c>
      <c r="AT121" s="13">
        <v>3</v>
      </c>
      <c r="AU121" s="13">
        <f t="shared" si="160"/>
        <v>760</v>
      </c>
      <c r="AV121" s="13">
        <f t="shared" si="161"/>
        <v>570</v>
      </c>
      <c r="AW121" s="13">
        <f t="shared" si="162"/>
        <v>950</v>
      </c>
      <c r="AX121" s="5">
        <f t="shared" si="163"/>
        <v>5</v>
      </c>
      <c r="AY121" s="5">
        <f t="shared" si="164"/>
        <v>6</v>
      </c>
      <c r="AZ121" s="5">
        <f t="shared" si="165"/>
        <v>10</v>
      </c>
      <c r="BA121" s="5">
        <f t="shared" si="166"/>
        <v>14</v>
      </c>
      <c r="BB121" s="5">
        <f t="shared" si="167"/>
        <v>17</v>
      </c>
    </row>
    <row r="122" spans="1:54" s="5" customFormat="1" hidden="1">
      <c r="A122" s="430"/>
      <c r="B122" s="431"/>
      <c r="C122" s="902" t="s">
        <v>242</v>
      </c>
      <c r="D122" s="432" t="s">
        <v>25</v>
      </c>
      <c r="E122" s="432" t="s">
        <v>41</v>
      </c>
      <c r="F122" s="908" t="s">
        <v>18</v>
      </c>
      <c r="G122" s="433" t="s">
        <v>10</v>
      </c>
      <c r="H122" s="572">
        <f>ROUNDDOWN(AK122*1.05,0)+INDEX(Sheet2!$B$2:'Sheet2'!$B$5,MATCH(G122,Sheet2!$A$2:'Sheet2'!$A$5,0),0)+34*AT122-ROUNDUP(IF($BC$1=TRUE,AV122,AW122)/10,0)+A122</f>
        <v>475</v>
      </c>
      <c r="I122" s="580">
        <f>ROUNDDOWN(AL122*1.05,0)+INDEX(Sheet2!$B$2:'Sheet2'!$B$5,MATCH(G122,Sheet2!$A$2:'Sheet2'!$A$5,0),0)+34*AT122-ROUNDUP(IF($BC$1=TRUE,AV122,AW122)/10,0)+A122</f>
        <v>565</v>
      </c>
      <c r="J122" s="587">
        <f t="shared" si="140"/>
        <v>1040</v>
      </c>
      <c r="K122" s="756">
        <f>AW122-ROUNDDOWN(AR122/2,0)-ROUNDDOWN(MAX(AQ122*1.2,AP122*0.5),0)+INDEX(Sheet2!$C$2:'Sheet2'!$C$5,MATCH(G122,Sheet2!$A$2:'Sheet2'!$A$5,0),0)</f>
        <v>1008</v>
      </c>
      <c r="L122" s="434">
        <f t="shared" si="141"/>
        <v>557</v>
      </c>
      <c r="M122" s="435">
        <f t="shared" si="142"/>
        <v>9</v>
      </c>
      <c r="N122" s="435">
        <f t="shared" si="143"/>
        <v>16</v>
      </c>
      <c r="O122" s="436">
        <f t="shared" si="144"/>
        <v>1990</v>
      </c>
      <c r="P122" s="259">
        <f>AX122+IF($F122="범선",IF($BG$1=TRUE,INDEX(Sheet2!$H$2:'Sheet2'!$H$45,MATCH(AX122,Sheet2!$G$2:'Sheet2'!$G$45,0),0)),IF($BH$1=TRUE,INDEX(Sheet2!$I$2:'Sheet2'!$I$45,MATCH(AX122,Sheet2!$G$2:'Sheet2'!$G$45,0)),IF($BI$1=TRUE,INDEX(Sheet2!$H$2:'Sheet2'!$H$45,MATCH(AX122,Sheet2!$G$2:'Sheet2'!$G$45,0)),0)))+IF($BE$1=TRUE,2,0)</f>
        <v>-2</v>
      </c>
      <c r="Q122" s="214">
        <f t="shared" si="145"/>
        <v>1</v>
      </c>
      <c r="R122" s="214">
        <f t="shared" si="146"/>
        <v>4</v>
      </c>
      <c r="S122" s="223">
        <f t="shared" si="147"/>
        <v>7</v>
      </c>
      <c r="T122" s="214">
        <f>AY122+IF($F122="범선",IF($BG$1=TRUE,INDEX(Sheet2!$H$2:'Sheet2'!$H$45,MATCH(AY122,Sheet2!$G$2:'Sheet2'!$G$45,0),0)),IF($BH$1=TRUE,INDEX(Sheet2!$I$2:'Sheet2'!$I$45,MATCH(AY122,Sheet2!$G$2:'Sheet2'!$G$45,0)),IF($BI$1=TRUE,INDEX(Sheet2!$H$2:'Sheet2'!$H$45,MATCH(AY122,Sheet2!$G$2:'Sheet2'!$G$45,0)),0)))+IF($BE$1=TRUE,2,0)</f>
        <v>-1</v>
      </c>
      <c r="U122" s="214">
        <f t="shared" si="148"/>
        <v>2.5</v>
      </c>
      <c r="V122" s="214">
        <f t="shared" si="149"/>
        <v>5.5</v>
      </c>
      <c r="W122" s="223">
        <f t="shared" si="150"/>
        <v>8.5</v>
      </c>
      <c r="X122" s="214">
        <f>AZ122+IF($F122="범선",IF($BG$1=TRUE,INDEX(Sheet2!$H$2:'Sheet2'!$H$45,MATCH(AZ122,Sheet2!$G$2:'Sheet2'!$G$45,0),0)),IF($BH$1=TRUE,INDEX(Sheet2!$I$2:'Sheet2'!$I$45,MATCH(AZ122,Sheet2!$G$2:'Sheet2'!$G$45,0)),IF($BI$1=TRUE,INDEX(Sheet2!$H$2:'Sheet2'!$H$45,MATCH(AZ122,Sheet2!$G$2:'Sheet2'!$G$45,0)),0)))+IF($BE$1=TRUE,2,0)</f>
        <v>3</v>
      </c>
      <c r="Y122" s="214">
        <f t="shared" si="151"/>
        <v>6.5</v>
      </c>
      <c r="Z122" s="214">
        <f t="shared" si="152"/>
        <v>9.5</v>
      </c>
      <c r="AA122" s="223">
        <f t="shared" si="153"/>
        <v>12.5</v>
      </c>
      <c r="AB122" s="214">
        <f>BA122+IF($F122="범선",IF($BG$1=TRUE,INDEX(Sheet2!$H$2:'Sheet2'!$H$45,MATCH(BA122,Sheet2!$G$2:'Sheet2'!$G$45,0),0)),IF($BH$1=TRUE,INDEX(Sheet2!$I$2:'Sheet2'!$I$45,MATCH(BA122,Sheet2!$G$2:'Sheet2'!$G$45,0)),IF($BI$1=TRUE,INDEX(Sheet2!$H$2:'Sheet2'!$H$45,MATCH(BA122,Sheet2!$G$2:'Sheet2'!$G$45,0)),0)))+IF($BE$1=TRUE,2,0)</f>
        <v>6</v>
      </c>
      <c r="AC122" s="214">
        <f t="shared" si="154"/>
        <v>9.5</v>
      </c>
      <c r="AD122" s="214">
        <f t="shared" si="155"/>
        <v>12.5</v>
      </c>
      <c r="AE122" s="223">
        <f t="shared" si="156"/>
        <v>15.5</v>
      </c>
      <c r="AF122" s="214">
        <f>BB122+IF($F122="범선",IF($BG$1=TRUE,INDEX(Sheet2!$H$2:'Sheet2'!$H$45,MATCH(BB122,Sheet2!$G$2:'Sheet2'!$G$45,0),0)),IF($BH$1=TRUE,INDEX(Sheet2!$I$2:'Sheet2'!$I$45,MATCH(BB122,Sheet2!$G$2:'Sheet2'!$G$45,0)),IF($BI$1=TRUE,INDEX(Sheet2!$H$2:'Sheet2'!$H$45,MATCH(BB122,Sheet2!$G$2:'Sheet2'!$G$45,0)),0)))+IF($BE$1=TRUE,2,0)</f>
        <v>10</v>
      </c>
      <c r="AG122" s="214">
        <f t="shared" si="157"/>
        <v>13.5</v>
      </c>
      <c r="AH122" s="214">
        <f t="shared" si="158"/>
        <v>16.5</v>
      </c>
      <c r="AI122" s="223">
        <f t="shared" si="159"/>
        <v>19.5</v>
      </c>
      <c r="AJ122" s="6"/>
      <c r="AK122" s="97">
        <v>215</v>
      </c>
      <c r="AL122" s="97">
        <v>300</v>
      </c>
      <c r="AM122" s="97">
        <v>9</v>
      </c>
      <c r="AN122" s="83">
        <v>9</v>
      </c>
      <c r="AO122" s="83">
        <v>16</v>
      </c>
      <c r="AP122" s="5">
        <v>60</v>
      </c>
      <c r="AQ122" s="5">
        <v>28</v>
      </c>
      <c r="AR122" s="5">
        <v>20</v>
      </c>
      <c r="AS122" s="5">
        <v>720</v>
      </c>
      <c r="AT122" s="5">
        <v>5</v>
      </c>
      <c r="AU122" s="5">
        <f t="shared" si="160"/>
        <v>800</v>
      </c>
      <c r="AV122" s="5">
        <f t="shared" si="161"/>
        <v>600</v>
      </c>
      <c r="AW122" s="5">
        <f t="shared" si="162"/>
        <v>1000</v>
      </c>
      <c r="AX122" s="5">
        <f t="shared" si="163"/>
        <v>-4</v>
      </c>
      <c r="AY122" s="5">
        <f t="shared" si="164"/>
        <v>-3</v>
      </c>
      <c r="AZ122" s="5">
        <f t="shared" si="165"/>
        <v>1</v>
      </c>
      <c r="BA122" s="5">
        <f t="shared" si="166"/>
        <v>4</v>
      </c>
      <c r="BB122" s="5">
        <f t="shared" si="167"/>
        <v>8</v>
      </c>
    </row>
    <row r="123" spans="1:54" s="5" customFormat="1" hidden="1">
      <c r="A123" s="439"/>
      <c r="B123" s="440"/>
      <c r="C123" s="212" t="s">
        <v>235</v>
      </c>
      <c r="D123" s="214" t="s">
        <v>25</v>
      </c>
      <c r="E123" s="214" t="s">
        <v>0</v>
      </c>
      <c r="F123" s="500" t="s">
        <v>18</v>
      </c>
      <c r="G123" s="223" t="s">
        <v>10</v>
      </c>
      <c r="H123" s="570">
        <f>ROUNDDOWN(AK123*1.05,0)+INDEX(Sheet2!$B$2:'Sheet2'!$B$5,MATCH(G123,Sheet2!$A$2:'Sheet2'!$A$5,0),0)+34*AT123-ROUNDUP(IF($BC$1=TRUE,AV123,AW123)/10,0)+A123</f>
        <v>178</v>
      </c>
      <c r="I123" s="578">
        <f>ROUNDDOWN(AL123*1.05,0)+INDEX(Sheet2!$B$2:'Sheet2'!$B$5,MATCH(G123,Sheet2!$A$2:'Sheet2'!$A$5,0),0)+34*AT123-ROUNDUP(IF($BC$1=TRUE,AV123,AW123)/10,0)+A123</f>
        <v>309</v>
      </c>
      <c r="J123" s="321">
        <f t="shared" si="140"/>
        <v>487</v>
      </c>
      <c r="K123" s="756">
        <f>AW123-ROUNDDOWN(AR123/2,0)-ROUNDDOWN(MAX(AQ123*1.2,AP123*0.5),0)+INDEX(Sheet2!$C$2:'Sheet2'!$C$5,MATCH(G123,Sheet2!$A$2:'Sheet2'!$A$5,0),0)</f>
        <v>1006</v>
      </c>
      <c r="L123" s="247">
        <f t="shared" si="141"/>
        <v>550</v>
      </c>
      <c r="M123" s="249">
        <f t="shared" si="142"/>
        <v>6</v>
      </c>
      <c r="N123" s="249">
        <f t="shared" si="143"/>
        <v>23</v>
      </c>
      <c r="O123" s="252">
        <f t="shared" si="144"/>
        <v>843</v>
      </c>
      <c r="P123" s="259">
        <f>AX123+IF($F123="범선",IF($BG$1=TRUE,INDEX(Sheet2!$H$2:'Sheet2'!$H$45,MATCH(AX123,Sheet2!$G$2:'Sheet2'!$G$45,0),0)),IF($BH$1=TRUE,INDEX(Sheet2!$I$2:'Sheet2'!$I$45,MATCH(AX123,Sheet2!$G$2:'Sheet2'!$G$45,0)),IF($BI$1=TRUE,INDEX(Sheet2!$H$2:'Sheet2'!$H$45,MATCH(AX123,Sheet2!$G$2:'Sheet2'!$G$45,0)),0)))+IF($BE$1=TRUE,2,0)</f>
        <v>-1</v>
      </c>
      <c r="Q123" s="214">
        <f t="shared" si="145"/>
        <v>2</v>
      </c>
      <c r="R123" s="214">
        <f t="shared" si="146"/>
        <v>5</v>
      </c>
      <c r="S123" s="223">
        <f t="shared" si="147"/>
        <v>8</v>
      </c>
      <c r="T123" s="214">
        <f>AY123+IF($F123="범선",IF($BG$1=TRUE,INDEX(Sheet2!$H$2:'Sheet2'!$H$45,MATCH(AY123,Sheet2!$G$2:'Sheet2'!$G$45,0),0)),IF($BH$1=TRUE,INDEX(Sheet2!$I$2:'Sheet2'!$I$45,MATCH(AY123,Sheet2!$G$2:'Sheet2'!$G$45,0)),IF($BI$1=TRUE,INDEX(Sheet2!$H$2:'Sheet2'!$H$45,MATCH(AY123,Sheet2!$G$2:'Sheet2'!$G$45,0)),0)))+IF($BE$1=TRUE,2,0)</f>
        <v>0</v>
      </c>
      <c r="U123" s="214">
        <f t="shared" si="148"/>
        <v>3.5</v>
      </c>
      <c r="V123" s="214">
        <f t="shared" si="149"/>
        <v>6.5</v>
      </c>
      <c r="W123" s="223">
        <f t="shared" si="150"/>
        <v>9.5</v>
      </c>
      <c r="X123" s="214">
        <f>AZ123+IF($F123="범선",IF($BG$1=TRUE,INDEX(Sheet2!$H$2:'Sheet2'!$H$45,MATCH(AZ123,Sheet2!$G$2:'Sheet2'!$G$45,0),0)),IF($BH$1=TRUE,INDEX(Sheet2!$I$2:'Sheet2'!$I$45,MATCH(AZ123,Sheet2!$G$2:'Sheet2'!$G$45,0)),IF($BI$1=TRUE,INDEX(Sheet2!$H$2:'Sheet2'!$H$45,MATCH(AZ123,Sheet2!$G$2:'Sheet2'!$G$45,0)),0)))+IF($BE$1=TRUE,2,0)</f>
        <v>4</v>
      </c>
      <c r="Y123" s="214">
        <f t="shared" si="151"/>
        <v>7.5</v>
      </c>
      <c r="Z123" s="214">
        <f t="shared" si="152"/>
        <v>10.5</v>
      </c>
      <c r="AA123" s="223">
        <f t="shared" si="153"/>
        <v>13.5</v>
      </c>
      <c r="AB123" s="214">
        <f>BA123+IF($F123="범선",IF($BG$1=TRUE,INDEX(Sheet2!$H$2:'Sheet2'!$H$45,MATCH(BA123,Sheet2!$G$2:'Sheet2'!$G$45,0),0)),IF($BH$1=TRUE,INDEX(Sheet2!$I$2:'Sheet2'!$I$45,MATCH(BA123,Sheet2!$G$2:'Sheet2'!$G$45,0)),IF($BI$1=TRUE,INDEX(Sheet2!$H$2:'Sheet2'!$H$45,MATCH(BA123,Sheet2!$G$2:'Sheet2'!$G$45,0)),0)))+IF($BE$1=TRUE,2,0)</f>
        <v>8</v>
      </c>
      <c r="AC123" s="214">
        <f t="shared" si="154"/>
        <v>11.5</v>
      </c>
      <c r="AD123" s="214">
        <f t="shared" si="155"/>
        <v>14.5</v>
      </c>
      <c r="AE123" s="223">
        <f t="shared" si="156"/>
        <v>17.5</v>
      </c>
      <c r="AF123" s="214">
        <f>BB123+IF($F123="범선",IF($BG$1=TRUE,INDEX(Sheet2!$H$2:'Sheet2'!$H$45,MATCH(BB123,Sheet2!$G$2:'Sheet2'!$G$45,0),0)),IF($BH$1=TRUE,INDEX(Sheet2!$I$2:'Sheet2'!$I$45,MATCH(BB123,Sheet2!$G$2:'Sheet2'!$G$45,0)),IF($BI$1=TRUE,INDEX(Sheet2!$H$2:'Sheet2'!$H$45,MATCH(BB123,Sheet2!$G$2:'Sheet2'!$G$45,0)),0)))+IF($BE$1=TRUE,2,0)</f>
        <v>11</v>
      </c>
      <c r="AG123" s="214">
        <f t="shared" si="157"/>
        <v>14.5</v>
      </c>
      <c r="AH123" s="214">
        <f t="shared" si="158"/>
        <v>17.5</v>
      </c>
      <c r="AI123" s="223">
        <f t="shared" si="159"/>
        <v>20.5</v>
      </c>
      <c r="AJ123" s="6"/>
      <c r="AK123" s="96">
        <v>62</v>
      </c>
      <c r="AL123" s="96">
        <v>187</v>
      </c>
      <c r="AM123" s="96">
        <v>11</v>
      </c>
      <c r="AN123" s="83">
        <v>6</v>
      </c>
      <c r="AO123" s="83">
        <v>23</v>
      </c>
      <c r="AP123" s="13">
        <v>65</v>
      </c>
      <c r="AQ123" s="13">
        <v>32</v>
      </c>
      <c r="AR123" s="13">
        <v>38</v>
      </c>
      <c r="AS123" s="13">
        <v>707</v>
      </c>
      <c r="AT123" s="13">
        <v>1</v>
      </c>
      <c r="AU123" s="5">
        <f t="shared" si="160"/>
        <v>810</v>
      </c>
      <c r="AV123" s="5">
        <f t="shared" si="161"/>
        <v>607</v>
      </c>
      <c r="AW123" s="5">
        <f t="shared" si="162"/>
        <v>1012</v>
      </c>
      <c r="AX123" s="5">
        <f t="shared" si="163"/>
        <v>-3</v>
      </c>
      <c r="AY123" s="5">
        <f t="shared" si="164"/>
        <v>-2</v>
      </c>
      <c r="AZ123" s="5">
        <f t="shared" si="165"/>
        <v>2</v>
      </c>
      <c r="BA123" s="5">
        <f t="shared" si="166"/>
        <v>6</v>
      </c>
      <c r="BB123" s="5">
        <f t="shared" si="167"/>
        <v>9</v>
      </c>
    </row>
    <row r="124" spans="1:54" s="5" customFormat="1" hidden="1">
      <c r="A124" s="368"/>
      <c r="B124" s="90"/>
      <c r="C124" s="122" t="s">
        <v>238</v>
      </c>
      <c r="D124" s="20" t="s">
        <v>25</v>
      </c>
      <c r="E124" s="20" t="s">
        <v>0</v>
      </c>
      <c r="F124" s="21" t="s">
        <v>18</v>
      </c>
      <c r="G124" s="22" t="s">
        <v>10</v>
      </c>
      <c r="H124" s="318">
        <f>ROUNDDOWN(AK124*1.05,0)+INDEX(Sheet2!$B$2:'Sheet2'!$B$5,MATCH(G124,Sheet2!$A$2:'Sheet2'!$A$5,0),0)+34*AT124-ROUNDUP(IF($BC$1=TRUE,AV124,AW124)/10,0)+A124</f>
        <v>441</v>
      </c>
      <c r="I124" s="319">
        <f>ROUNDDOWN(AL124*1.05,0)+INDEX(Sheet2!$B$2:'Sheet2'!$B$5,MATCH(G124,Sheet2!$A$2:'Sheet2'!$A$5,0),0)+34*AT124-ROUNDUP(IF($BC$1=TRUE,AV124,AW124)/10,0)+A124</f>
        <v>364</v>
      </c>
      <c r="J124" s="23">
        <f t="shared" si="140"/>
        <v>805</v>
      </c>
      <c r="K124" s="484">
        <f>AW124-ROUNDDOWN(AR124/2,0)-ROUNDDOWN(MAX(AQ124*1.2,AP124*0.5),0)+INDEX(Sheet2!$C$2:'Sheet2'!$C$5,MATCH(G124,Sheet2!$A$2:'Sheet2'!$A$5,0),0)</f>
        <v>1004</v>
      </c>
      <c r="L124" s="19">
        <f t="shared" si="141"/>
        <v>533</v>
      </c>
      <c r="M124" s="99">
        <f t="shared" si="142"/>
        <v>7</v>
      </c>
      <c r="N124" s="99">
        <f t="shared" si="143"/>
        <v>33</v>
      </c>
      <c r="O124" s="187">
        <f t="shared" si="144"/>
        <v>1687</v>
      </c>
      <c r="P124" s="24">
        <f>AX124+IF($F124="범선",IF($BG$1=TRUE,INDEX(Sheet2!$H$2:'Sheet2'!$H$45,MATCH(AX124,Sheet2!$G$2:'Sheet2'!$G$45,0),0)),IF($BH$1=TRUE,INDEX(Sheet2!$I$2:'Sheet2'!$I$45,MATCH(AX124,Sheet2!$G$2:'Sheet2'!$G$45,0)),IF($BI$1=TRUE,INDEX(Sheet2!$H$2:'Sheet2'!$H$45,MATCH(AX124,Sheet2!$G$2:'Sheet2'!$G$45,0)),0)))+IF($BE$1=TRUE,2,0)</f>
        <v>1</v>
      </c>
      <c r="Q124" s="20">
        <f t="shared" si="145"/>
        <v>4</v>
      </c>
      <c r="R124" s="20">
        <f t="shared" si="146"/>
        <v>7</v>
      </c>
      <c r="S124" s="22">
        <f t="shared" si="147"/>
        <v>10</v>
      </c>
      <c r="T124" s="20">
        <f>AY124+IF($F124="범선",IF($BG$1=TRUE,INDEX(Sheet2!$H$2:'Sheet2'!$H$45,MATCH(AY124,Sheet2!$G$2:'Sheet2'!$G$45,0),0)),IF($BH$1=TRUE,INDEX(Sheet2!$I$2:'Sheet2'!$I$45,MATCH(AY124,Sheet2!$G$2:'Sheet2'!$G$45,0)),IF($BI$1=TRUE,INDEX(Sheet2!$H$2:'Sheet2'!$H$45,MATCH(AY124,Sheet2!$G$2:'Sheet2'!$G$45,0)),0)))+IF($BE$1=TRUE,2,0)</f>
        <v>2</v>
      </c>
      <c r="U124" s="20">
        <f t="shared" si="148"/>
        <v>5.5</v>
      </c>
      <c r="V124" s="20">
        <f t="shared" si="149"/>
        <v>8.5</v>
      </c>
      <c r="W124" s="22">
        <f t="shared" si="150"/>
        <v>11.5</v>
      </c>
      <c r="X124" s="20">
        <f>AZ124+IF($F124="범선",IF($BG$1=TRUE,INDEX(Sheet2!$H$2:'Sheet2'!$H$45,MATCH(AZ124,Sheet2!$G$2:'Sheet2'!$G$45,0),0)),IF($BH$1=TRUE,INDEX(Sheet2!$I$2:'Sheet2'!$I$45,MATCH(AZ124,Sheet2!$G$2:'Sheet2'!$G$45,0)),IF($BI$1=TRUE,INDEX(Sheet2!$H$2:'Sheet2'!$H$45,MATCH(AZ124,Sheet2!$G$2:'Sheet2'!$G$45,0)),0)))+IF($BE$1=TRUE,2,0)</f>
        <v>6</v>
      </c>
      <c r="Y124" s="20">
        <f t="shared" si="151"/>
        <v>9.5</v>
      </c>
      <c r="Z124" s="20">
        <f t="shared" si="152"/>
        <v>12.5</v>
      </c>
      <c r="AA124" s="22">
        <f t="shared" si="153"/>
        <v>15.5</v>
      </c>
      <c r="AB124" s="20">
        <f>BA124+IF($F124="범선",IF($BG$1=TRUE,INDEX(Sheet2!$H$2:'Sheet2'!$H$45,MATCH(BA124,Sheet2!$G$2:'Sheet2'!$G$45,0),0)),IF($BH$1=TRUE,INDEX(Sheet2!$I$2:'Sheet2'!$I$45,MATCH(BA124,Sheet2!$G$2:'Sheet2'!$G$45,0)),IF($BI$1=TRUE,INDEX(Sheet2!$H$2:'Sheet2'!$H$45,MATCH(BA124,Sheet2!$G$2:'Sheet2'!$G$45,0)),0)))+IF($BE$1=TRUE,2,0)</f>
        <v>10</v>
      </c>
      <c r="AC124" s="20">
        <f t="shared" si="154"/>
        <v>13.5</v>
      </c>
      <c r="AD124" s="20">
        <f t="shared" si="155"/>
        <v>16.5</v>
      </c>
      <c r="AE124" s="22">
        <f t="shared" si="156"/>
        <v>19.5</v>
      </c>
      <c r="AF124" s="20">
        <f>BB124+IF($F124="범선",IF($BG$1=TRUE,INDEX(Sheet2!$H$2:'Sheet2'!$H$45,MATCH(BB124,Sheet2!$G$2:'Sheet2'!$G$45,0),0)),IF($BH$1=TRUE,INDEX(Sheet2!$I$2:'Sheet2'!$I$45,MATCH(BB124,Sheet2!$G$2:'Sheet2'!$G$45,0)),IF($BI$1=TRUE,INDEX(Sheet2!$H$2:'Sheet2'!$H$45,MATCH(BB124,Sheet2!$G$2:'Sheet2'!$G$45,0)),0)))+IF($BE$1=TRUE,2,0)</f>
        <v>13</v>
      </c>
      <c r="AG124" s="20">
        <f t="shared" si="157"/>
        <v>16.5</v>
      </c>
      <c r="AH124" s="20">
        <f t="shared" si="158"/>
        <v>19.5</v>
      </c>
      <c r="AI124" s="22">
        <f t="shared" si="159"/>
        <v>22.5</v>
      </c>
      <c r="AJ124" s="20"/>
      <c r="AK124" s="97">
        <v>250</v>
      </c>
      <c r="AL124" s="97">
        <v>177</v>
      </c>
      <c r="AM124" s="97">
        <v>8</v>
      </c>
      <c r="AN124" s="83">
        <v>7</v>
      </c>
      <c r="AO124" s="83">
        <v>33</v>
      </c>
      <c r="AP124" s="5">
        <v>98</v>
      </c>
      <c r="AQ124" s="5">
        <v>55</v>
      </c>
      <c r="AR124" s="5">
        <v>62</v>
      </c>
      <c r="AS124" s="5">
        <v>680</v>
      </c>
      <c r="AT124" s="5">
        <v>3</v>
      </c>
      <c r="AU124" s="5">
        <f t="shared" si="160"/>
        <v>840</v>
      </c>
      <c r="AV124" s="5">
        <f t="shared" si="161"/>
        <v>630</v>
      </c>
      <c r="AW124" s="5">
        <f t="shared" si="162"/>
        <v>1050</v>
      </c>
      <c r="AX124" s="5">
        <f t="shared" si="163"/>
        <v>-1</v>
      </c>
      <c r="AY124" s="5">
        <f t="shared" si="164"/>
        <v>0</v>
      </c>
      <c r="AZ124" s="5">
        <f t="shared" si="165"/>
        <v>4</v>
      </c>
      <c r="BA124" s="5">
        <f t="shared" si="166"/>
        <v>8</v>
      </c>
      <c r="BB124" s="5">
        <f t="shared" si="167"/>
        <v>11</v>
      </c>
    </row>
    <row r="125" spans="1:54" s="5" customFormat="1" hidden="1">
      <c r="A125" s="383"/>
      <c r="B125" s="379" t="s">
        <v>40</v>
      </c>
      <c r="C125" s="123" t="s">
        <v>231</v>
      </c>
      <c r="D125" s="124" t="s">
        <v>1</v>
      </c>
      <c r="E125" s="124" t="s">
        <v>0</v>
      </c>
      <c r="F125" s="125" t="s">
        <v>18</v>
      </c>
      <c r="G125" s="126" t="s">
        <v>10</v>
      </c>
      <c r="H125" s="281">
        <f>ROUNDDOWN(AK125*1.05,0)+INDEX(Sheet2!$B$2:'Sheet2'!$B$5,MATCH(G125,Sheet2!$A$2:'Sheet2'!$A$5,0),0)+34*AT125-ROUNDUP(IF($BC$1=TRUE,AV125,AW125)/10,0)+A125</f>
        <v>518</v>
      </c>
      <c r="I125" s="291">
        <f>ROUNDDOWN(AL125*1.05,0)+INDEX(Sheet2!$B$2:'Sheet2'!$B$5,MATCH(G125,Sheet2!$A$2:'Sheet2'!$A$5,0),0)+34*AT125-ROUNDUP(IF($BC$1=TRUE,AV125,AW125)/10,0)+A125</f>
        <v>257</v>
      </c>
      <c r="J125" s="127">
        <f t="shared" si="140"/>
        <v>775</v>
      </c>
      <c r="K125" s="136">
        <f>AW125-ROUNDDOWN(AR125/2,0)-ROUNDDOWN(MAX(AQ125*1.2,AP125*0.5),0)+INDEX(Sheet2!$C$2:'Sheet2'!$C$5,MATCH(G125,Sheet2!$A$2:'Sheet2'!$A$5,0),0)</f>
        <v>1003</v>
      </c>
      <c r="L125" s="128">
        <f t="shared" si="141"/>
        <v>552</v>
      </c>
      <c r="M125" s="129">
        <f t="shared" si="142"/>
        <v>12</v>
      </c>
      <c r="N125" s="129">
        <f t="shared" si="143"/>
        <v>13</v>
      </c>
      <c r="O125" s="130">
        <f t="shared" si="144"/>
        <v>1811</v>
      </c>
      <c r="P125" s="31">
        <f>AX125+IF($F125="범선",IF($BG$1=TRUE,INDEX(Sheet2!$H$2:'Sheet2'!$H$45,MATCH(AX125,Sheet2!$G$2:'Sheet2'!$G$45,0),0)),IF($BH$1=TRUE,INDEX(Sheet2!$I$2:'Sheet2'!$I$45,MATCH(AX125,Sheet2!$G$2:'Sheet2'!$G$45,0)),IF($BI$1=TRUE,INDEX(Sheet2!$H$2:'Sheet2'!$H$45,MATCH(AX125,Sheet2!$G$2:'Sheet2'!$G$45,0)),0)))+IF($BE$1=TRUE,2,0)</f>
        <v>-3</v>
      </c>
      <c r="Q125" s="26">
        <f t="shared" si="145"/>
        <v>0</v>
      </c>
      <c r="R125" s="26">
        <f t="shared" si="146"/>
        <v>3</v>
      </c>
      <c r="S125" s="28">
        <f t="shared" si="147"/>
        <v>6</v>
      </c>
      <c r="T125" s="26">
        <f>AY125+IF($F125="범선",IF($BG$1=TRUE,INDEX(Sheet2!$H$2:'Sheet2'!$H$45,MATCH(AY125,Sheet2!$G$2:'Sheet2'!$G$45,0),0)),IF($BH$1=TRUE,INDEX(Sheet2!$I$2:'Sheet2'!$I$45,MATCH(AY125,Sheet2!$G$2:'Sheet2'!$G$45,0)),IF($BI$1=TRUE,INDEX(Sheet2!$H$2:'Sheet2'!$H$45,MATCH(AY125,Sheet2!$G$2:'Sheet2'!$G$45,0)),0)))+IF($BE$1=TRUE,2,0)</f>
        <v>-2</v>
      </c>
      <c r="U125" s="26">
        <f t="shared" si="148"/>
        <v>1.5</v>
      </c>
      <c r="V125" s="26">
        <f t="shared" si="149"/>
        <v>4.5</v>
      </c>
      <c r="W125" s="28">
        <f t="shared" si="150"/>
        <v>7.5</v>
      </c>
      <c r="X125" s="26">
        <f>AZ125+IF($F125="범선",IF($BG$1=TRUE,INDEX(Sheet2!$H$2:'Sheet2'!$H$45,MATCH(AZ125,Sheet2!$G$2:'Sheet2'!$G$45,0),0)),IF($BH$1=TRUE,INDEX(Sheet2!$I$2:'Sheet2'!$I$45,MATCH(AZ125,Sheet2!$G$2:'Sheet2'!$G$45,0)),IF($BI$1=TRUE,INDEX(Sheet2!$H$2:'Sheet2'!$H$45,MATCH(AZ125,Sheet2!$G$2:'Sheet2'!$G$45,0)),0)))+IF($BE$1=TRUE,2,0)</f>
        <v>2</v>
      </c>
      <c r="Y125" s="26">
        <f t="shared" si="151"/>
        <v>5.5</v>
      </c>
      <c r="Z125" s="26">
        <f t="shared" si="152"/>
        <v>8.5</v>
      </c>
      <c r="AA125" s="28">
        <f t="shared" si="153"/>
        <v>11.5</v>
      </c>
      <c r="AB125" s="26">
        <f>BA125+IF($F125="범선",IF($BG$1=TRUE,INDEX(Sheet2!$H$2:'Sheet2'!$H$45,MATCH(BA125,Sheet2!$G$2:'Sheet2'!$G$45,0),0)),IF($BH$1=TRUE,INDEX(Sheet2!$I$2:'Sheet2'!$I$45,MATCH(BA125,Sheet2!$G$2:'Sheet2'!$G$45,0)),IF($BI$1=TRUE,INDEX(Sheet2!$H$2:'Sheet2'!$H$45,MATCH(BA125,Sheet2!$G$2:'Sheet2'!$G$45,0)),0)))+IF($BE$1=TRUE,2,0)</f>
        <v>6</v>
      </c>
      <c r="AC125" s="26">
        <f t="shared" si="154"/>
        <v>9.5</v>
      </c>
      <c r="AD125" s="26">
        <f t="shared" si="155"/>
        <v>12.5</v>
      </c>
      <c r="AE125" s="28">
        <f t="shared" si="156"/>
        <v>15.5</v>
      </c>
      <c r="AF125" s="26">
        <f>BB125+IF($F125="범선",IF($BG$1=TRUE,INDEX(Sheet2!$H$2:'Sheet2'!$H$45,MATCH(BB125,Sheet2!$G$2:'Sheet2'!$G$45,0),0)),IF($BH$1=TRUE,INDEX(Sheet2!$I$2:'Sheet2'!$I$45,MATCH(BB125,Sheet2!$G$2:'Sheet2'!$G$45,0)),IF($BI$1=TRUE,INDEX(Sheet2!$H$2:'Sheet2'!$H$45,MATCH(BB125,Sheet2!$G$2:'Sheet2'!$G$45,0)),0)))+IF($BE$1=TRUE,2,0)</f>
        <v>9</v>
      </c>
      <c r="AG125" s="26">
        <f t="shared" si="157"/>
        <v>12.5</v>
      </c>
      <c r="AH125" s="26">
        <f t="shared" si="158"/>
        <v>15.5</v>
      </c>
      <c r="AI125" s="28">
        <f t="shared" si="159"/>
        <v>18.5</v>
      </c>
      <c r="AJ125" s="26"/>
      <c r="AK125" s="96">
        <v>353</v>
      </c>
      <c r="AL125" s="96">
        <v>104</v>
      </c>
      <c r="AM125" s="96">
        <v>11</v>
      </c>
      <c r="AN125" s="83">
        <v>12</v>
      </c>
      <c r="AO125" s="83">
        <v>13</v>
      </c>
      <c r="AP125" s="13">
        <v>65</v>
      </c>
      <c r="AQ125" s="13">
        <v>30</v>
      </c>
      <c r="AR125" s="13">
        <v>24</v>
      </c>
      <c r="AS125" s="13">
        <v>711</v>
      </c>
      <c r="AT125" s="13">
        <v>2</v>
      </c>
      <c r="AU125" s="5">
        <f t="shared" si="160"/>
        <v>800</v>
      </c>
      <c r="AV125" s="5">
        <f t="shared" si="161"/>
        <v>600</v>
      </c>
      <c r="AW125" s="5">
        <f t="shared" si="162"/>
        <v>1000</v>
      </c>
      <c r="AX125" s="5">
        <f t="shared" si="163"/>
        <v>-5</v>
      </c>
      <c r="AY125" s="5">
        <f t="shared" si="164"/>
        <v>-4</v>
      </c>
      <c r="AZ125" s="5">
        <f t="shared" si="165"/>
        <v>0</v>
      </c>
      <c r="BA125" s="5">
        <f t="shared" si="166"/>
        <v>4</v>
      </c>
      <c r="BB125" s="5">
        <f t="shared" si="167"/>
        <v>7</v>
      </c>
    </row>
    <row r="126" spans="1:54" s="5" customFormat="1" hidden="1">
      <c r="A126" s="439"/>
      <c r="B126" s="440"/>
      <c r="C126" s="212" t="s">
        <v>233</v>
      </c>
      <c r="D126" s="214" t="s">
        <v>25</v>
      </c>
      <c r="E126" s="214" t="s">
        <v>0</v>
      </c>
      <c r="F126" s="500" t="s">
        <v>18</v>
      </c>
      <c r="G126" s="223" t="s">
        <v>10</v>
      </c>
      <c r="H126" s="322">
        <f>ROUNDDOWN(AK126*1.05,0)+INDEX(Sheet2!$B$2:'Sheet2'!$B$5,MATCH(G126,Sheet2!$A$2:'Sheet2'!$A$5,0),0)+34*AT126-ROUNDUP(IF($BC$1=TRUE,AV126,AW126)/10,0)+A126</f>
        <v>475</v>
      </c>
      <c r="I126" s="323">
        <f>ROUNDDOWN(AL126*1.05,0)+INDEX(Sheet2!$B$2:'Sheet2'!$B$5,MATCH(G126,Sheet2!$A$2:'Sheet2'!$A$5,0),0)+34*AT126-ROUNDUP(IF($BC$1=TRUE,AV126,AW126)/10,0)+A126</f>
        <v>229</v>
      </c>
      <c r="J126" s="232">
        <f t="shared" si="140"/>
        <v>704</v>
      </c>
      <c r="K126" s="756">
        <f>AW126-ROUNDDOWN(AR126/2,0)-ROUNDDOWN(MAX(AQ126*1.2,AP126*0.5),0)+INDEX(Sheet2!$C$2:'Sheet2'!$C$5,MATCH(G126,Sheet2!$A$2:'Sheet2'!$A$5,0),0)</f>
        <v>1001</v>
      </c>
      <c r="L126" s="247">
        <f t="shared" si="141"/>
        <v>551</v>
      </c>
      <c r="M126" s="249">
        <f t="shared" si="142"/>
        <v>10</v>
      </c>
      <c r="N126" s="249">
        <f t="shared" si="143"/>
        <v>13</v>
      </c>
      <c r="O126" s="252">
        <f t="shared" si="144"/>
        <v>1654</v>
      </c>
      <c r="P126" s="259">
        <f>AX126+IF($F126="범선",IF($BG$1=TRUE,INDEX(Sheet2!$H$2:'Sheet2'!$H$45,MATCH(AX126,Sheet2!$G$2:'Sheet2'!$G$45,0),0)),IF($BH$1=TRUE,INDEX(Sheet2!$I$2:'Sheet2'!$I$45,MATCH(AX126,Sheet2!$G$2:'Sheet2'!$G$45,0)),IF($BI$1=TRUE,INDEX(Sheet2!$H$2:'Sheet2'!$H$45,MATCH(AX126,Sheet2!$G$2:'Sheet2'!$G$45,0)),0)))+IF($BE$1=TRUE,2,0)</f>
        <v>-2</v>
      </c>
      <c r="Q126" s="214">
        <f t="shared" si="145"/>
        <v>1</v>
      </c>
      <c r="R126" s="214">
        <f t="shared" si="146"/>
        <v>4</v>
      </c>
      <c r="S126" s="223">
        <f t="shared" si="147"/>
        <v>7</v>
      </c>
      <c r="T126" s="214">
        <f>AY126+IF($F126="범선",IF($BG$1=TRUE,INDEX(Sheet2!$H$2:'Sheet2'!$H$45,MATCH(AY126,Sheet2!$G$2:'Sheet2'!$G$45,0),0)),IF($BH$1=TRUE,INDEX(Sheet2!$I$2:'Sheet2'!$I$45,MATCH(AY126,Sheet2!$G$2:'Sheet2'!$G$45,0)),IF($BI$1=TRUE,INDEX(Sheet2!$H$2:'Sheet2'!$H$45,MATCH(AY126,Sheet2!$G$2:'Sheet2'!$G$45,0)),0)))+IF($BE$1=TRUE,2,0)</f>
        <v>-1</v>
      </c>
      <c r="U126" s="214">
        <f t="shared" si="148"/>
        <v>2.5</v>
      </c>
      <c r="V126" s="214">
        <f t="shared" si="149"/>
        <v>5.5</v>
      </c>
      <c r="W126" s="223">
        <f t="shared" si="150"/>
        <v>8.5</v>
      </c>
      <c r="X126" s="214">
        <f>AZ126+IF($F126="범선",IF($BG$1=TRUE,INDEX(Sheet2!$H$2:'Sheet2'!$H$45,MATCH(AZ126,Sheet2!$G$2:'Sheet2'!$G$45,0),0)),IF($BH$1=TRUE,INDEX(Sheet2!$I$2:'Sheet2'!$I$45,MATCH(AZ126,Sheet2!$G$2:'Sheet2'!$G$45,0)),IF($BI$1=TRUE,INDEX(Sheet2!$H$2:'Sheet2'!$H$45,MATCH(AZ126,Sheet2!$G$2:'Sheet2'!$G$45,0)),0)))+IF($BE$1=TRUE,2,0)</f>
        <v>3</v>
      </c>
      <c r="Y126" s="214">
        <f t="shared" si="151"/>
        <v>6.5</v>
      </c>
      <c r="Z126" s="214">
        <f t="shared" si="152"/>
        <v>9.5</v>
      </c>
      <c r="AA126" s="223">
        <f t="shared" si="153"/>
        <v>12.5</v>
      </c>
      <c r="AB126" s="214">
        <f>BA126+IF($F126="범선",IF($BG$1=TRUE,INDEX(Sheet2!$H$2:'Sheet2'!$H$45,MATCH(BA126,Sheet2!$G$2:'Sheet2'!$G$45,0),0)),IF($BH$1=TRUE,INDEX(Sheet2!$I$2:'Sheet2'!$I$45,MATCH(BA126,Sheet2!$G$2:'Sheet2'!$G$45,0)),IF($BI$1=TRUE,INDEX(Sheet2!$H$2:'Sheet2'!$H$45,MATCH(BA126,Sheet2!$G$2:'Sheet2'!$G$45,0)),0)))+IF($BE$1=TRUE,2,0)</f>
        <v>7</v>
      </c>
      <c r="AC126" s="214">
        <f t="shared" si="154"/>
        <v>10.5</v>
      </c>
      <c r="AD126" s="214">
        <f t="shared" si="155"/>
        <v>13.5</v>
      </c>
      <c r="AE126" s="223">
        <f t="shared" si="156"/>
        <v>16.5</v>
      </c>
      <c r="AF126" s="214">
        <f>BB126+IF($F126="범선",IF($BG$1=TRUE,INDEX(Sheet2!$H$2:'Sheet2'!$H$45,MATCH(BB126,Sheet2!$G$2:'Sheet2'!$G$45,0),0)),IF($BH$1=TRUE,INDEX(Sheet2!$I$2:'Sheet2'!$I$45,MATCH(BB126,Sheet2!$G$2:'Sheet2'!$G$45,0)),IF($BI$1=TRUE,INDEX(Sheet2!$H$2:'Sheet2'!$H$45,MATCH(BB126,Sheet2!$G$2:'Sheet2'!$G$45,0)),0)))+IF($BE$1=TRUE,2,0)</f>
        <v>10</v>
      </c>
      <c r="AG126" s="214">
        <f t="shared" si="157"/>
        <v>13.5</v>
      </c>
      <c r="AH126" s="214">
        <f t="shared" si="158"/>
        <v>16.5</v>
      </c>
      <c r="AI126" s="223">
        <f t="shared" si="159"/>
        <v>19.5</v>
      </c>
      <c r="AJ126" s="6"/>
      <c r="AK126" s="96">
        <v>312</v>
      </c>
      <c r="AL126" s="96">
        <v>78</v>
      </c>
      <c r="AM126" s="96">
        <v>10</v>
      </c>
      <c r="AN126" s="83">
        <v>10</v>
      </c>
      <c r="AO126" s="83">
        <v>13</v>
      </c>
      <c r="AP126" s="13">
        <v>64</v>
      </c>
      <c r="AQ126" s="13">
        <v>30</v>
      </c>
      <c r="AR126" s="13">
        <v>24</v>
      </c>
      <c r="AS126" s="13">
        <v>711</v>
      </c>
      <c r="AT126" s="13">
        <v>2</v>
      </c>
      <c r="AU126" s="5">
        <f t="shared" si="160"/>
        <v>799</v>
      </c>
      <c r="AV126" s="5">
        <f t="shared" si="161"/>
        <v>599</v>
      </c>
      <c r="AW126" s="5">
        <f t="shared" si="162"/>
        <v>998</v>
      </c>
      <c r="AX126" s="5">
        <f t="shared" si="163"/>
        <v>-4</v>
      </c>
      <c r="AY126" s="5">
        <f t="shared" si="164"/>
        <v>-3</v>
      </c>
      <c r="AZ126" s="5">
        <f t="shared" si="165"/>
        <v>1</v>
      </c>
      <c r="BA126" s="5">
        <f t="shared" si="166"/>
        <v>5</v>
      </c>
      <c r="BB126" s="5">
        <f t="shared" si="167"/>
        <v>8</v>
      </c>
    </row>
    <row r="127" spans="1:54" s="5" customFormat="1" hidden="1">
      <c r="A127" s="816"/>
      <c r="B127" s="874" t="s">
        <v>112</v>
      </c>
      <c r="C127" s="493" t="s">
        <v>47</v>
      </c>
      <c r="D127" s="409" t="s">
        <v>1</v>
      </c>
      <c r="E127" s="409" t="s">
        <v>0</v>
      </c>
      <c r="F127" s="410" t="s">
        <v>18</v>
      </c>
      <c r="G127" s="411" t="s">
        <v>8</v>
      </c>
      <c r="H127" s="400">
        <f>ROUNDDOWN(AK127*1.05,0)+INDEX(Sheet2!$B$2:'Sheet2'!$B$5,MATCH(G127,Sheet2!$A$2:'Sheet2'!$A$5,0),0)+34*AT127-ROUNDUP(IF($BC$1=TRUE,AV127,AW127)/10,0)+A127</f>
        <v>519</v>
      </c>
      <c r="I127" s="401">
        <f>ROUNDDOWN(AL127*1.05,0)+INDEX(Sheet2!$B$2:'Sheet2'!$B$5,MATCH(G127,Sheet2!$A$2:'Sheet2'!$A$5,0),0)+34*AT127-ROUNDUP(IF($BC$1=TRUE,AV127,AW127)/10,0)+A127</f>
        <v>629</v>
      </c>
      <c r="J127" s="402">
        <f t="shared" si="140"/>
        <v>1148</v>
      </c>
      <c r="K127" s="245">
        <f>AW127-ROUNDDOWN(AR127/2,0)-ROUNDDOWN(MAX(AQ127*1.2,AP127*0.5),0)+INDEX(Sheet2!$C$2:'Sheet2'!$C$5,MATCH(G127,Sheet2!$A$2:'Sheet2'!$A$5,0),0)</f>
        <v>995</v>
      </c>
      <c r="L127" s="408">
        <f t="shared" si="141"/>
        <v>551</v>
      </c>
      <c r="M127" s="412">
        <f t="shared" si="142"/>
        <v>10</v>
      </c>
      <c r="N127" s="412">
        <f t="shared" si="143"/>
        <v>22</v>
      </c>
      <c r="O127" s="494">
        <f t="shared" si="144"/>
        <v>2186</v>
      </c>
      <c r="P127" s="24">
        <f>AX127+IF($F127="범선",IF($BG$1=TRUE,INDEX(Sheet2!$H$2:'Sheet2'!$H$45,MATCH(AX127,Sheet2!$G$2:'Sheet2'!$G$45,0),0)),IF($BH$1=TRUE,INDEX(Sheet2!$I$2:'Sheet2'!$I$45,MATCH(AX127,Sheet2!$G$2:'Sheet2'!$G$45,0)),IF($BI$1=TRUE,INDEX(Sheet2!$H$2:'Sheet2'!$H$45,MATCH(AX127,Sheet2!$G$2:'Sheet2'!$G$45,0)),0)))+IF($BE$1=TRUE,2,0)</f>
        <v>0</v>
      </c>
      <c r="Q127" s="20">
        <f t="shared" si="145"/>
        <v>3</v>
      </c>
      <c r="R127" s="20">
        <f t="shared" si="146"/>
        <v>6</v>
      </c>
      <c r="S127" s="22">
        <f t="shared" si="147"/>
        <v>9</v>
      </c>
      <c r="T127" s="20">
        <f>AY127+IF($F127="범선",IF($BG$1=TRUE,INDEX(Sheet2!$H$2:'Sheet2'!$H$45,MATCH(AY127,Sheet2!$G$2:'Sheet2'!$G$45,0),0)),IF($BH$1=TRUE,INDEX(Sheet2!$I$2:'Sheet2'!$I$45,MATCH(AY127,Sheet2!$G$2:'Sheet2'!$G$45,0)),IF($BI$1=TRUE,INDEX(Sheet2!$H$2:'Sheet2'!$H$45,MATCH(AY127,Sheet2!$G$2:'Sheet2'!$G$45,0)),0)))+IF($BE$1=TRUE,2,0)</f>
        <v>1</v>
      </c>
      <c r="U127" s="20">
        <f t="shared" si="148"/>
        <v>4.5</v>
      </c>
      <c r="V127" s="20">
        <f t="shared" si="149"/>
        <v>7.5</v>
      </c>
      <c r="W127" s="22">
        <f t="shared" si="150"/>
        <v>10.5</v>
      </c>
      <c r="X127" s="20">
        <f>AZ127+IF($F127="범선",IF($BG$1=TRUE,INDEX(Sheet2!$H$2:'Sheet2'!$H$45,MATCH(AZ127,Sheet2!$G$2:'Sheet2'!$G$45,0),0)),IF($BH$1=TRUE,INDEX(Sheet2!$I$2:'Sheet2'!$I$45,MATCH(AZ127,Sheet2!$G$2:'Sheet2'!$G$45,0)),IF($BI$1=TRUE,INDEX(Sheet2!$H$2:'Sheet2'!$H$45,MATCH(AZ127,Sheet2!$G$2:'Sheet2'!$G$45,0)),0)))+IF($BE$1=TRUE,2,0)</f>
        <v>5</v>
      </c>
      <c r="Y127" s="20">
        <f t="shared" si="151"/>
        <v>8.5</v>
      </c>
      <c r="Z127" s="20">
        <f t="shared" si="152"/>
        <v>11.5</v>
      </c>
      <c r="AA127" s="22">
        <f t="shared" si="153"/>
        <v>14.5</v>
      </c>
      <c r="AB127" s="20">
        <f>BA127+IF($F127="범선",IF($BG$1=TRUE,INDEX(Sheet2!$H$2:'Sheet2'!$H$45,MATCH(BA127,Sheet2!$G$2:'Sheet2'!$G$45,0),0)),IF($BH$1=TRUE,INDEX(Sheet2!$I$2:'Sheet2'!$I$45,MATCH(BA127,Sheet2!$G$2:'Sheet2'!$G$45,0)),IF($BI$1=TRUE,INDEX(Sheet2!$H$2:'Sheet2'!$H$45,MATCH(BA127,Sheet2!$G$2:'Sheet2'!$G$45,0)),0)))+IF($BE$1=TRUE,2,0)</f>
        <v>8</v>
      </c>
      <c r="AC127" s="20">
        <f t="shared" si="154"/>
        <v>11.5</v>
      </c>
      <c r="AD127" s="20">
        <f t="shared" si="155"/>
        <v>14.5</v>
      </c>
      <c r="AE127" s="22">
        <f t="shared" si="156"/>
        <v>17.5</v>
      </c>
      <c r="AF127" s="20">
        <f>BB127+IF($F127="범선",IF($BG$1=TRUE,INDEX(Sheet2!$H$2:'Sheet2'!$H$45,MATCH(BB127,Sheet2!$G$2:'Sheet2'!$G$45,0),0)),IF($BH$1=TRUE,INDEX(Sheet2!$I$2:'Sheet2'!$I$45,MATCH(BB127,Sheet2!$G$2:'Sheet2'!$G$45,0)),IF($BI$1=TRUE,INDEX(Sheet2!$H$2:'Sheet2'!$H$45,MATCH(BB127,Sheet2!$G$2:'Sheet2'!$G$45,0)),0)))+IF($BE$1=TRUE,2,0)</f>
        <v>12</v>
      </c>
      <c r="AG127" s="20">
        <f t="shared" si="157"/>
        <v>15.5</v>
      </c>
      <c r="AH127" s="20">
        <f t="shared" si="158"/>
        <v>18.5</v>
      </c>
      <c r="AI127" s="22">
        <f t="shared" si="159"/>
        <v>21.5</v>
      </c>
      <c r="AJ127" s="20"/>
      <c r="AK127" s="97">
        <v>270</v>
      </c>
      <c r="AL127" s="97">
        <v>375</v>
      </c>
      <c r="AM127" s="97">
        <v>8</v>
      </c>
      <c r="AN127" s="83">
        <v>10</v>
      </c>
      <c r="AO127" s="83">
        <v>22</v>
      </c>
      <c r="AP127" s="5">
        <v>66</v>
      </c>
      <c r="AQ127" s="5">
        <v>28</v>
      </c>
      <c r="AR127" s="5">
        <v>16</v>
      </c>
      <c r="AS127" s="5">
        <v>708</v>
      </c>
      <c r="AT127" s="5">
        <v>4</v>
      </c>
      <c r="AU127" s="5">
        <f t="shared" si="160"/>
        <v>790</v>
      </c>
      <c r="AV127" s="5">
        <f t="shared" si="161"/>
        <v>592</v>
      </c>
      <c r="AW127" s="5">
        <f t="shared" si="162"/>
        <v>987</v>
      </c>
      <c r="AX127" s="5">
        <f t="shared" si="163"/>
        <v>-2</v>
      </c>
      <c r="AY127" s="5">
        <f t="shared" si="164"/>
        <v>-1</v>
      </c>
      <c r="AZ127" s="5">
        <f t="shared" si="165"/>
        <v>3</v>
      </c>
      <c r="BA127" s="5">
        <f t="shared" si="166"/>
        <v>6</v>
      </c>
      <c r="BB127" s="5">
        <f t="shared" si="167"/>
        <v>10</v>
      </c>
    </row>
    <row r="128" spans="1:54" s="5" customFormat="1" hidden="1">
      <c r="A128" s="405"/>
      <c r="B128" s="406" t="s">
        <v>45</v>
      </c>
      <c r="C128" s="415" t="s">
        <v>95</v>
      </c>
      <c r="D128" s="38" t="s">
        <v>1</v>
      </c>
      <c r="E128" s="38" t="s">
        <v>41</v>
      </c>
      <c r="F128" s="407" t="s">
        <v>18</v>
      </c>
      <c r="G128" s="39" t="s">
        <v>10</v>
      </c>
      <c r="H128" s="286">
        <f>ROUNDDOWN(AK128*1.05,0)+INDEX(Sheet2!$B$2:'Sheet2'!$B$5,MATCH(G128,Sheet2!$A$2:'Sheet2'!$A$5,0),0)+34*AT128-ROUNDUP(IF($BC$1=TRUE,AV128,AW128)/10,0)+A128</f>
        <v>444</v>
      </c>
      <c r="I128" s="296">
        <f>ROUNDDOWN(AL128*1.05,0)+INDEX(Sheet2!$B$2:'Sheet2'!$B$5,MATCH(G128,Sheet2!$A$2:'Sheet2'!$A$5,0),0)+34*AT128-ROUNDUP(IF($BC$1=TRUE,AV128,AW128)/10,0)+A128</f>
        <v>560</v>
      </c>
      <c r="J128" s="40">
        <f t="shared" si="140"/>
        <v>1004</v>
      </c>
      <c r="K128" s="475">
        <f>AW128-ROUNDDOWN(AR128/2,0)-ROUNDDOWN(MAX(AQ128*1.2,AP128*0.5),0)+INDEX(Sheet2!$C$2:'Sheet2'!$C$5,MATCH(G128,Sheet2!$A$2:'Sheet2'!$A$5,0),0)</f>
        <v>991</v>
      </c>
      <c r="L128" s="37">
        <f t="shared" si="141"/>
        <v>540</v>
      </c>
      <c r="M128" s="427">
        <f t="shared" si="142"/>
        <v>12</v>
      </c>
      <c r="N128" s="427">
        <f t="shared" si="143"/>
        <v>35</v>
      </c>
      <c r="O128" s="93">
        <f t="shared" si="144"/>
        <v>1892</v>
      </c>
      <c r="P128" s="41">
        <f>AX128+IF($F128="범선",IF($BG$1=TRUE,INDEX(Sheet2!$H$2:'Sheet2'!$H$45,MATCH(AX128,Sheet2!$G$2:'Sheet2'!$G$45,0),0)),IF($BH$1=TRUE,INDEX(Sheet2!$I$2:'Sheet2'!$I$45,MATCH(AX128,Sheet2!$G$2:'Sheet2'!$G$45,0)),IF($BI$1=TRUE,INDEX(Sheet2!$H$2:'Sheet2'!$H$45,MATCH(AX128,Sheet2!$G$2:'Sheet2'!$G$45,0)),0)))+IF($BE$1=TRUE,2,0)</f>
        <v>2</v>
      </c>
      <c r="Q128" s="38">
        <f t="shared" si="145"/>
        <v>5</v>
      </c>
      <c r="R128" s="38">
        <f t="shared" si="146"/>
        <v>8</v>
      </c>
      <c r="S128" s="39">
        <f t="shared" si="147"/>
        <v>11</v>
      </c>
      <c r="T128" s="38">
        <f>AY128+IF($F128="범선",IF($BG$1=TRUE,INDEX(Sheet2!$H$2:'Sheet2'!$H$45,MATCH(AY128,Sheet2!$G$2:'Sheet2'!$G$45,0),0)),IF($BH$1=TRUE,INDEX(Sheet2!$I$2:'Sheet2'!$I$45,MATCH(AY128,Sheet2!$G$2:'Sheet2'!$G$45,0)),IF($BI$1=TRUE,INDEX(Sheet2!$H$2:'Sheet2'!$H$45,MATCH(AY128,Sheet2!$G$2:'Sheet2'!$G$45,0)),0)))+IF($BE$1=TRUE,2,0)</f>
        <v>3</v>
      </c>
      <c r="U128" s="38">
        <f t="shared" si="148"/>
        <v>6.5</v>
      </c>
      <c r="V128" s="38">
        <f t="shared" si="149"/>
        <v>9.5</v>
      </c>
      <c r="W128" s="39">
        <f t="shared" si="150"/>
        <v>12.5</v>
      </c>
      <c r="X128" s="38">
        <f>AZ128+IF($F128="범선",IF($BG$1=TRUE,INDEX(Sheet2!$H$2:'Sheet2'!$H$45,MATCH(AZ128,Sheet2!$G$2:'Sheet2'!$G$45,0),0)),IF($BH$1=TRUE,INDEX(Sheet2!$I$2:'Sheet2'!$I$45,MATCH(AZ128,Sheet2!$G$2:'Sheet2'!$G$45,0)),IF($BI$1=TRUE,INDEX(Sheet2!$H$2:'Sheet2'!$H$45,MATCH(AZ128,Sheet2!$G$2:'Sheet2'!$G$45,0)),0)))+IF($BE$1=TRUE,2,0)</f>
        <v>6</v>
      </c>
      <c r="Y128" s="38">
        <f t="shared" si="151"/>
        <v>9.5</v>
      </c>
      <c r="Z128" s="38">
        <f t="shared" si="152"/>
        <v>12.5</v>
      </c>
      <c r="AA128" s="39">
        <f t="shared" si="153"/>
        <v>15.5</v>
      </c>
      <c r="AB128" s="38">
        <f>BA128+IF($F128="범선",IF($BG$1=TRUE,INDEX(Sheet2!$H$2:'Sheet2'!$H$45,MATCH(BA128,Sheet2!$G$2:'Sheet2'!$G$45,0),0)),IF($BH$1=TRUE,INDEX(Sheet2!$I$2:'Sheet2'!$I$45,MATCH(BA128,Sheet2!$G$2:'Sheet2'!$G$45,0)),IF($BI$1=TRUE,INDEX(Sheet2!$H$2:'Sheet2'!$H$45,MATCH(BA128,Sheet2!$G$2:'Sheet2'!$G$45,0)),0)))+IF($BE$1=TRUE,2,0)</f>
        <v>10</v>
      </c>
      <c r="AC128" s="38">
        <f t="shared" si="154"/>
        <v>13.5</v>
      </c>
      <c r="AD128" s="38">
        <f t="shared" si="155"/>
        <v>16.5</v>
      </c>
      <c r="AE128" s="39">
        <f t="shared" si="156"/>
        <v>19.5</v>
      </c>
      <c r="AF128" s="38">
        <f>BB128+IF($F128="범선",IF($BG$1=TRUE,INDEX(Sheet2!$H$2:'Sheet2'!$H$45,MATCH(BB128,Sheet2!$G$2:'Sheet2'!$G$45,0),0)),IF($BH$1=TRUE,INDEX(Sheet2!$I$2:'Sheet2'!$I$45,MATCH(BB128,Sheet2!$G$2:'Sheet2'!$G$45,0)),IF($BI$1=TRUE,INDEX(Sheet2!$H$2:'Sheet2'!$H$45,MATCH(BB128,Sheet2!$G$2:'Sheet2'!$G$45,0)),0)))+IF($BE$1=TRUE,2,0)</f>
        <v>14</v>
      </c>
      <c r="AG128" s="38">
        <f t="shared" si="157"/>
        <v>17.5</v>
      </c>
      <c r="AH128" s="38">
        <f t="shared" si="158"/>
        <v>20.5</v>
      </c>
      <c r="AI128" s="39">
        <f t="shared" si="159"/>
        <v>23.5</v>
      </c>
      <c r="AJ128" s="38"/>
      <c r="AK128" s="97">
        <v>250</v>
      </c>
      <c r="AL128" s="97">
        <v>360</v>
      </c>
      <c r="AM128" s="97">
        <v>11</v>
      </c>
      <c r="AN128" s="83">
        <v>12</v>
      </c>
      <c r="AO128" s="83">
        <v>35</v>
      </c>
      <c r="AP128" s="5">
        <v>80</v>
      </c>
      <c r="AQ128" s="5">
        <v>32</v>
      </c>
      <c r="AR128" s="5">
        <v>40</v>
      </c>
      <c r="AS128" s="5">
        <v>680</v>
      </c>
      <c r="AT128" s="5">
        <v>3</v>
      </c>
      <c r="AU128" s="5">
        <f t="shared" si="160"/>
        <v>800</v>
      </c>
      <c r="AV128" s="5">
        <f t="shared" si="161"/>
        <v>600</v>
      </c>
      <c r="AW128" s="5">
        <f t="shared" si="162"/>
        <v>1000</v>
      </c>
      <c r="AX128" s="5">
        <f t="shared" si="163"/>
        <v>0</v>
      </c>
      <c r="AY128" s="5">
        <f t="shared" si="164"/>
        <v>1</v>
      </c>
      <c r="AZ128" s="5">
        <f t="shared" si="165"/>
        <v>4</v>
      </c>
      <c r="BA128" s="5">
        <f t="shared" si="166"/>
        <v>8</v>
      </c>
      <c r="BB128" s="5">
        <f t="shared" si="167"/>
        <v>12</v>
      </c>
    </row>
    <row r="129" spans="1:54" s="5" customFormat="1" hidden="1">
      <c r="A129" s="439"/>
      <c r="B129" s="440"/>
      <c r="C129" s="823" t="s">
        <v>254</v>
      </c>
      <c r="D129" s="214" t="s">
        <v>25</v>
      </c>
      <c r="E129" s="214" t="s">
        <v>0</v>
      </c>
      <c r="F129" s="500" t="s">
        <v>18</v>
      </c>
      <c r="G129" s="223" t="s">
        <v>8</v>
      </c>
      <c r="H129" s="322">
        <f>ROUNDDOWN(AK129*1.05,0)+INDEX(Sheet2!$B$2:'Sheet2'!$B$5,MATCH(G129,Sheet2!$A$2:'Sheet2'!$A$5,0),0)+34*AT129-ROUNDUP(IF($BC$1=TRUE,AV129,AW129)/10,0)+A129</f>
        <v>488</v>
      </c>
      <c r="I129" s="323">
        <f>ROUNDDOWN(AL129*1.05,0)+INDEX(Sheet2!$B$2:'Sheet2'!$B$5,MATCH(G129,Sheet2!$A$2:'Sheet2'!$A$5,0),0)+34*AT129-ROUNDUP(IF($BC$1=TRUE,AV129,AW129)/10,0)+A129</f>
        <v>608</v>
      </c>
      <c r="J129" s="232">
        <f t="shared" si="140"/>
        <v>1096</v>
      </c>
      <c r="K129" s="501">
        <f>AW129-ROUNDDOWN(AR129/2,0)-ROUNDDOWN(MAX(AQ129*1.2,AP129*0.5),0)+INDEX(Sheet2!$C$2:'Sheet2'!$C$5,MATCH(G129,Sheet2!$A$2:'Sheet2'!$A$5,0),0)</f>
        <v>990</v>
      </c>
      <c r="L129" s="247">
        <f t="shared" si="141"/>
        <v>546</v>
      </c>
      <c r="M129" s="249">
        <f t="shared" si="142"/>
        <v>10</v>
      </c>
      <c r="N129" s="249">
        <f t="shared" si="143"/>
        <v>22</v>
      </c>
      <c r="O129" s="252">
        <f t="shared" si="144"/>
        <v>2072</v>
      </c>
      <c r="P129" s="259">
        <f>AX129+IF($F129="범선",IF($BG$1=TRUE,INDEX(Sheet2!$H$2:'Sheet2'!$H$45,MATCH(AX129,Sheet2!$G$2:'Sheet2'!$G$45,0),0)),IF($BH$1=TRUE,INDEX(Sheet2!$I$2:'Sheet2'!$I$45,MATCH(AX129,Sheet2!$G$2:'Sheet2'!$G$45,0)),IF($BI$1=TRUE,INDEX(Sheet2!$H$2:'Sheet2'!$H$45,MATCH(AX129,Sheet2!$G$2:'Sheet2'!$G$45,0)),0)))+IF($BE$1=TRUE,2,0)</f>
        <v>0</v>
      </c>
      <c r="Q129" s="214">
        <f t="shared" si="145"/>
        <v>3</v>
      </c>
      <c r="R129" s="214">
        <f t="shared" si="146"/>
        <v>6</v>
      </c>
      <c r="S129" s="223">
        <f t="shared" si="147"/>
        <v>9</v>
      </c>
      <c r="T129" s="214">
        <f>AY129+IF($F129="범선",IF($BG$1=TRUE,INDEX(Sheet2!$H$2:'Sheet2'!$H$45,MATCH(AY129,Sheet2!$G$2:'Sheet2'!$G$45,0),0)),IF($BH$1=TRUE,INDEX(Sheet2!$I$2:'Sheet2'!$I$45,MATCH(AY129,Sheet2!$G$2:'Sheet2'!$G$45,0)),IF($BI$1=TRUE,INDEX(Sheet2!$H$2:'Sheet2'!$H$45,MATCH(AY129,Sheet2!$G$2:'Sheet2'!$G$45,0)),0)))+IF($BE$1=TRUE,2,0)</f>
        <v>1</v>
      </c>
      <c r="U129" s="214">
        <f t="shared" si="148"/>
        <v>4.5</v>
      </c>
      <c r="V129" s="214">
        <f t="shared" si="149"/>
        <v>7.5</v>
      </c>
      <c r="W129" s="223">
        <f t="shared" si="150"/>
        <v>10.5</v>
      </c>
      <c r="X129" s="214">
        <f>AZ129+IF($F129="범선",IF($BG$1=TRUE,INDEX(Sheet2!$H$2:'Sheet2'!$H$45,MATCH(AZ129,Sheet2!$G$2:'Sheet2'!$G$45,0),0)),IF($BH$1=TRUE,INDEX(Sheet2!$I$2:'Sheet2'!$I$45,MATCH(AZ129,Sheet2!$G$2:'Sheet2'!$G$45,0)),IF($BI$1=TRUE,INDEX(Sheet2!$H$2:'Sheet2'!$H$45,MATCH(AZ129,Sheet2!$G$2:'Sheet2'!$G$45,0)),0)))+IF($BE$1=TRUE,2,0)</f>
        <v>5</v>
      </c>
      <c r="Y129" s="214">
        <f t="shared" si="151"/>
        <v>8.5</v>
      </c>
      <c r="Z129" s="214">
        <f t="shared" si="152"/>
        <v>11.5</v>
      </c>
      <c r="AA129" s="223">
        <f t="shared" si="153"/>
        <v>14.5</v>
      </c>
      <c r="AB129" s="214">
        <f>BA129+IF($F129="범선",IF($BG$1=TRUE,INDEX(Sheet2!$H$2:'Sheet2'!$H$45,MATCH(BA129,Sheet2!$G$2:'Sheet2'!$G$45,0),0)),IF($BH$1=TRUE,INDEX(Sheet2!$I$2:'Sheet2'!$I$45,MATCH(BA129,Sheet2!$G$2:'Sheet2'!$G$45,0)),IF($BI$1=TRUE,INDEX(Sheet2!$H$2:'Sheet2'!$H$45,MATCH(BA129,Sheet2!$G$2:'Sheet2'!$G$45,0)),0)))+IF($BE$1=TRUE,2,0)</f>
        <v>8</v>
      </c>
      <c r="AC129" s="214">
        <f t="shared" si="154"/>
        <v>11.5</v>
      </c>
      <c r="AD129" s="214">
        <f t="shared" si="155"/>
        <v>14.5</v>
      </c>
      <c r="AE129" s="223">
        <f t="shared" si="156"/>
        <v>17.5</v>
      </c>
      <c r="AF129" s="214">
        <f>BB129+IF($F129="범선",IF($BG$1=TRUE,INDEX(Sheet2!$H$2:'Sheet2'!$H$45,MATCH(BB129,Sheet2!$G$2:'Sheet2'!$G$45,0),0)),IF($BH$1=TRUE,INDEX(Sheet2!$I$2:'Sheet2'!$I$45,MATCH(BB129,Sheet2!$G$2:'Sheet2'!$G$45,0)),IF($BI$1=TRUE,INDEX(Sheet2!$H$2:'Sheet2'!$H$45,MATCH(BB129,Sheet2!$G$2:'Sheet2'!$G$45,0)),0)))+IF($BE$1=TRUE,2,0)</f>
        <v>12</v>
      </c>
      <c r="AG129" s="214">
        <f t="shared" si="157"/>
        <v>15.5</v>
      </c>
      <c r="AH129" s="214">
        <f t="shared" si="158"/>
        <v>18.5</v>
      </c>
      <c r="AI129" s="223">
        <f t="shared" si="159"/>
        <v>21.5</v>
      </c>
      <c r="AJ129" s="6"/>
      <c r="AK129" s="97">
        <v>240</v>
      </c>
      <c r="AL129" s="97">
        <v>355</v>
      </c>
      <c r="AM129" s="97">
        <v>8</v>
      </c>
      <c r="AN129" s="83">
        <v>10</v>
      </c>
      <c r="AO129" s="83">
        <v>22</v>
      </c>
      <c r="AP129" s="5">
        <v>66</v>
      </c>
      <c r="AQ129" s="5">
        <v>32</v>
      </c>
      <c r="AR129" s="5">
        <v>16</v>
      </c>
      <c r="AS129" s="5">
        <v>708</v>
      </c>
      <c r="AT129" s="5">
        <v>4</v>
      </c>
      <c r="AU129" s="5">
        <f t="shared" si="160"/>
        <v>790</v>
      </c>
      <c r="AV129" s="5">
        <f t="shared" si="161"/>
        <v>592</v>
      </c>
      <c r="AW129" s="5">
        <f t="shared" si="162"/>
        <v>987</v>
      </c>
      <c r="AX129" s="5">
        <f t="shared" si="163"/>
        <v>-2</v>
      </c>
      <c r="AY129" s="5">
        <f t="shared" si="164"/>
        <v>-1</v>
      </c>
      <c r="AZ129" s="5">
        <f t="shared" si="165"/>
        <v>3</v>
      </c>
      <c r="BA129" s="5">
        <f t="shared" si="166"/>
        <v>6</v>
      </c>
      <c r="BB129" s="5">
        <f t="shared" si="167"/>
        <v>10</v>
      </c>
    </row>
    <row r="130" spans="1:54" s="5" customFormat="1" hidden="1">
      <c r="A130" s="334"/>
      <c r="B130" s="89" t="s">
        <v>60</v>
      </c>
      <c r="C130" s="119" t="s">
        <v>59</v>
      </c>
      <c r="D130" s="26" t="s">
        <v>1</v>
      </c>
      <c r="E130" s="26" t="s">
        <v>41</v>
      </c>
      <c r="F130" s="27" t="s">
        <v>18</v>
      </c>
      <c r="G130" s="28" t="s">
        <v>12</v>
      </c>
      <c r="H130" s="91">
        <f>ROUNDDOWN(AK130*1.05,0)+INDEX(Sheet2!$B$2:'Sheet2'!$B$5,MATCH(G130,Sheet2!$A$2:'Sheet2'!$A$5,0),0)+34*AT130-ROUNDUP(IF($BC$1=TRUE,AV130,AW130)/10,0)+A130</f>
        <v>354</v>
      </c>
      <c r="I130" s="231">
        <f>ROUNDDOWN(AL130*1.05,0)+INDEX(Sheet2!$B$2:'Sheet2'!$B$5,MATCH(G130,Sheet2!$A$2:'Sheet2'!$A$5,0),0)+34*AT130-ROUNDUP(IF($BC$1=TRUE,AV130,AW130)/10,0)+A130</f>
        <v>491</v>
      </c>
      <c r="J130" s="30">
        <f t="shared" si="140"/>
        <v>845</v>
      </c>
      <c r="K130" s="138">
        <f>AW130-ROUNDDOWN(AR130/2,0)-ROUNDDOWN(MAX(AQ130*1.2,AP130*0.5),0)+INDEX(Sheet2!$C$2:'Sheet2'!$C$5,MATCH(G130,Sheet2!$A$2:'Sheet2'!$A$5,0),0)</f>
        <v>985</v>
      </c>
      <c r="L130" s="25">
        <f t="shared" si="141"/>
        <v>501</v>
      </c>
      <c r="M130" s="83">
        <f t="shared" si="142"/>
        <v>13</v>
      </c>
      <c r="N130" s="83">
        <f t="shared" si="143"/>
        <v>40</v>
      </c>
      <c r="O130" s="92">
        <f t="shared" si="144"/>
        <v>1553</v>
      </c>
      <c r="P130" s="31">
        <f>AX130+IF($F130="범선",IF($BG$1=TRUE,INDEX(Sheet2!$H$2:'Sheet2'!$H$45,MATCH(AX130,Sheet2!$G$2:'Sheet2'!$G$45,0),0)),IF($BH$1=TRUE,INDEX(Sheet2!$I$2:'Sheet2'!$I$45,MATCH(AX130,Sheet2!$G$2:'Sheet2'!$G$45,0)),IF($BI$1=TRUE,INDEX(Sheet2!$H$2:'Sheet2'!$H$45,MATCH(AX130,Sheet2!$G$2:'Sheet2'!$G$45,0)),0)))+IF($BE$1=TRUE,2,0)</f>
        <v>3</v>
      </c>
      <c r="Q130" s="26">
        <f t="shared" si="145"/>
        <v>6</v>
      </c>
      <c r="R130" s="26">
        <f t="shared" si="146"/>
        <v>9</v>
      </c>
      <c r="S130" s="28">
        <f t="shared" si="147"/>
        <v>12</v>
      </c>
      <c r="T130" s="26">
        <f>AY130+IF($F130="범선",IF($BG$1=TRUE,INDEX(Sheet2!$H$2:'Sheet2'!$H$45,MATCH(AY130,Sheet2!$G$2:'Sheet2'!$G$45,0),0)),IF($BH$1=TRUE,INDEX(Sheet2!$I$2:'Sheet2'!$I$45,MATCH(AY130,Sheet2!$G$2:'Sheet2'!$G$45,0)),IF($BI$1=TRUE,INDEX(Sheet2!$H$2:'Sheet2'!$H$45,MATCH(AY130,Sheet2!$G$2:'Sheet2'!$G$45,0)),0)))+IF($BE$1=TRUE,2,0)</f>
        <v>4</v>
      </c>
      <c r="U130" s="26">
        <f t="shared" si="148"/>
        <v>7.5</v>
      </c>
      <c r="V130" s="26">
        <f t="shared" si="149"/>
        <v>10.5</v>
      </c>
      <c r="W130" s="28">
        <f t="shared" si="150"/>
        <v>13.5</v>
      </c>
      <c r="X130" s="26">
        <f>AZ130+IF($F130="범선",IF($BG$1=TRUE,INDEX(Sheet2!$H$2:'Sheet2'!$H$45,MATCH(AZ130,Sheet2!$G$2:'Sheet2'!$G$45,0),0)),IF($BH$1=TRUE,INDEX(Sheet2!$I$2:'Sheet2'!$I$45,MATCH(AZ130,Sheet2!$G$2:'Sheet2'!$G$45,0)),IF($BI$1=TRUE,INDEX(Sheet2!$H$2:'Sheet2'!$H$45,MATCH(AZ130,Sheet2!$G$2:'Sheet2'!$G$45,0)),0)))+IF($BE$1=TRUE,2,0)</f>
        <v>7</v>
      </c>
      <c r="Y130" s="26">
        <f t="shared" si="151"/>
        <v>10.5</v>
      </c>
      <c r="Z130" s="26">
        <f t="shared" si="152"/>
        <v>13.5</v>
      </c>
      <c r="AA130" s="28">
        <f t="shared" si="153"/>
        <v>16.5</v>
      </c>
      <c r="AB130" s="26">
        <f>BA130+IF($F130="범선",IF($BG$1=TRUE,INDEX(Sheet2!$H$2:'Sheet2'!$H$45,MATCH(BA130,Sheet2!$G$2:'Sheet2'!$G$45,0),0)),IF($BH$1=TRUE,INDEX(Sheet2!$I$2:'Sheet2'!$I$45,MATCH(BA130,Sheet2!$G$2:'Sheet2'!$G$45,0)),IF($BI$1=TRUE,INDEX(Sheet2!$H$2:'Sheet2'!$H$45,MATCH(BA130,Sheet2!$G$2:'Sheet2'!$G$45,0)),0)))+IF($BE$1=TRUE,2,0)</f>
        <v>11</v>
      </c>
      <c r="AC130" s="26">
        <f t="shared" si="154"/>
        <v>14.5</v>
      </c>
      <c r="AD130" s="26">
        <f t="shared" si="155"/>
        <v>17.5</v>
      </c>
      <c r="AE130" s="28">
        <f t="shared" si="156"/>
        <v>20.5</v>
      </c>
      <c r="AF130" s="26">
        <f>BB130+IF($F130="범선",IF($BG$1=TRUE,INDEX(Sheet2!$H$2:'Sheet2'!$H$45,MATCH(BB130,Sheet2!$G$2:'Sheet2'!$G$45,0),0)),IF($BH$1=TRUE,INDEX(Sheet2!$I$2:'Sheet2'!$I$45,MATCH(BB130,Sheet2!$G$2:'Sheet2'!$G$45,0)),IF($BI$1=TRUE,INDEX(Sheet2!$H$2:'Sheet2'!$H$45,MATCH(BB130,Sheet2!$G$2:'Sheet2'!$G$45,0)),0)))+IF($BE$1=TRUE,2,0)</f>
        <v>15</v>
      </c>
      <c r="AG130" s="26">
        <f t="shared" si="157"/>
        <v>18.5</v>
      </c>
      <c r="AH130" s="26">
        <f t="shared" si="158"/>
        <v>21.5</v>
      </c>
      <c r="AI130" s="28">
        <f t="shared" si="159"/>
        <v>24.5</v>
      </c>
      <c r="AJ130" s="26"/>
      <c r="AK130" s="97">
        <v>170</v>
      </c>
      <c r="AL130" s="97">
        <v>300</v>
      </c>
      <c r="AM130" s="97">
        <v>13</v>
      </c>
      <c r="AN130" s="83">
        <v>13</v>
      </c>
      <c r="AO130" s="83">
        <v>40</v>
      </c>
      <c r="AP130" s="5">
        <v>160</v>
      </c>
      <c r="AQ130" s="5">
        <v>80</v>
      </c>
      <c r="AR130" s="5">
        <v>110</v>
      </c>
      <c r="AS130" s="5">
        <v>600</v>
      </c>
      <c r="AT130" s="5">
        <v>3</v>
      </c>
      <c r="AU130" s="5">
        <f t="shared" si="160"/>
        <v>870</v>
      </c>
      <c r="AV130" s="5">
        <f t="shared" si="161"/>
        <v>652</v>
      </c>
      <c r="AW130" s="5">
        <f t="shared" si="162"/>
        <v>1087</v>
      </c>
      <c r="AX130" s="5">
        <f t="shared" si="163"/>
        <v>1</v>
      </c>
      <c r="AY130" s="5">
        <f t="shared" si="164"/>
        <v>2</v>
      </c>
      <c r="AZ130" s="5">
        <f t="shared" si="165"/>
        <v>5</v>
      </c>
      <c r="BA130" s="5">
        <f t="shared" si="166"/>
        <v>9</v>
      </c>
      <c r="BB130" s="5">
        <f t="shared" si="167"/>
        <v>13</v>
      </c>
    </row>
    <row r="131" spans="1:54" s="5" customFormat="1" hidden="1">
      <c r="A131" s="334"/>
      <c r="B131" s="89"/>
      <c r="C131" s="119" t="s">
        <v>255</v>
      </c>
      <c r="D131" s="26" t="s">
        <v>25</v>
      </c>
      <c r="E131" s="26" t="s">
        <v>41</v>
      </c>
      <c r="F131" s="27" t="s">
        <v>18</v>
      </c>
      <c r="G131" s="28" t="s">
        <v>10</v>
      </c>
      <c r="H131" s="91">
        <f>ROUNDDOWN(AK131*1.05,0)+INDEX(Sheet2!$B$2:'Sheet2'!$B$5,MATCH(G131,Sheet2!$A$2:'Sheet2'!$A$5,0),0)+34*AT131-ROUNDUP(IF($BC$1=TRUE,AV131,AW131)/10,0)+A131</f>
        <v>334</v>
      </c>
      <c r="I131" s="231">
        <f>ROUNDDOWN(AL131*1.05,0)+INDEX(Sheet2!$B$2:'Sheet2'!$B$5,MATCH(G131,Sheet2!$A$2:'Sheet2'!$A$5,0),0)+34*AT131-ROUNDUP(IF($BC$1=TRUE,AV131,AW131)/10,0)+A131</f>
        <v>470</v>
      </c>
      <c r="J131" s="30">
        <f t="shared" si="140"/>
        <v>804</v>
      </c>
      <c r="K131" s="138">
        <f>AW131-ROUNDDOWN(AR131/2,0)-ROUNDDOWN(MAX(AQ131*1.2,AP131*0.5),0)+INDEX(Sheet2!$C$2:'Sheet2'!$C$5,MATCH(G131,Sheet2!$A$2:'Sheet2'!$A$5,0),0)</f>
        <v>983</v>
      </c>
      <c r="L131" s="25">
        <f t="shared" si="141"/>
        <v>537</v>
      </c>
      <c r="M131" s="83">
        <f t="shared" si="142"/>
        <v>8</v>
      </c>
      <c r="N131" s="83">
        <f t="shared" si="143"/>
        <v>26</v>
      </c>
      <c r="O131" s="92">
        <f t="shared" si="144"/>
        <v>1472</v>
      </c>
      <c r="P131" s="31">
        <f>AX131+IF($F131="범선",IF($BG$1=TRUE,INDEX(Sheet2!$H$2:'Sheet2'!$H$45,MATCH(AX131,Sheet2!$G$2:'Sheet2'!$G$45,0),0)),IF($BH$1=TRUE,INDEX(Sheet2!$I$2:'Sheet2'!$I$45,MATCH(AX131,Sheet2!$G$2:'Sheet2'!$G$45,0)),IF($BI$1=TRUE,INDEX(Sheet2!$H$2:'Sheet2'!$H$45,MATCH(AX131,Sheet2!$G$2:'Sheet2'!$G$45,0)),0)))+IF($BE$1=TRUE,2,0)</f>
        <v>1</v>
      </c>
      <c r="Q131" s="26">
        <f t="shared" si="145"/>
        <v>4</v>
      </c>
      <c r="R131" s="26">
        <f t="shared" si="146"/>
        <v>7</v>
      </c>
      <c r="S131" s="28">
        <f t="shared" si="147"/>
        <v>10</v>
      </c>
      <c r="T131" s="26">
        <f>AY131+IF($F131="범선",IF($BG$1=TRUE,INDEX(Sheet2!$H$2:'Sheet2'!$H$45,MATCH(AY131,Sheet2!$G$2:'Sheet2'!$G$45,0),0)),IF($BH$1=TRUE,INDEX(Sheet2!$I$2:'Sheet2'!$I$45,MATCH(AY131,Sheet2!$G$2:'Sheet2'!$G$45,0)),IF($BI$1=TRUE,INDEX(Sheet2!$H$2:'Sheet2'!$H$45,MATCH(AY131,Sheet2!$G$2:'Sheet2'!$G$45,0)),0)))+IF($BE$1=TRUE,2,0)</f>
        <v>2</v>
      </c>
      <c r="U131" s="26">
        <f t="shared" si="148"/>
        <v>5.5</v>
      </c>
      <c r="V131" s="26">
        <f t="shared" si="149"/>
        <v>8.5</v>
      </c>
      <c r="W131" s="28">
        <f t="shared" si="150"/>
        <v>11.5</v>
      </c>
      <c r="X131" s="26">
        <f>AZ131+IF($F131="범선",IF($BG$1=TRUE,INDEX(Sheet2!$H$2:'Sheet2'!$H$45,MATCH(AZ131,Sheet2!$G$2:'Sheet2'!$G$45,0),0)),IF($BH$1=TRUE,INDEX(Sheet2!$I$2:'Sheet2'!$I$45,MATCH(AZ131,Sheet2!$G$2:'Sheet2'!$G$45,0)),IF($BI$1=TRUE,INDEX(Sheet2!$H$2:'Sheet2'!$H$45,MATCH(AZ131,Sheet2!$G$2:'Sheet2'!$G$45,0)),0)))+IF($BE$1=TRUE,2,0)</f>
        <v>6</v>
      </c>
      <c r="Y131" s="26">
        <f t="shared" si="151"/>
        <v>9.5</v>
      </c>
      <c r="Z131" s="26">
        <f t="shared" si="152"/>
        <v>12.5</v>
      </c>
      <c r="AA131" s="28">
        <f t="shared" si="153"/>
        <v>15.5</v>
      </c>
      <c r="AB131" s="26">
        <f>BA131+IF($F131="범선",IF($BG$1=TRUE,INDEX(Sheet2!$H$2:'Sheet2'!$H$45,MATCH(BA131,Sheet2!$G$2:'Sheet2'!$G$45,0),0)),IF($BH$1=TRUE,INDEX(Sheet2!$I$2:'Sheet2'!$I$45,MATCH(BA131,Sheet2!$G$2:'Sheet2'!$G$45,0)),IF($BI$1=TRUE,INDEX(Sheet2!$H$2:'Sheet2'!$H$45,MATCH(BA131,Sheet2!$G$2:'Sheet2'!$G$45,0)),0)))+IF($BE$1=TRUE,2,0)</f>
        <v>9</v>
      </c>
      <c r="AC131" s="26">
        <f t="shared" si="154"/>
        <v>12.5</v>
      </c>
      <c r="AD131" s="26">
        <f t="shared" si="155"/>
        <v>15.5</v>
      </c>
      <c r="AE131" s="28">
        <f t="shared" si="156"/>
        <v>18.5</v>
      </c>
      <c r="AF131" s="26">
        <f>BB131+IF($F131="범선",IF($BG$1=TRUE,INDEX(Sheet2!$H$2:'Sheet2'!$H$45,MATCH(BB131,Sheet2!$G$2:'Sheet2'!$G$45,0),0)),IF($BH$1=TRUE,INDEX(Sheet2!$I$2:'Sheet2'!$I$45,MATCH(BB131,Sheet2!$G$2:'Sheet2'!$G$45,0)),IF($BI$1=TRUE,INDEX(Sheet2!$H$2:'Sheet2'!$H$45,MATCH(BB131,Sheet2!$G$2:'Sheet2'!$G$45,0)),0)))+IF($BE$1=TRUE,2,0)</f>
        <v>13</v>
      </c>
      <c r="AG131" s="26">
        <f t="shared" si="157"/>
        <v>16.5</v>
      </c>
      <c r="AH131" s="26">
        <f t="shared" si="158"/>
        <v>19.5</v>
      </c>
      <c r="AI131" s="28">
        <f t="shared" si="159"/>
        <v>22.5</v>
      </c>
      <c r="AJ131" s="26"/>
      <c r="AK131" s="97">
        <v>145</v>
      </c>
      <c r="AL131" s="97">
        <v>275</v>
      </c>
      <c r="AM131" s="97">
        <v>8</v>
      </c>
      <c r="AN131" s="83">
        <v>8</v>
      </c>
      <c r="AO131" s="83">
        <v>26</v>
      </c>
      <c r="AP131" s="5">
        <v>64</v>
      </c>
      <c r="AQ131" s="5">
        <v>29</v>
      </c>
      <c r="AR131" s="5">
        <v>42</v>
      </c>
      <c r="AS131" s="5">
        <v>684</v>
      </c>
      <c r="AT131" s="5">
        <v>3</v>
      </c>
      <c r="AU131" s="5">
        <f t="shared" si="160"/>
        <v>790</v>
      </c>
      <c r="AV131" s="5">
        <f t="shared" si="161"/>
        <v>592</v>
      </c>
      <c r="AW131" s="5">
        <f t="shared" si="162"/>
        <v>987</v>
      </c>
      <c r="AX131" s="5">
        <f t="shared" si="163"/>
        <v>-1</v>
      </c>
      <c r="AY131" s="5">
        <f t="shared" si="164"/>
        <v>0</v>
      </c>
      <c r="AZ131" s="5">
        <f t="shared" si="165"/>
        <v>4</v>
      </c>
      <c r="BA131" s="5">
        <f t="shared" si="166"/>
        <v>7</v>
      </c>
      <c r="BB131" s="5">
        <f t="shared" si="167"/>
        <v>11</v>
      </c>
    </row>
    <row r="132" spans="1:54" s="5" customFormat="1" hidden="1">
      <c r="A132" s="381"/>
      <c r="B132" s="377" t="s">
        <v>28</v>
      </c>
      <c r="C132" s="203" t="s">
        <v>75</v>
      </c>
      <c r="D132" s="49" t="s">
        <v>1</v>
      </c>
      <c r="E132" s="49" t="s">
        <v>0</v>
      </c>
      <c r="F132" s="50" t="s">
        <v>18</v>
      </c>
      <c r="G132" s="51" t="s">
        <v>10</v>
      </c>
      <c r="H132" s="286">
        <f>ROUNDDOWN(AK132*1.05,0)+INDEX(Sheet2!$B$2:'Sheet2'!$B$5,MATCH(G132,Sheet2!$A$2:'Sheet2'!$A$5,0),0)+34*AT132-ROUNDUP(IF($BC$1=TRUE,AV132,AW132)/10,0)+A132</f>
        <v>439</v>
      </c>
      <c r="I132" s="296">
        <f>ROUNDDOWN(AL132*1.05,0)+INDEX(Sheet2!$B$2:'Sheet2'!$B$5,MATCH(G132,Sheet2!$A$2:'Sheet2'!$A$5,0),0)+34*AT132-ROUNDUP(IF($BC$1=TRUE,AV132,AW132)/10,0)+A132</f>
        <v>539</v>
      </c>
      <c r="J132" s="40">
        <f t="shared" si="140"/>
        <v>978</v>
      </c>
      <c r="K132" s="246">
        <f>AW132-ROUNDDOWN(AR132/2,0)-ROUNDDOWN(MAX(AQ132*1.2,AP132*0.5),0)+INDEX(Sheet2!$C$2:'Sheet2'!$C$5,MATCH(G132,Sheet2!$A$2:'Sheet2'!$A$5,0),0)</f>
        <v>978</v>
      </c>
      <c r="L132" s="48">
        <f t="shared" si="141"/>
        <v>527</v>
      </c>
      <c r="M132" s="201">
        <f t="shared" si="142"/>
        <v>12</v>
      </c>
      <c r="N132" s="201">
        <f t="shared" si="143"/>
        <v>33</v>
      </c>
      <c r="O132" s="202">
        <f t="shared" si="144"/>
        <v>1856</v>
      </c>
      <c r="P132" s="53">
        <f>AX132+IF($F132="범선",IF($BG$1=TRUE,INDEX(Sheet2!$H$2:'Sheet2'!$H$45,MATCH(AX132,Sheet2!$G$2:'Sheet2'!$G$45,0),0)),IF($BH$1=TRUE,INDEX(Sheet2!$I$2:'Sheet2'!$I$45,MATCH(AX132,Sheet2!$G$2:'Sheet2'!$G$45,0)),IF($BI$1=TRUE,INDEX(Sheet2!$H$2:'Sheet2'!$H$45,MATCH(AX132,Sheet2!$G$2:'Sheet2'!$G$45,0)),0)))+IF($BE$1=TRUE,2,0)</f>
        <v>1</v>
      </c>
      <c r="Q132" s="49">
        <f t="shared" si="145"/>
        <v>4</v>
      </c>
      <c r="R132" s="49">
        <f t="shared" si="146"/>
        <v>7</v>
      </c>
      <c r="S132" s="51">
        <f t="shared" si="147"/>
        <v>10</v>
      </c>
      <c r="T132" s="49">
        <f>AY132+IF($F132="범선",IF($BG$1=TRUE,INDEX(Sheet2!$H$2:'Sheet2'!$H$45,MATCH(AY132,Sheet2!$G$2:'Sheet2'!$G$45,0),0)),IF($BH$1=TRUE,INDEX(Sheet2!$I$2:'Sheet2'!$I$45,MATCH(AY132,Sheet2!$G$2:'Sheet2'!$G$45,0)),IF($BI$1=TRUE,INDEX(Sheet2!$H$2:'Sheet2'!$H$45,MATCH(AY132,Sheet2!$G$2:'Sheet2'!$G$45,0)),0)))+IF($BE$1=TRUE,2,0)</f>
        <v>2</v>
      </c>
      <c r="U132" s="49">
        <f t="shared" si="148"/>
        <v>5.5</v>
      </c>
      <c r="V132" s="49">
        <f t="shared" si="149"/>
        <v>8.5</v>
      </c>
      <c r="W132" s="51">
        <f t="shared" si="150"/>
        <v>11.5</v>
      </c>
      <c r="X132" s="49">
        <f>AZ132+IF($F132="범선",IF($BG$1=TRUE,INDEX(Sheet2!$H$2:'Sheet2'!$H$45,MATCH(AZ132,Sheet2!$G$2:'Sheet2'!$G$45,0),0)),IF($BH$1=TRUE,INDEX(Sheet2!$I$2:'Sheet2'!$I$45,MATCH(AZ132,Sheet2!$G$2:'Sheet2'!$G$45,0)),IF($BI$1=TRUE,INDEX(Sheet2!$H$2:'Sheet2'!$H$45,MATCH(AZ132,Sheet2!$G$2:'Sheet2'!$G$45,0)),0)))+IF($BE$1=TRUE,2,0)</f>
        <v>6</v>
      </c>
      <c r="Y132" s="49">
        <f t="shared" si="151"/>
        <v>9.5</v>
      </c>
      <c r="Z132" s="49">
        <f t="shared" si="152"/>
        <v>12.5</v>
      </c>
      <c r="AA132" s="51">
        <f t="shared" si="153"/>
        <v>15.5</v>
      </c>
      <c r="AB132" s="49">
        <f>BA132+IF($F132="범선",IF($BG$1=TRUE,INDEX(Sheet2!$H$2:'Sheet2'!$H$45,MATCH(BA132,Sheet2!$G$2:'Sheet2'!$G$45,0),0)),IF($BH$1=TRUE,INDEX(Sheet2!$I$2:'Sheet2'!$I$45,MATCH(BA132,Sheet2!$G$2:'Sheet2'!$G$45,0)),IF($BI$1=TRUE,INDEX(Sheet2!$H$2:'Sheet2'!$H$45,MATCH(BA132,Sheet2!$G$2:'Sheet2'!$G$45,0)),0)))+IF($BE$1=TRUE,2,0)</f>
        <v>10</v>
      </c>
      <c r="AC132" s="49">
        <f t="shared" si="154"/>
        <v>13.5</v>
      </c>
      <c r="AD132" s="49">
        <f t="shared" si="155"/>
        <v>16.5</v>
      </c>
      <c r="AE132" s="51">
        <f t="shared" si="156"/>
        <v>19.5</v>
      </c>
      <c r="AF132" s="49">
        <f>BB132+IF($F132="범선",IF($BG$1=TRUE,INDEX(Sheet2!$H$2:'Sheet2'!$H$45,MATCH(BB132,Sheet2!$G$2:'Sheet2'!$G$45,0),0)),IF($BH$1=TRUE,INDEX(Sheet2!$I$2:'Sheet2'!$I$45,MATCH(BB132,Sheet2!$G$2:'Sheet2'!$G$45,0)),IF($BI$1=TRUE,INDEX(Sheet2!$H$2:'Sheet2'!$H$45,MATCH(BB132,Sheet2!$G$2:'Sheet2'!$G$45,0)),0)))+IF($BE$1=TRUE,2,0)</f>
        <v>13</v>
      </c>
      <c r="AG132" s="49">
        <f t="shared" si="157"/>
        <v>16.5</v>
      </c>
      <c r="AH132" s="49">
        <f t="shared" si="158"/>
        <v>19.5</v>
      </c>
      <c r="AI132" s="51">
        <f t="shared" si="159"/>
        <v>22.5</v>
      </c>
      <c r="AJ132" s="38"/>
      <c r="AK132" s="97">
        <v>245</v>
      </c>
      <c r="AL132" s="97">
        <v>340</v>
      </c>
      <c r="AM132" s="97">
        <v>10</v>
      </c>
      <c r="AN132" s="83">
        <v>12</v>
      </c>
      <c r="AO132" s="83">
        <v>33</v>
      </c>
      <c r="AP132" s="5">
        <v>80</v>
      </c>
      <c r="AQ132" s="5">
        <v>40</v>
      </c>
      <c r="AR132" s="5">
        <v>50</v>
      </c>
      <c r="AS132" s="5">
        <v>670</v>
      </c>
      <c r="AT132" s="5">
        <v>3</v>
      </c>
      <c r="AU132" s="5">
        <f t="shared" si="160"/>
        <v>800</v>
      </c>
      <c r="AV132" s="5">
        <f t="shared" si="161"/>
        <v>600</v>
      </c>
      <c r="AW132" s="5">
        <f t="shared" si="162"/>
        <v>1000</v>
      </c>
      <c r="AX132" s="5">
        <f t="shared" si="163"/>
        <v>-1</v>
      </c>
      <c r="AY132" s="5">
        <f t="shared" si="164"/>
        <v>0</v>
      </c>
      <c r="AZ132" s="5">
        <f t="shared" si="165"/>
        <v>4</v>
      </c>
      <c r="BA132" s="5">
        <f t="shared" si="166"/>
        <v>8</v>
      </c>
      <c r="BB132" s="5">
        <f t="shared" si="167"/>
        <v>11</v>
      </c>
    </row>
    <row r="133" spans="1:54" s="5" customFormat="1" hidden="1">
      <c r="A133" s="333"/>
      <c r="B133" s="344" t="s">
        <v>28</v>
      </c>
      <c r="C133" s="190" t="s">
        <v>75</v>
      </c>
      <c r="D133" s="43" t="s">
        <v>1</v>
      </c>
      <c r="E133" s="43" t="s">
        <v>41</v>
      </c>
      <c r="F133" s="44" t="s">
        <v>18</v>
      </c>
      <c r="G133" s="45" t="s">
        <v>8</v>
      </c>
      <c r="H133" s="280">
        <f>ROUNDDOWN(AK133*1.05,0)+INDEX(Sheet2!$B$2:'Sheet2'!$B$5,MATCH(G133,Sheet2!$A$2:'Sheet2'!$A$5,0),0)+34*AT133-ROUNDUP(IF($BC$1=TRUE,AV133,AW133)/10,0)+A133</f>
        <v>475</v>
      </c>
      <c r="I133" s="290">
        <f>ROUNDDOWN(AL133*1.05,0)+INDEX(Sheet2!$B$2:'Sheet2'!$B$5,MATCH(G133,Sheet2!$A$2:'Sheet2'!$A$5,0),0)+34*AT133-ROUNDUP(IF($BC$1=TRUE,AV133,AW133)/10,0)+A133</f>
        <v>559</v>
      </c>
      <c r="J133" s="46">
        <f t="shared" si="140"/>
        <v>1034</v>
      </c>
      <c r="K133" s="423">
        <f>AW133-ROUNDDOWN(AR133/2,0)-ROUNDDOWN(MAX(AQ133*1.2,AP133*0.5),0)+INDEX(Sheet2!$C$2:'Sheet2'!$C$5,MATCH(G133,Sheet2!$A$2:'Sheet2'!$A$5,0),0)</f>
        <v>976</v>
      </c>
      <c r="L133" s="42">
        <f t="shared" si="141"/>
        <v>527</v>
      </c>
      <c r="M133" s="191">
        <f t="shared" si="142"/>
        <v>14</v>
      </c>
      <c r="N133" s="191">
        <f t="shared" si="143"/>
        <v>33</v>
      </c>
      <c r="O133" s="140">
        <f t="shared" si="144"/>
        <v>1984</v>
      </c>
      <c r="P133" s="47">
        <f>AX133+IF($F133="범선",IF($BG$1=TRUE,INDEX(Sheet2!$H$2:'Sheet2'!$H$45,MATCH(AX133,Sheet2!$G$2:'Sheet2'!$G$45,0),0)),IF($BH$1=TRUE,INDEX(Sheet2!$I$2:'Sheet2'!$I$45,MATCH(AX133,Sheet2!$G$2:'Sheet2'!$G$45,0)),IF($BI$1=TRUE,INDEX(Sheet2!$H$2:'Sheet2'!$H$45,MATCH(AX133,Sheet2!$G$2:'Sheet2'!$G$45,0)),0)))+IF($BE$1=TRUE,2,0)</f>
        <v>1</v>
      </c>
      <c r="Q133" s="43">
        <f t="shared" si="145"/>
        <v>4</v>
      </c>
      <c r="R133" s="43">
        <f t="shared" si="146"/>
        <v>7</v>
      </c>
      <c r="S133" s="45">
        <f t="shared" si="147"/>
        <v>10</v>
      </c>
      <c r="T133" s="43">
        <f>AY133+IF($F133="범선",IF($BG$1=TRUE,INDEX(Sheet2!$H$2:'Sheet2'!$H$45,MATCH(AY133,Sheet2!$G$2:'Sheet2'!$G$45,0),0)),IF($BH$1=TRUE,INDEX(Sheet2!$I$2:'Sheet2'!$I$45,MATCH(AY133,Sheet2!$G$2:'Sheet2'!$G$45,0)),IF($BI$1=TRUE,INDEX(Sheet2!$H$2:'Sheet2'!$H$45,MATCH(AY133,Sheet2!$G$2:'Sheet2'!$G$45,0)),0)))+IF($BE$1=TRUE,2,0)</f>
        <v>2</v>
      </c>
      <c r="U133" s="43">
        <f t="shared" si="148"/>
        <v>5.5</v>
      </c>
      <c r="V133" s="43">
        <f t="shared" si="149"/>
        <v>8.5</v>
      </c>
      <c r="W133" s="45">
        <f t="shared" si="150"/>
        <v>11.5</v>
      </c>
      <c r="X133" s="43">
        <f>AZ133+IF($F133="범선",IF($BG$1=TRUE,INDEX(Sheet2!$H$2:'Sheet2'!$H$45,MATCH(AZ133,Sheet2!$G$2:'Sheet2'!$G$45,0),0)),IF($BH$1=TRUE,INDEX(Sheet2!$I$2:'Sheet2'!$I$45,MATCH(AZ133,Sheet2!$G$2:'Sheet2'!$G$45,0)),IF($BI$1=TRUE,INDEX(Sheet2!$H$2:'Sheet2'!$H$45,MATCH(AZ133,Sheet2!$G$2:'Sheet2'!$G$45,0)),0)))+IF($BE$1=TRUE,2,0)</f>
        <v>6</v>
      </c>
      <c r="Y133" s="43">
        <f t="shared" si="151"/>
        <v>9.5</v>
      </c>
      <c r="Z133" s="43">
        <f t="shared" si="152"/>
        <v>12.5</v>
      </c>
      <c r="AA133" s="45">
        <f t="shared" si="153"/>
        <v>15.5</v>
      </c>
      <c r="AB133" s="43">
        <f>BA133+IF($F133="범선",IF($BG$1=TRUE,INDEX(Sheet2!$H$2:'Sheet2'!$H$45,MATCH(BA133,Sheet2!$G$2:'Sheet2'!$G$45,0),0)),IF($BH$1=TRUE,INDEX(Sheet2!$I$2:'Sheet2'!$I$45,MATCH(BA133,Sheet2!$G$2:'Sheet2'!$G$45,0)),IF($BI$1=TRUE,INDEX(Sheet2!$H$2:'Sheet2'!$H$45,MATCH(BA133,Sheet2!$G$2:'Sheet2'!$G$45,0)),0)))+IF($BE$1=TRUE,2,0)</f>
        <v>10</v>
      </c>
      <c r="AC133" s="43">
        <f t="shared" si="154"/>
        <v>13.5</v>
      </c>
      <c r="AD133" s="43">
        <f t="shared" si="155"/>
        <v>16.5</v>
      </c>
      <c r="AE133" s="45">
        <f t="shared" si="156"/>
        <v>19.5</v>
      </c>
      <c r="AF133" s="43">
        <f>BB133+IF($F133="범선",IF($BG$1=TRUE,INDEX(Sheet2!$H$2:'Sheet2'!$H$45,MATCH(BB133,Sheet2!$G$2:'Sheet2'!$G$45,0),0)),IF($BH$1=TRUE,INDEX(Sheet2!$I$2:'Sheet2'!$I$45,MATCH(BB133,Sheet2!$G$2:'Sheet2'!$G$45,0)),IF($BI$1=TRUE,INDEX(Sheet2!$H$2:'Sheet2'!$H$45,MATCH(BB133,Sheet2!$G$2:'Sheet2'!$G$45,0)),0)))+IF($BE$1=TRUE,2,0)</f>
        <v>13</v>
      </c>
      <c r="AG133" s="43">
        <f t="shared" si="157"/>
        <v>16.5</v>
      </c>
      <c r="AH133" s="43">
        <f t="shared" si="158"/>
        <v>19.5</v>
      </c>
      <c r="AI133" s="45">
        <f t="shared" si="159"/>
        <v>22.5</v>
      </c>
      <c r="AJ133" s="20"/>
      <c r="AK133" s="97">
        <v>260</v>
      </c>
      <c r="AL133" s="97">
        <v>340</v>
      </c>
      <c r="AM133" s="97">
        <v>11</v>
      </c>
      <c r="AN133" s="83">
        <v>14</v>
      </c>
      <c r="AO133" s="83">
        <v>33</v>
      </c>
      <c r="AP133" s="5">
        <v>80</v>
      </c>
      <c r="AQ133" s="5">
        <v>40</v>
      </c>
      <c r="AR133" s="5">
        <v>50</v>
      </c>
      <c r="AS133" s="5">
        <v>670</v>
      </c>
      <c r="AT133" s="5">
        <v>3</v>
      </c>
      <c r="AU133" s="5">
        <f t="shared" si="160"/>
        <v>800</v>
      </c>
      <c r="AV133" s="5">
        <f t="shared" si="161"/>
        <v>600</v>
      </c>
      <c r="AW133" s="5">
        <f t="shared" si="162"/>
        <v>1000</v>
      </c>
      <c r="AX133" s="5">
        <f t="shared" si="163"/>
        <v>-1</v>
      </c>
      <c r="AY133" s="5">
        <f t="shared" si="164"/>
        <v>0</v>
      </c>
      <c r="AZ133" s="5">
        <f t="shared" si="165"/>
        <v>4</v>
      </c>
      <c r="BA133" s="5">
        <f t="shared" si="166"/>
        <v>8</v>
      </c>
      <c r="BB133" s="5">
        <f t="shared" si="167"/>
        <v>11</v>
      </c>
    </row>
    <row r="134" spans="1:54" s="5" customFormat="1" hidden="1">
      <c r="A134" s="334"/>
      <c r="B134" s="89" t="s">
        <v>99</v>
      </c>
      <c r="C134" s="119" t="s">
        <v>246</v>
      </c>
      <c r="D134" s="26" t="s">
        <v>1</v>
      </c>
      <c r="E134" s="26" t="s">
        <v>0</v>
      </c>
      <c r="F134" s="27" t="s">
        <v>18</v>
      </c>
      <c r="G134" s="28" t="s">
        <v>10</v>
      </c>
      <c r="H134" s="91">
        <f>ROUNDDOWN(AK134*1.05,0)+INDEX(Sheet2!$B$2:'Sheet2'!$B$5,MATCH(G134,Sheet2!$A$2:'Sheet2'!$A$5,0),0)+34*AT134-ROUNDUP(IF($BC$1=TRUE,AV134,AW134)/10,0)+A134</f>
        <v>685</v>
      </c>
      <c r="I134" s="231">
        <f>ROUNDDOWN(AL134*1.05,0)+INDEX(Sheet2!$B$2:'Sheet2'!$B$5,MATCH(G134,Sheet2!$A$2:'Sheet2'!$A$5,0),0)+34*AT134-ROUNDUP(IF($BC$1=TRUE,AV134,AW134)/10,0)+A134</f>
        <v>391</v>
      </c>
      <c r="J134" s="30">
        <f t="shared" si="140"/>
        <v>1076</v>
      </c>
      <c r="K134" s="138">
        <f>AW134-ROUNDDOWN(AR134/2,0)-ROUNDDOWN(MAX(AQ134*1.2,AP134*0.5),0)+INDEX(Sheet2!$C$2:'Sheet2'!$C$5,MATCH(G134,Sheet2!$A$2:'Sheet2'!$A$5,0),0)</f>
        <v>973</v>
      </c>
      <c r="L134" s="25">
        <f t="shared" si="141"/>
        <v>537</v>
      </c>
      <c r="M134" s="83">
        <f t="shared" si="142"/>
        <v>9</v>
      </c>
      <c r="N134" s="83">
        <f t="shared" si="143"/>
        <v>14</v>
      </c>
      <c r="O134" s="92">
        <f t="shared" si="144"/>
        <v>2446</v>
      </c>
      <c r="P134" s="31">
        <f>AX134+IF($F134="범선",IF($BG$1=TRUE,INDEX(Sheet2!$H$2:'Sheet2'!$H$45,MATCH(AX134,Sheet2!$G$2:'Sheet2'!$G$45,0),0)),IF($BH$1=TRUE,INDEX(Sheet2!$I$2:'Sheet2'!$I$45,MATCH(AX134,Sheet2!$G$2:'Sheet2'!$G$45,0)),IF($BI$1=TRUE,INDEX(Sheet2!$H$2:'Sheet2'!$H$45,MATCH(AX134,Sheet2!$G$2:'Sheet2'!$G$45,0)),0)))+IF($BE$1=TRUE,2,0)</f>
        <v>-2</v>
      </c>
      <c r="Q134" s="26">
        <f t="shared" si="145"/>
        <v>1</v>
      </c>
      <c r="R134" s="26">
        <f t="shared" si="146"/>
        <v>4</v>
      </c>
      <c r="S134" s="28">
        <f t="shared" si="147"/>
        <v>7</v>
      </c>
      <c r="T134" s="26">
        <f>AY134+IF($F134="범선",IF($BG$1=TRUE,INDEX(Sheet2!$H$2:'Sheet2'!$H$45,MATCH(AY134,Sheet2!$G$2:'Sheet2'!$G$45,0),0)),IF($BH$1=TRUE,INDEX(Sheet2!$I$2:'Sheet2'!$I$45,MATCH(AY134,Sheet2!$G$2:'Sheet2'!$G$45,0)),IF($BI$1=TRUE,INDEX(Sheet2!$H$2:'Sheet2'!$H$45,MATCH(AY134,Sheet2!$G$2:'Sheet2'!$G$45,0)),0)))+IF($BE$1=TRUE,2,0)</f>
        <v>0</v>
      </c>
      <c r="U134" s="26">
        <f t="shared" si="148"/>
        <v>3.5</v>
      </c>
      <c r="V134" s="26">
        <f t="shared" si="149"/>
        <v>6.5</v>
      </c>
      <c r="W134" s="28">
        <f t="shared" si="150"/>
        <v>9.5</v>
      </c>
      <c r="X134" s="26">
        <f>AZ134+IF($F134="범선",IF($BG$1=TRUE,INDEX(Sheet2!$H$2:'Sheet2'!$H$45,MATCH(AZ134,Sheet2!$G$2:'Sheet2'!$G$45,0),0)),IF($BH$1=TRUE,INDEX(Sheet2!$I$2:'Sheet2'!$I$45,MATCH(AZ134,Sheet2!$G$2:'Sheet2'!$G$45,0)),IF($BI$1=TRUE,INDEX(Sheet2!$H$2:'Sheet2'!$H$45,MATCH(AZ134,Sheet2!$G$2:'Sheet2'!$G$45,0)),0)))+IF($BE$1=TRUE,2,0)</f>
        <v>3</v>
      </c>
      <c r="Y134" s="26">
        <f t="shared" si="151"/>
        <v>6.5</v>
      </c>
      <c r="Z134" s="26">
        <f t="shared" si="152"/>
        <v>9.5</v>
      </c>
      <c r="AA134" s="28">
        <f t="shared" si="153"/>
        <v>12.5</v>
      </c>
      <c r="AB134" s="26">
        <f>BA134+IF($F134="범선",IF($BG$1=TRUE,INDEX(Sheet2!$H$2:'Sheet2'!$H$45,MATCH(BA134,Sheet2!$G$2:'Sheet2'!$G$45,0),0)),IF($BH$1=TRUE,INDEX(Sheet2!$I$2:'Sheet2'!$I$45,MATCH(BA134,Sheet2!$G$2:'Sheet2'!$G$45,0)),IF($BI$1=TRUE,INDEX(Sheet2!$H$2:'Sheet2'!$H$45,MATCH(BA134,Sheet2!$G$2:'Sheet2'!$G$45,0)),0)))+IF($BE$1=TRUE,2,0)</f>
        <v>7</v>
      </c>
      <c r="AC134" s="26">
        <f t="shared" si="154"/>
        <v>10.5</v>
      </c>
      <c r="AD134" s="26">
        <f t="shared" si="155"/>
        <v>13.5</v>
      </c>
      <c r="AE134" s="28">
        <f t="shared" si="156"/>
        <v>16.5</v>
      </c>
      <c r="AF134" s="26">
        <f>BB134+IF($F134="범선",IF($BG$1=TRUE,INDEX(Sheet2!$H$2:'Sheet2'!$H$45,MATCH(BB134,Sheet2!$G$2:'Sheet2'!$G$45,0),0)),IF($BH$1=TRUE,INDEX(Sheet2!$I$2:'Sheet2'!$I$45,MATCH(BB134,Sheet2!$G$2:'Sheet2'!$G$45,0)),IF($BI$1=TRUE,INDEX(Sheet2!$H$2:'Sheet2'!$H$45,MATCH(BB134,Sheet2!$G$2:'Sheet2'!$G$45,0)),0)))+IF($BE$1=TRUE,2,0)</f>
        <v>10</v>
      </c>
      <c r="AG134" s="26">
        <f t="shared" si="157"/>
        <v>13.5</v>
      </c>
      <c r="AH134" s="26">
        <f t="shared" si="158"/>
        <v>16.5</v>
      </c>
      <c r="AI134" s="28">
        <f t="shared" si="159"/>
        <v>19.5</v>
      </c>
      <c r="AJ134" s="26"/>
      <c r="AK134" s="97">
        <v>380</v>
      </c>
      <c r="AL134" s="97">
        <v>100</v>
      </c>
      <c r="AM134" s="97">
        <v>6</v>
      </c>
      <c r="AN134" s="83">
        <v>9</v>
      </c>
      <c r="AO134" s="83">
        <v>14</v>
      </c>
      <c r="AP134" s="5">
        <v>43</v>
      </c>
      <c r="AQ134" s="5">
        <v>25</v>
      </c>
      <c r="AR134" s="5">
        <v>20</v>
      </c>
      <c r="AS134" s="5">
        <v>707</v>
      </c>
      <c r="AT134" s="5">
        <v>6</v>
      </c>
      <c r="AU134" s="5">
        <f t="shared" si="160"/>
        <v>770</v>
      </c>
      <c r="AV134" s="5">
        <f t="shared" si="161"/>
        <v>577</v>
      </c>
      <c r="AW134" s="5">
        <f t="shared" si="162"/>
        <v>962</v>
      </c>
      <c r="AX134" s="5">
        <f t="shared" si="163"/>
        <v>-4</v>
      </c>
      <c r="AY134" s="5">
        <f t="shared" si="164"/>
        <v>-2</v>
      </c>
      <c r="AZ134" s="5">
        <f t="shared" si="165"/>
        <v>1</v>
      </c>
      <c r="BA134" s="5">
        <f t="shared" si="166"/>
        <v>5</v>
      </c>
      <c r="BB134" s="5">
        <f t="shared" si="167"/>
        <v>8</v>
      </c>
    </row>
    <row r="135" spans="1:54" s="5" customFormat="1" hidden="1">
      <c r="A135" s="363">
        <v>20</v>
      </c>
      <c r="B135" s="537"/>
      <c r="C135" s="541" t="s">
        <v>296</v>
      </c>
      <c r="D135" s="55" t="s">
        <v>299</v>
      </c>
      <c r="E135" s="55" t="s">
        <v>41</v>
      </c>
      <c r="F135" s="220" t="s">
        <v>267</v>
      </c>
      <c r="G135" s="85" t="s">
        <v>12</v>
      </c>
      <c r="H135" s="226">
        <f>ROUNDDOWN(AK135*1.05,0)+INDEX(Sheet2!$B$2:'Sheet2'!$B$5,MATCH(G135,Sheet2!$A$2:'Sheet2'!$A$5,0),0)+34*AT135-ROUNDUP(IF($BC$1=TRUE,AV135,AW135)/10,0)+A135</f>
        <v>506</v>
      </c>
      <c r="I135" s="229">
        <f>ROUNDDOWN(AL135*1.05,0)+INDEX(Sheet2!$B$2:'Sheet2'!$B$5,MATCH(G135,Sheet2!$A$2:'Sheet2'!$A$5,0),0)+34*AT135-ROUNDUP(IF($BC$1=TRUE,AV135,AW135)/10,0)+A135</f>
        <v>556</v>
      </c>
      <c r="J135" s="86">
        <f t="shared" si="140"/>
        <v>1062</v>
      </c>
      <c r="K135" s="592">
        <f>AW135-ROUNDDOWN(AR135/2,0)-ROUNDDOWN(MAX(AQ135*1.2,AP135*0.5),0)+INDEX(Sheet2!$C$2:'Sheet2'!$C$5,MATCH(G135,Sheet2!$A$2:'Sheet2'!$A$5,0),0)</f>
        <v>966</v>
      </c>
      <c r="L135" s="84">
        <f t="shared" si="141"/>
        <v>492</v>
      </c>
      <c r="M135" s="78">
        <f t="shared" si="142"/>
        <v>15</v>
      </c>
      <c r="N135" s="78">
        <f t="shared" si="143"/>
        <v>56</v>
      </c>
      <c r="O135" s="625">
        <f t="shared" si="144"/>
        <v>2074</v>
      </c>
      <c r="P135" s="175">
        <f>AX135+IF($F135="범선",IF($BG$1=TRUE,INDEX(Sheet2!$H$2:'Sheet2'!$H$45,MATCH(AX135,Sheet2!$G$2:'Sheet2'!$G$45,0),0)),IF($BH$1=TRUE,INDEX(Sheet2!$I$2:'Sheet2'!$I$45,MATCH(AX135,Sheet2!$G$2:'Sheet2'!$G$45,0)),IF($BI$1=TRUE,INDEX(Sheet2!$H$2:'Sheet2'!$H$45,MATCH(AX135,Sheet2!$G$2:'Sheet2'!$G$45,0)),0)))+IF($BE$1=TRUE,2,0)</f>
        <v>31</v>
      </c>
      <c r="Q135" s="176">
        <f t="shared" si="145"/>
        <v>34</v>
      </c>
      <c r="R135" s="176">
        <f t="shared" si="146"/>
        <v>37</v>
      </c>
      <c r="S135" s="177">
        <f t="shared" si="147"/>
        <v>40</v>
      </c>
      <c r="T135" s="176">
        <f>AY135+IF($F135="범선",IF($BG$1=TRUE,INDEX(Sheet2!$H$2:'Sheet2'!$H$45,MATCH(AY135,Sheet2!$G$2:'Sheet2'!$G$45,0),0)),IF($BH$1=TRUE,INDEX(Sheet2!$I$2:'Sheet2'!$I$45,MATCH(AY135,Sheet2!$G$2:'Sheet2'!$G$45,0)),IF($BI$1=TRUE,INDEX(Sheet2!$H$2:'Sheet2'!$H$45,MATCH(AY135,Sheet2!$G$2:'Sheet2'!$G$45,0)),0)))+IF($BE$1=TRUE,2,0)</f>
        <v>33</v>
      </c>
      <c r="U135" s="176">
        <f t="shared" si="148"/>
        <v>36.5</v>
      </c>
      <c r="V135" s="176">
        <f t="shared" si="149"/>
        <v>39.5</v>
      </c>
      <c r="W135" s="177">
        <f t="shared" si="150"/>
        <v>42.5</v>
      </c>
      <c r="X135" s="176">
        <f>AZ135+IF($F135="범선",IF($BG$1=TRUE,INDEX(Sheet2!$H$2:'Sheet2'!$H$45,MATCH(AZ135,Sheet2!$G$2:'Sheet2'!$G$45,0),0)),IF($BH$1=TRUE,INDEX(Sheet2!$I$2:'Sheet2'!$I$45,MATCH(AZ135,Sheet2!$G$2:'Sheet2'!$G$45,0)),IF($BI$1=TRUE,INDEX(Sheet2!$H$2:'Sheet2'!$H$45,MATCH(AZ135,Sheet2!$G$2:'Sheet2'!$G$45,0)),0)))+IF($BE$1=TRUE,2,0)</f>
        <v>41</v>
      </c>
      <c r="Y135" s="176">
        <f t="shared" si="151"/>
        <v>44.5</v>
      </c>
      <c r="Z135" s="176">
        <f t="shared" si="152"/>
        <v>47.5</v>
      </c>
      <c r="AA135" s="177">
        <f t="shared" si="153"/>
        <v>50.5</v>
      </c>
      <c r="AB135" s="176">
        <f>BA135+IF($F135="범선",IF($BG$1=TRUE,INDEX(Sheet2!$H$2:'Sheet2'!$H$45,MATCH(BA135,Sheet2!$G$2:'Sheet2'!$G$45,0),0)),IF($BH$1=TRUE,INDEX(Sheet2!$I$2:'Sheet2'!$I$45,MATCH(BA135,Sheet2!$G$2:'Sheet2'!$G$45,0)),IF($BI$1=TRUE,INDEX(Sheet2!$H$2:'Sheet2'!$H$45,MATCH(BA135,Sheet2!$G$2:'Sheet2'!$G$45,0)),0)))+IF($BE$1=TRUE,2,0)</f>
        <v>47</v>
      </c>
      <c r="AC135" s="176">
        <f t="shared" si="154"/>
        <v>50.5</v>
      </c>
      <c r="AD135" s="176">
        <f t="shared" si="155"/>
        <v>53.5</v>
      </c>
      <c r="AE135" s="177">
        <f t="shared" si="156"/>
        <v>56.5</v>
      </c>
      <c r="AF135" s="176">
        <f>BB135+IF($F135="범선",IF($BG$1=TRUE,INDEX(Sheet2!$H$2:'Sheet2'!$H$45,MATCH(BB135,Sheet2!$G$2:'Sheet2'!$G$45,0),0)),IF($BH$1=TRUE,INDEX(Sheet2!$I$2:'Sheet2'!$I$45,MATCH(BB135,Sheet2!$G$2:'Sheet2'!$G$45,0)),IF($BI$1=TRUE,INDEX(Sheet2!$H$2:'Sheet2'!$H$45,MATCH(BB135,Sheet2!$G$2:'Sheet2'!$G$45,0)),0)))+IF($BE$1=TRUE,2,0)</f>
        <v>55</v>
      </c>
      <c r="AG135" s="176">
        <f t="shared" si="157"/>
        <v>58.5</v>
      </c>
      <c r="AH135" s="176">
        <f t="shared" si="158"/>
        <v>61.5</v>
      </c>
      <c r="AI135" s="177">
        <f t="shared" si="159"/>
        <v>64.5</v>
      </c>
      <c r="AJ135" s="176"/>
      <c r="AK135" s="96">
        <v>294</v>
      </c>
      <c r="AL135" s="96">
        <v>341</v>
      </c>
      <c r="AM135" s="96">
        <v>16</v>
      </c>
      <c r="AN135" s="83">
        <v>15</v>
      </c>
      <c r="AO135" s="83">
        <v>56</v>
      </c>
      <c r="AP135" s="13">
        <v>160</v>
      </c>
      <c r="AQ135" s="13">
        <v>75</v>
      </c>
      <c r="AR135" s="13">
        <v>110</v>
      </c>
      <c r="AS135" s="13">
        <v>580</v>
      </c>
      <c r="AT135" s="13">
        <v>3</v>
      </c>
      <c r="AU135" s="5">
        <f t="shared" si="160"/>
        <v>850</v>
      </c>
      <c r="AV135" s="5">
        <f t="shared" si="161"/>
        <v>637</v>
      </c>
      <c r="AW135" s="5">
        <f t="shared" si="162"/>
        <v>1062</v>
      </c>
      <c r="AX135" s="5">
        <f t="shared" si="163"/>
        <v>4</v>
      </c>
      <c r="AY135" s="5">
        <f t="shared" si="164"/>
        <v>5</v>
      </c>
      <c r="AZ135" s="5">
        <f t="shared" si="165"/>
        <v>9</v>
      </c>
      <c r="BA135" s="5">
        <f t="shared" si="166"/>
        <v>12</v>
      </c>
      <c r="BB135" s="5">
        <f t="shared" si="167"/>
        <v>16</v>
      </c>
    </row>
    <row r="136" spans="1:54" s="5" customFormat="1" hidden="1">
      <c r="A136" s="334"/>
      <c r="B136" s="89" t="s">
        <v>48</v>
      </c>
      <c r="C136" s="119" t="s">
        <v>72</v>
      </c>
      <c r="D136" s="26" t="s">
        <v>1</v>
      </c>
      <c r="E136" s="26" t="s">
        <v>0</v>
      </c>
      <c r="F136" s="27" t="s">
        <v>18</v>
      </c>
      <c r="G136" s="28" t="s">
        <v>8</v>
      </c>
      <c r="H136" s="91">
        <f>ROUNDDOWN(AK136*1.05,0)+INDEX(Sheet2!$B$2:'Sheet2'!$B$5,MATCH(G136,Sheet2!$A$2:'Sheet2'!$A$5,0),0)+34*AT136-ROUNDUP(IF($BC$1=TRUE,AV136,AW136)/10,0)+A136</f>
        <v>456</v>
      </c>
      <c r="I136" s="231">
        <f>ROUNDDOWN(AL136*1.05,0)+INDEX(Sheet2!$B$2:'Sheet2'!$B$5,MATCH(G136,Sheet2!$A$2:'Sheet2'!$A$5,0),0)+34*AT136-ROUNDUP(IF($BC$1=TRUE,AV136,AW136)/10,0)+A136</f>
        <v>529</v>
      </c>
      <c r="J136" s="30">
        <f t="shared" si="140"/>
        <v>985</v>
      </c>
      <c r="K136" s="143">
        <f>AW136-ROUNDDOWN(AR136/2,0)-ROUNDDOWN(MAX(AQ136*1.2,AP136*0.5),0)+INDEX(Sheet2!$C$2:'Sheet2'!$C$5,MATCH(G136,Sheet2!$A$2:'Sheet2'!$A$5,0),0)</f>
        <v>963</v>
      </c>
      <c r="L136" s="25">
        <f t="shared" si="141"/>
        <v>531</v>
      </c>
      <c r="M136" s="83">
        <f t="shared" si="142"/>
        <v>15</v>
      </c>
      <c r="N136" s="83">
        <f t="shared" si="143"/>
        <v>30</v>
      </c>
      <c r="O136" s="92">
        <f t="shared" si="144"/>
        <v>1897</v>
      </c>
      <c r="P136" s="31">
        <f>AX136+IF($F136="범선",IF($BG$1=TRUE,INDEX(Sheet2!$H$2:'Sheet2'!$H$45,MATCH(AX136,Sheet2!$G$2:'Sheet2'!$G$45,0),0)),IF($BH$1=TRUE,INDEX(Sheet2!$I$2:'Sheet2'!$I$45,MATCH(AX136,Sheet2!$G$2:'Sheet2'!$G$45,0)),IF($BI$1=TRUE,INDEX(Sheet2!$H$2:'Sheet2'!$H$45,MATCH(AX136,Sheet2!$G$2:'Sheet2'!$G$45,0)),0)))+IF($BE$1=TRUE,2,0)</f>
        <v>2</v>
      </c>
      <c r="Q136" s="26">
        <f t="shared" si="145"/>
        <v>5</v>
      </c>
      <c r="R136" s="26">
        <f t="shared" si="146"/>
        <v>8</v>
      </c>
      <c r="S136" s="28">
        <f t="shared" si="147"/>
        <v>11</v>
      </c>
      <c r="T136" s="26">
        <f>AY136+IF($F136="범선",IF($BG$1=TRUE,INDEX(Sheet2!$H$2:'Sheet2'!$H$45,MATCH(AY136,Sheet2!$G$2:'Sheet2'!$G$45,0),0)),IF($BH$1=TRUE,INDEX(Sheet2!$I$2:'Sheet2'!$I$45,MATCH(AY136,Sheet2!$G$2:'Sheet2'!$G$45,0)),IF($BI$1=TRUE,INDEX(Sheet2!$H$2:'Sheet2'!$H$45,MATCH(AY136,Sheet2!$G$2:'Sheet2'!$G$45,0)),0)))+IF($BE$1=TRUE,2,0)</f>
        <v>3</v>
      </c>
      <c r="U136" s="26">
        <f t="shared" si="148"/>
        <v>6.5</v>
      </c>
      <c r="V136" s="26">
        <f t="shared" si="149"/>
        <v>9.5</v>
      </c>
      <c r="W136" s="28">
        <f t="shared" si="150"/>
        <v>12.5</v>
      </c>
      <c r="X136" s="26">
        <f>AZ136+IF($F136="범선",IF($BG$1=TRUE,INDEX(Sheet2!$H$2:'Sheet2'!$H$45,MATCH(AZ136,Sheet2!$G$2:'Sheet2'!$G$45,0),0)),IF($BH$1=TRUE,INDEX(Sheet2!$I$2:'Sheet2'!$I$45,MATCH(AZ136,Sheet2!$G$2:'Sheet2'!$G$45,0)),IF($BI$1=TRUE,INDEX(Sheet2!$H$2:'Sheet2'!$H$45,MATCH(AZ136,Sheet2!$G$2:'Sheet2'!$G$45,0)),0)))+IF($BE$1=TRUE,2,0)</f>
        <v>6</v>
      </c>
      <c r="Y136" s="26">
        <f t="shared" si="151"/>
        <v>9.5</v>
      </c>
      <c r="Z136" s="26">
        <f t="shared" si="152"/>
        <v>12.5</v>
      </c>
      <c r="AA136" s="28">
        <f t="shared" si="153"/>
        <v>15.5</v>
      </c>
      <c r="AB136" s="26">
        <f>BA136+IF($F136="범선",IF($BG$1=TRUE,INDEX(Sheet2!$H$2:'Sheet2'!$H$45,MATCH(BA136,Sheet2!$G$2:'Sheet2'!$G$45,0),0)),IF($BH$1=TRUE,INDEX(Sheet2!$I$2:'Sheet2'!$I$45,MATCH(BA136,Sheet2!$G$2:'Sheet2'!$G$45,0)),IF($BI$1=TRUE,INDEX(Sheet2!$H$2:'Sheet2'!$H$45,MATCH(BA136,Sheet2!$G$2:'Sheet2'!$G$45,0)),0)))+IF($BE$1=TRUE,2,0)</f>
        <v>10</v>
      </c>
      <c r="AC136" s="26">
        <f t="shared" si="154"/>
        <v>13.5</v>
      </c>
      <c r="AD136" s="26">
        <f t="shared" si="155"/>
        <v>16.5</v>
      </c>
      <c r="AE136" s="28">
        <f t="shared" si="156"/>
        <v>19.5</v>
      </c>
      <c r="AF136" s="26">
        <f>BB136+IF($F136="범선",IF($BG$1=TRUE,INDEX(Sheet2!$H$2:'Sheet2'!$H$45,MATCH(BB136,Sheet2!$G$2:'Sheet2'!$G$45,0),0)),IF($BH$1=TRUE,INDEX(Sheet2!$I$2:'Sheet2'!$I$45,MATCH(BB136,Sheet2!$G$2:'Sheet2'!$G$45,0)),IF($BI$1=TRUE,INDEX(Sheet2!$H$2:'Sheet2'!$H$45,MATCH(BB136,Sheet2!$G$2:'Sheet2'!$G$45,0)),0)))+IF($BE$1=TRUE,2,0)</f>
        <v>14</v>
      </c>
      <c r="AG136" s="26">
        <f t="shared" si="157"/>
        <v>17.5</v>
      </c>
      <c r="AH136" s="26">
        <f t="shared" si="158"/>
        <v>20.5</v>
      </c>
      <c r="AI136" s="28">
        <f t="shared" si="159"/>
        <v>23.5</v>
      </c>
      <c r="AJ136" s="26"/>
      <c r="AK136" s="97">
        <v>240</v>
      </c>
      <c r="AL136" s="97">
        <v>310</v>
      </c>
      <c r="AM136" s="97">
        <v>11</v>
      </c>
      <c r="AN136" s="83">
        <v>15</v>
      </c>
      <c r="AO136" s="83">
        <v>30</v>
      </c>
      <c r="AP136" s="5">
        <v>60</v>
      </c>
      <c r="AQ136" s="5">
        <v>25</v>
      </c>
      <c r="AR136" s="5">
        <v>25</v>
      </c>
      <c r="AS136" s="5">
        <v>680</v>
      </c>
      <c r="AT136" s="5">
        <v>3</v>
      </c>
      <c r="AU136" s="5">
        <f t="shared" si="160"/>
        <v>765</v>
      </c>
      <c r="AV136" s="5">
        <f t="shared" si="161"/>
        <v>573</v>
      </c>
      <c r="AW136" s="5">
        <f t="shared" si="162"/>
        <v>956</v>
      </c>
      <c r="AX136" s="5">
        <f t="shared" si="163"/>
        <v>0</v>
      </c>
      <c r="AY136" s="5">
        <f t="shared" si="164"/>
        <v>1</v>
      </c>
      <c r="AZ136" s="5">
        <f t="shared" si="165"/>
        <v>4</v>
      </c>
      <c r="BA136" s="5">
        <f t="shared" si="166"/>
        <v>8</v>
      </c>
      <c r="BB136" s="5">
        <f t="shared" si="167"/>
        <v>12</v>
      </c>
    </row>
    <row r="137" spans="1:54" s="5" customFormat="1" hidden="1">
      <c r="A137" s="334"/>
      <c r="B137" s="89"/>
      <c r="C137" s="119" t="s">
        <v>237</v>
      </c>
      <c r="D137" s="26" t="s">
        <v>25</v>
      </c>
      <c r="E137" s="26" t="s">
        <v>0</v>
      </c>
      <c r="F137" s="27" t="s">
        <v>18</v>
      </c>
      <c r="G137" s="28" t="s">
        <v>10</v>
      </c>
      <c r="H137" s="91">
        <f>ROUNDDOWN(AK137*1.05,0)+INDEX(Sheet2!$B$2:'Sheet2'!$B$5,MATCH(G137,Sheet2!$A$2:'Sheet2'!$A$5,0),0)+34*AT137-ROUNDUP(IF($BC$1=TRUE,AV137,AW137)/10,0)+A137</f>
        <v>382</v>
      </c>
      <c r="I137" s="231">
        <f>ROUNDDOWN(AL137*1.05,0)+INDEX(Sheet2!$B$2:'Sheet2'!$B$5,MATCH(G137,Sheet2!$A$2:'Sheet2'!$A$5,0),0)+34*AT137-ROUNDUP(IF($BC$1=TRUE,AV137,AW137)/10,0)+A137</f>
        <v>266</v>
      </c>
      <c r="J137" s="30">
        <f t="shared" si="140"/>
        <v>648</v>
      </c>
      <c r="K137" s="138">
        <f>AW137-ROUNDDOWN(AR137/2,0)-ROUNDDOWN(MAX(AQ137*1.2,AP137*0.5),0)+INDEX(Sheet2!$C$2:'Sheet2'!$C$5,MATCH(G137,Sheet2!$A$2:'Sheet2'!$A$5,0),0)</f>
        <v>962</v>
      </c>
      <c r="L137" s="25">
        <f t="shared" si="141"/>
        <v>531</v>
      </c>
      <c r="M137" s="83">
        <f t="shared" si="142"/>
        <v>4</v>
      </c>
      <c r="N137" s="83">
        <f t="shared" si="143"/>
        <v>17</v>
      </c>
      <c r="O137" s="92">
        <f t="shared" si="144"/>
        <v>1412</v>
      </c>
      <c r="P137" s="31">
        <f>AX137+IF($F137="범선",IF($BG$1=TRUE,INDEX(Sheet2!$H$2:'Sheet2'!$H$45,MATCH(AX137,Sheet2!$G$2:'Sheet2'!$G$45,0),0)),IF($BH$1=TRUE,INDEX(Sheet2!$I$2:'Sheet2'!$I$45,MATCH(AX137,Sheet2!$G$2:'Sheet2'!$G$45,0)),IF($BI$1=TRUE,INDEX(Sheet2!$H$2:'Sheet2'!$H$45,MATCH(AX137,Sheet2!$G$2:'Sheet2'!$G$45,0)),0)))+IF($BE$1=TRUE,2,0)</f>
        <v>-1</v>
      </c>
      <c r="Q137" s="26">
        <f t="shared" si="145"/>
        <v>2</v>
      </c>
      <c r="R137" s="26">
        <f t="shared" si="146"/>
        <v>5</v>
      </c>
      <c r="S137" s="28">
        <f t="shared" si="147"/>
        <v>8</v>
      </c>
      <c r="T137" s="26">
        <f>AY137+IF($F137="범선",IF($BG$1=TRUE,INDEX(Sheet2!$H$2:'Sheet2'!$H$45,MATCH(AY137,Sheet2!$G$2:'Sheet2'!$G$45,0),0)),IF($BH$1=TRUE,INDEX(Sheet2!$I$2:'Sheet2'!$I$45,MATCH(AY137,Sheet2!$G$2:'Sheet2'!$G$45,0)),IF($BI$1=TRUE,INDEX(Sheet2!$H$2:'Sheet2'!$H$45,MATCH(AY137,Sheet2!$G$2:'Sheet2'!$G$45,0)),0)))+IF($BE$1=TRUE,2,0)</f>
        <v>0</v>
      </c>
      <c r="U137" s="26">
        <f t="shared" si="148"/>
        <v>3.5</v>
      </c>
      <c r="V137" s="26">
        <f t="shared" si="149"/>
        <v>6.5</v>
      </c>
      <c r="W137" s="28">
        <f t="shared" si="150"/>
        <v>9.5</v>
      </c>
      <c r="X137" s="26">
        <f>AZ137+IF($F137="범선",IF($BG$1=TRUE,INDEX(Sheet2!$H$2:'Sheet2'!$H$45,MATCH(AZ137,Sheet2!$G$2:'Sheet2'!$G$45,0),0)),IF($BH$1=TRUE,INDEX(Sheet2!$I$2:'Sheet2'!$I$45,MATCH(AZ137,Sheet2!$G$2:'Sheet2'!$G$45,0)),IF($BI$1=TRUE,INDEX(Sheet2!$H$2:'Sheet2'!$H$45,MATCH(AZ137,Sheet2!$G$2:'Sheet2'!$G$45,0)),0)))+IF($BE$1=TRUE,2,0)</f>
        <v>4</v>
      </c>
      <c r="Y137" s="26">
        <f t="shared" si="151"/>
        <v>7.5</v>
      </c>
      <c r="Z137" s="26">
        <f t="shared" si="152"/>
        <v>10.5</v>
      </c>
      <c r="AA137" s="28">
        <f t="shared" si="153"/>
        <v>13.5</v>
      </c>
      <c r="AB137" s="26">
        <f>BA137+IF($F137="범선",IF($BG$1=TRUE,INDEX(Sheet2!$H$2:'Sheet2'!$H$45,MATCH(BA137,Sheet2!$G$2:'Sheet2'!$G$45,0),0)),IF($BH$1=TRUE,INDEX(Sheet2!$I$2:'Sheet2'!$I$45,MATCH(BA137,Sheet2!$G$2:'Sheet2'!$G$45,0)),IF($BI$1=TRUE,INDEX(Sheet2!$H$2:'Sheet2'!$H$45,MATCH(BA137,Sheet2!$G$2:'Sheet2'!$G$45,0)),0)))+IF($BE$1=TRUE,2,0)</f>
        <v>7</v>
      </c>
      <c r="AC137" s="26">
        <f t="shared" si="154"/>
        <v>10.5</v>
      </c>
      <c r="AD137" s="26">
        <f t="shared" si="155"/>
        <v>13.5</v>
      </c>
      <c r="AE137" s="28">
        <f t="shared" si="156"/>
        <v>16.5</v>
      </c>
      <c r="AF137" s="26">
        <f>BB137+IF($F137="범선",IF($BG$1=TRUE,INDEX(Sheet2!$H$2:'Sheet2'!$H$45,MATCH(BB137,Sheet2!$G$2:'Sheet2'!$G$45,0),0)),IF($BH$1=TRUE,INDEX(Sheet2!$I$2:'Sheet2'!$I$45,MATCH(BB137,Sheet2!$G$2:'Sheet2'!$G$45,0)),IF($BI$1=TRUE,INDEX(Sheet2!$H$2:'Sheet2'!$H$45,MATCH(BB137,Sheet2!$G$2:'Sheet2'!$G$45,0)),0)))+IF($BE$1=TRUE,2,0)</f>
        <v>11</v>
      </c>
      <c r="AG137" s="26">
        <f t="shared" si="157"/>
        <v>14.5</v>
      </c>
      <c r="AH137" s="26">
        <f t="shared" si="158"/>
        <v>17.5</v>
      </c>
      <c r="AI137" s="28">
        <f t="shared" si="159"/>
        <v>20.5</v>
      </c>
      <c r="AJ137" s="26"/>
      <c r="AK137" s="96">
        <v>220</v>
      </c>
      <c r="AL137" s="96">
        <v>110</v>
      </c>
      <c r="AM137" s="96">
        <v>10</v>
      </c>
      <c r="AN137" s="83">
        <v>4</v>
      </c>
      <c r="AO137" s="83">
        <v>17</v>
      </c>
      <c r="AP137" s="13">
        <v>50</v>
      </c>
      <c r="AQ137" s="13">
        <v>25</v>
      </c>
      <c r="AR137" s="13">
        <v>18</v>
      </c>
      <c r="AS137" s="13">
        <v>692</v>
      </c>
      <c r="AT137" s="13">
        <v>2</v>
      </c>
      <c r="AU137" s="5">
        <f t="shared" si="160"/>
        <v>760</v>
      </c>
      <c r="AV137" s="5">
        <f t="shared" si="161"/>
        <v>570</v>
      </c>
      <c r="AW137" s="5">
        <f t="shared" si="162"/>
        <v>950</v>
      </c>
      <c r="AX137" s="5">
        <f t="shared" si="163"/>
        <v>-3</v>
      </c>
      <c r="AY137" s="5">
        <f t="shared" si="164"/>
        <v>-2</v>
      </c>
      <c r="AZ137" s="5">
        <f t="shared" si="165"/>
        <v>2</v>
      </c>
      <c r="BA137" s="5">
        <f t="shared" si="166"/>
        <v>5</v>
      </c>
      <c r="BB137" s="5">
        <f t="shared" si="167"/>
        <v>9</v>
      </c>
    </row>
    <row r="138" spans="1:54" s="5" customFormat="1" hidden="1">
      <c r="A138" s="334"/>
      <c r="B138" s="89" t="s">
        <v>48</v>
      </c>
      <c r="C138" s="119" t="s">
        <v>85</v>
      </c>
      <c r="D138" s="26" t="s">
        <v>25</v>
      </c>
      <c r="E138" s="26" t="s">
        <v>41</v>
      </c>
      <c r="F138" s="27" t="s">
        <v>18</v>
      </c>
      <c r="G138" s="28" t="s">
        <v>8</v>
      </c>
      <c r="H138" s="91">
        <f>ROUNDDOWN(AK138*1.05,0)+INDEX(Sheet2!$B$2:'Sheet2'!$B$5,MATCH(G138,Sheet2!$A$2:'Sheet2'!$A$5,0),0)+34*AT138-ROUNDUP(IF($BC$1=TRUE,AV138,AW138)/10,0)+A138</f>
        <v>475</v>
      </c>
      <c r="I138" s="231">
        <f>ROUNDDOWN(AL138*1.05,0)+INDEX(Sheet2!$B$2:'Sheet2'!$B$5,MATCH(G138,Sheet2!$A$2:'Sheet2'!$A$5,0),0)+34*AT138-ROUNDUP(IF($BC$1=TRUE,AV138,AW138)/10,0)+A138</f>
        <v>393</v>
      </c>
      <c r="J138" s="30">
        <f t="shared" si="140"/>
        <v>868</v>
      </c>
      <c r="K138" s="143">
        <f>AW138-ROUNDDOWN(AR138/2,0)-ROUNDDOWN(MAX(AQ138*1.2,AP138*0.5),0)+INDEX(Sheet2!$C$2:'Sheet2'!$C$5,MATCH(G138,Sheet2!$A$2:'Sheet2'!$A$5,0),0)</f>
        <v>957</v>
      </c>
      <c r="L138" s="25">
        <f t="shared" si="141"/>
        <v>508</v>
      </c>
      <c r="M138" s="83">
        <f t="shared" si="142"/>
        <v>8</v>
      </c>
      <c r="N138" s="83">
        <f t="shared" si="143"/>
        <v>31</v>
      </c>
      <c r="O138" s="92">
        <f t="shared" si="144"/>
        <v>1818</v>
      </c>
      <c r="P138" s="31">
        <f>AX138+IF($F138="범선",IF($BG$1=TRUE,INDEX(Sheet2!$H$2:'Sheet2'!$H$45,MATCH(AX138,Sheet2!$G$2:'Sheet2'!$G$45,0),0)),IF($BH$1=TRUE,INDEX(Sheet2!$I$2:'Sheet2'!$I$45,MATCH(AX138,Sheet2!$G$2:'Sheet2'!$G$45,0)),IF($BI$1=TRUE,INDEX(Sheet2!$H$2:'Sheet2'!$H$45,MATCH(AX138,Sheet2!$G$2:'Sheet2'!$G$45,0)),0)))+IF($BE$1=TRUE,2,0)</f>
        <v>1</v>
      </c>
      <c r="Q138" s="26">
        <f t="shared" si="145"/>
        <v>4</v>
      </c>
      <c r="R138" s="26">
        <f t="shared" si="146"/>
        <v>7</v>
      </c>
      <c r="S138" s="28">
        <f t="shared" si="147"/>
        <v>10</v>
      </c>
      <c r="T138" s="26">
        <f>AY138+IF($F138="범선",IF($BG$1=TRUE,INDEX(Sheet2!$H$2:'Sheet2'!$H$45,MATCH(AY138,Sheet2!$G$2:'Sheet2'!$G$45,0),0)),IF($BH$1=TRUE,INDEX(Sheet2!$I$2:'Sheet2'!$I$45,MATCH(AY138,Sheet2!$G$2:'Sheet2'!$G$45,0)),IF($BI$1=TRUE,INDEX(Sheet2!$H$2:'Sheet2'!$H$45,MATCH(AY138,Sheet2!$G$2:'Sheet2'!$G$45,0)),0)))+IF($BE$1=TRUE,2,0)</f>
        <v>2</v>
      </c>
      <c r="U138" s="26">
        <f t="shared" si="148"/>
        <v>5.5</v>
      </c>
      <c r="V138" s="26">
        <f t="shared" si="149"/>
        <v>8.5</v>
      </c>
      <c r="W138" s="28">
        <f t="shared" si="150"/>
        <v>11.5</v>
      </c>
      <c r="X138" s="26">
        <f>AZ138+IF($F138="범선",IF($BG$1=TRUE,INDEX(Sheet2!$H$2:'Sheet2'!$H$45,MATCH(AZ138,Sheet2!$G$2:'Sheet2'!$G$45,0),0)),IF($BH$1=TRUE,INDEX(Sheet2!$I$2:'Sheet2'!$I$45,MATCH(AZ138,Sheet2!$G$2:'Sheet2'!$G$45,0)),IF($BI$1=TRUE,INDEX(Sheet2!$H$2:'Sheet2'!$H$45,MATCH(AZ138,Sheet2!$G$2:'Sheet2'!$G$45,0)),0)))+IF($BE$1=TRUE,2,0)</f>
        <v>6</v>
      </c>
      <c r="Y138" s="26">
        <f t="shared" si="151"/>
        <v>9.5</v>
      </c>
      <c r="Z138" s="26">
        <f t="shared" si="152"/>
        <v>12.5</v>
      </c>
      <c r="AA138" s="28">
        <f t="shared" si="153"/>
        <v>15.5</v>
      </c>
      <c r="AB138" s="26">
        <f>BA138+IF($F138="범선",IF($BG$1=TRUE,INDEX(Sheet2!$H$2:'Sheet2'!$H$45,MATCH(BA138,Sheet2!$G$2:'Sheet2'!$G$45,0),0)),IF($BH$1=TRUE,INDEX(Sheet2!$I$2:'Sheet2'!$I$45,MATCH(BA138,Sheet2!$G$2:'Sheet2'!$G$45,0)),IF($BI$1=TRUE,INDEX(Sheet2!$H$2:'Sheet2'!$H$45,MATCH(BA138,Sheet2!$G$2:'Sheet2'!$G$45,0)),0)))+IF($BE$1=TRUE,2,0)</f>
        <v>9</v>
      </c>
      <c r="AC138" s="26">
        <f t="shared" si="154"/>
        <v>12.5</v>
      </c>
      <c r="AD138" s="26">
        <f t="shared" si="155"/>
        <v>15.5</v>
      </c>
      <c r="AE138" s="28">
        <f t="shared" si="156"/>
        <v>18.5</v>
      </c>
      <c r="AF138" s="26">
        <f>BB138+IF($F138="범선",IF($BG$1=TRUE,INDEX(Sheet2!$H$2:'Sheet2'!$H$45,MATCH(BB138,Sheet2!$G$2:'Sheet2'!$G$45,0),0)),IF($BH$1=TRUE,INDEX(Sheet2!$I$2:'Sheet2'!$I$45,MATCH(BB138,Sheet2!$G$2:'Sheet2'!$G$45,0)),IF($BI$1=TRUE,INDEX(Sheet2!$H$2:'Sheet2'!$H$45,MATCH(BB138,Sheet2!$G$2:'Sheet2'!$G$45,0)),0)))+IF($BE$1=TRUE,2,0)</f>
        <v>13</v>
      </c>
      <c r="AG138" s="26">
        <f t="shared" si="157"/>
        <v>16.5</v>
      </c>
      <c r="AH138" s="26">
        <f t="shared" si="158"/>
        <v>19.5</v>
      </c>
      <c r="AI138" s="28">
        <f t="shared" si="159"/>
        <v>22.5</v>
      </c>
      <c r="AJ138" s="26"/>
      <c r="AK138" s="97">
        <v>260</v>
      </c>
      <c r="AL138" s="97">
        <v>182</v>
      </c>
      <c r="AM138" s="97">
        <v>9</v>
      </c>
      <c r="AN138" s="83">
        <v>8</v>
      </c>
      <c r="AO138" s="83">
        <v>31</v>
      </c>
      <c r="AP138" s="5">
        <v>92</v>
      </c>
      <c r="AQ138" s="5">
        <v>52</v>
      </c>
      <c r="AR138" s="5">
        <v>60</v>
      </c>
      <c r="AS138" s="5">
        <v>648</v>
      </c>
      <c r="AT138" s="5">
        <v>3</v>
      </c>
      <c r="AU138" s="5">
        <f t="shared" si="160"/>
        <v>800</v>
      </c>
      <c r="AV138" s="5">
        <f t="shared" si="161"/>
        <v>600</v>
      </c>
      <c r="AW138" s="5">
        <f t="shared" si="162"/>
        <v>1000</v>
      </c>
      <c r="AX138" s="5">
        <f t="shared" si="163"/>
        <v>-1</v>
      </c>
      <c r="AY138" s="5">
        <f t="shared" si="164"/>
        <v>0</v>
      </c>
      <c r="AZ138" s="5">
        <f t="shared" si="165"/>
        <v>4</v>
      </c>
      <c r="BA138" s="5">
        <f t="shared" si="166"/>
        <v>7</v>
      </c>
      <c r="BB138" s="5">
        <f t="shared" si="167"/>
        <v>11</v>
      </c>
    </row>
    <row r="139" spans="1:54" s="5" customFormat="1" hidden="1">
      <c r="A139" s="365"/>
      <c r="B139" s="167" t="s">
        <v>34</v>
      </c>
      <c r="C139" s="150" t="s">
        <v>47</v>
      </c>
      <c r="D139" s="151" t="s">
        <v>1</v>
      </c>
      <c r="E139" s="151" t="s">
        <v>0</v>
      </c>
      <c r="F139" s="152" t="s">
        <v>18</v>
      </c>
      <c r="G139" s="153" t="s">
        <v>8</v>
      </c>
      <c r="H139" s="169">
        <f>ROUNDDOWN(AK139*1.05,0)+INDEX(Sheet2!$B$2:'Sheet2'!$B$5,MATCH(G139,Sheet2!$A$2:'Sheet2'!$A$5,0),0)+34*AT139-ROUNDUP(IF($BC$1=TRUE,AV139,AW139)/10,0)+A139</f>
        <v>543</v>
      </c>
      <c r="I139" s="297">
        <f>ROUNDDOWN(AL139*1.05,0)+INDEX(Sheet2!$B$2:'Sheet2'!$B$5,MATCH(G139,Sheet2!$A$2:'Sheet2'!$A$5,0),0)+34*AT139-ROUNDUP(IF($BC$1=TRUE,AV139,AW139)/10,0)+A139</f>
        <v>643</v>
      </c>
      <c r="J139" s="154">
        <f t="shared" si="140"/>
        <v>1186</v>
      </c>
      <c r="K139" s="155">
        <f>AW139-ROUNDDOWN(AR139/2,0)-ROUNDDOWN(MAX(AQ139*1.2,AP139*0.5),0)+INDEX(Sheet2!$C$2:'Sheet2'!$C$5,MATCH(G139,Sheet2!$A$2:'Sheet2'!$A$5,0),0)</f>
        <v>951</v>
      </c>
      <c r="L139" s="156">
        <f t="shared" si="141"/>
        <v>525</v>
      </c>
      <c r="M139" s="157">
        <f t="shared" si="142"/>
        <v>11</v>
      </c>
      <c r="N139" s="157">
        <f t="shared" si="143"/>
        <v>24</v>
      </c>
      <c r="O139" s="158">
        <f t="shared" si="144"/>
        <v>2272</v>
      </c>
      <c r="P139" s="31">
        <f>AX139+IF($F139="범선",IF($BG$1=TRUE,INDEX(Sheet2!$H$2:'Sheet2'!$H$45,MATCH(AX139,Sheet2!$G$2:'Sheet2'!$G$45,0),0)),IF($BH$1=TRUE,INDEX(Sheet2!$I$2:'Sheet2'!$I$45,MATCH(AX139,Sheet2!$G$2:'Sheet2'!$G$45,0)),IF($BI$1=TRUE,INDEX(Sheet2!$H$2:'Sheet2'!$H$45,MATCH(AX139,Sheet2!$G$2:'Sheet2'!$G$45,0)),0)))+IF($BE$1=TRUE,2,0)</f>
        <v>0</v>
      </c>
      <c r="Q139" s="26">
        <f t="shared" si="145"/>
        <v>3</v>
      </c>
      <c r="R139" s="26">
        <f t="shared" si="146"/>
        <v>6</v>
      </c>
      <c r="S139" s="28">
        <f t="shared" si="147"/>
        <v>9</v>
      </c>
      <c r="T139" s="26">
        <f>AY139+IF($F139="범선",IF($BG$1=TRUE,INDEX(Sheet2!$H$2:'Sheet2'!$H$45,MATCH(AY139,Sheet2!$G$2:'Sheet2'!$G$45,0),0)),IF($BH$1=TRUE,INDEX(Sheet2!$I$2:'Sheet2'!$I$45,MATCH(AY139,Sheet2!$G$2:'Sheet2'!$G$45,0)),IF($BI$1=TRUE,INDEX(Sheet2!$H$2:'Sheet2'!$H$45,MATCH(AY139,Sheet2!$G$2:'Sheet2'!$G$45,0)),0)))+IF($BE$1=TRUE,2,0)</f>
        <v>2</v>
      </c>
      <c r="U139" s="26">
        <f t="shared" si="148"/>
        <v>5.5</v>
      </c>
      <c r="V139" s="26">
        <f t="shared" si="149"/>
        <v>8.5</v>
      </c>
      <c r="W139" s="28">
        <f t="shared" si="150"/>
        <v>11.5</v>
      </c>
      <c r="X139" s="26">
        <f>AZ139+IF($F139="범선",IF($BG$1=TRUE,INDEX(Sheet2!$H$2:'Sheet2'!$H$45,MATCH(AZ139,Sheet2!$G$2:'Sheet2'!$G$45,0),0)),IF($BH$1=TRUE,INDEX(Sheet2!$I$2:'Sheet2'!$I$45,MATCH(AZ139,Sheet2!$G$2:'Sheet2'!$G$45,0)),IF($BI$1=TRUE,INDEX(Sheet2!$H$2:'Sheet2'!$H$45,MATCH(AZ139,Sheet2!$G$2:'Sheet2'!$G$45,0)),0)))+IF($BE$1=TRUE,2,0)</f>
        <v>5</v>
      </c>
      <c r="Y139" s="26">
        <f t="shared" si="151"/>
        <v>8.5</v>
      </c>
      <c r="Z139" s="26">
        <f t="shared" si="152"/>
        <v>11.5</v>
      </c>
      <c r="AA139" s="28">
        <f t="shared" si="153"/>
        <v>14.5</v>
      </c>
      <c r="AB139" s="26">
        <f>BA139+IF($F139="범선",IF($BG$1=TRUE,INDEX(Sheet2!$H$2:'Sheet2'!$H$45,MATCH(BA139,Sheet2!$G$2:'Sheet2'!$G$45,0),0)),IF($BH$1=TRUE,INDEX(Sheet2!$I$2:'Sheet2'!$I$45,MATCH(BA139,Sheet2!$G$2:'Sheet2'!$G$45,0)),IF($BI$1=TRUE,INDEX(Sheet2!$H$2:'Sheet2'!$H$45,MATCH(BA139,Sheet2!$G$2:'Sheet2'!$G$45,0)),0)))+IF($BE$1=TRUE,2,0)</f>
        <v>9</v>
      </c>
      <c r="AC139" s="26">
        <f t="shared" si="154"/>
        <v>12.5</v>
      </c>
      <c r="AD139" s="26">
        <f t="shared" si="155"/>
        <v>15.5</v>
      </c>
      <c r="AE139" s="28">
        <f t="shared" si="156"/>
        <v>18.5</v>
      </c>
      <c r="AF139" s="26">
        <f>BB139+IF($F139="범선",IF($BG$1=TRUE,INDEX(Sheet2!$H$2:'Sheet2'!$H$45,MATCH(BB139,Sheet2!$G$2:'Sheet2'!$G$45,0),0)),IF($BH$1=TRUE,INDEX(Sheet2!$I$2:'Sheet2'!$I$45,MATCH(BB139,Sheet2!$G$2:'Sheet2'!$G$45,0)),IF($BI$1=TRUE,INDEX(Sheet2!$H$2:'Sheet2'!$H$45,MATCH(BB139,Sheet2!$G$2:'Sheet2'!$G$45,0)),0)))+IF($BE$1=TRUE,2,0)</f>
        <v>12</v>
      </c>
      <c r="AG139" s="26">
        <f t="shared" si="157"/>
        <v>15.5</v>
      </c>
      <c r="AH139" s="26">
        <f t="shared" si="158"/>
        <v>18.5</v>
      </c>
      <c r="AI139" s="28">
        <f t="shared" si="159"/>
        <v>21.5</v>
      </c>
      <c r="AJ139" s="26"/>
      <c r="AK139" s="97">
        <v>290</v>
      </c>
      <c r="AL139" s="97">
        <v>385</v>
      </c>
      <c r="AM139" s="97">
        <v>9</v>
      </c>
      <c r="AN139" s="83">
        <v>11</v>
      </c>
      <c r="AO139" s="83">
        <v>24</v>
      </c>
      <c r="AP139" s="5">
        <v>66</v>
      </c>
      <c r="AQ139" s="5">
        <v>28</v>
      </c>
      <c r="AR139" s="5">
        <v>16</v>
      </c>
      <c r="AS139" s="5">
        <v>673</v>
      </c>
      <c r="AT139" s="5">
        <v>4</v>
      </c>
      <c r="AU139" s="5">
        <f t="shared" si="160"/>
        <v>755</v>
      </c>
      <c r="AV139" s="5">
        <f t="shared" si="161"/>
        <v>566</v>
      </c>
      <c r="AW139" s="5">
        <f t="shared" si="162"/>
        <v>943</v>
      </c>
      <c r="AX139" s="5">
        <f t="shared" si="163"/>
        <v>-2</v>
      </c>
      <c r="AY139" s="5">
        <f t="shared" si="164"/>
        <v>0</v>
      </c>
      <c r="AZ139" s="5">
        <f t="shared" si="165"/>
        <v>3</v>
      </c>
      <c r="BA139" s="5">
        <f t="shared" si="166"/>
        <v>7</v>
      </c>
      <c r="BB139" s="5">
        <f t="shared" si="167"/>
        <v>10</v>
      </c>
    </row>
    <row r="140" spans="1:54" s="5" customFormat="1" hidden="1">
      <c r="A140" s="334"/>
      <c r="B140" s="89"/>
      <c r="C140" s="119" t="s">
        <v>256</v>
      </c>
      <c r="D140" s="26" t="s">
        <v>25</v>
      </c>
      <c r="E140" s="26" t="s">
        <v>0</v>
      </c>
      <c r="F140" s="27" t="s">
        <v>18</v>
      </c>
      <c r="G140" s="28" t="s">
        <v>10</v>
      </c>
      <c r="H140" s="91">
        <f>ROUNDDOWN(AK140*1.05,0)+INDEX(Sheet2!$B$2:'Sheet2'!$B$5,MATCH(G140,Sheet2!$A$2:'Sheet2'!$A$5,0),0)+34*AT140-ROUNDUP(IF($BC$1=TRUE,AV140,AW140)/10,0)+A140</f>
        <v>340</v>
      </c>
      <c r="I140" s="231">
        <f>ROUNDDOWN(AL140*1.05,0)+INDEX(Sheet2!$B$2:'Sheet2'!$B$5,MATCH(G140,Sheet2!$A$2:'Sheet2'!$A$5,0),0)+34*AT140-ROUNDUP(IF($BC$1=TRUE,AV140,AW140)/10,0)+A140</f>
        <v>482</v>
      </c>
      <c r="J140" s="30">
        <f t="shared" si="140"/>
        <v>822</v>
      </c>
      <c r="K140" s="138">
        <f>AW140-ROUNDDOWN(AR140/2,0)-ROUNDDOWN(MAX(AQ140*1.2,AP140*0.5),0)+INDEX(Sheet2!$C$2:'Sheet2'!$C$5,MATCH(G140,Sheet2!$A$2:'Sheet2'!$A$5,0),0)</f>
        <v>947</v>
      </c>
      <c r="L140" s="25">
        <f t="shared" si="141"/>
        <v>506</v>
      </c>
      <c r="M140" s="83">
        <f t="shared" si="142"/>
        <v>8</v>
      </c>
      <c r="N140" s="83">
        <f t="shared" si="143"/>
        <v>34</v>
      </c>
      <c r="O140" s="92">
        <f t="shared" si="144"/>
        <v>1502</v>
      </c>
      <c r="P140" s="31">
        <f>AX140+IF($F140="범선",IF($BG$1=TRUE,INDEX(Sheet2!$H$2:'Sheet2'!$H$45,MATCH(AX140,Sheet2!$G$2:'Sheet2'!$G$45,0),0)),IF($BH$1=TRUE,INDEX(Sheet2!$I$2:'Sheet2'!$I$45,MATCH(AX140,Sheet2!$G$2:'Sheet2'!$G$45,0)),IF($BI$1=TRUE,INDEX(Sheet2!$H$2:'Sheet2'!$H$45,MATCH(AX140,Sheet2!$G$2:'Sheet2'!$G$45,0)),0)))+IF($BE$1=TRUE,2,0)</f>
        <v>2</v>
      </c>
      <c r="Q140" s="26">
        <f t="shared" si="145"/>
        <v>5</v>
      </c>
      <c r="R140" s="26">
        <f t="shared" si="146"/>
        <v>8</v>
      </c>
      <c r="S140" s="28">
        <f t="shared" si="147"/>
        <v>11</v>
      </c>
      <c r="T140" s="26">
        <f>AY140+IF($F140="범선",IF($BG$1=TRUE,INDEX(Sheet2!$H$2:'Sheet2'!$H$45,MATCH(AY140,Sheet2!$G$2:'Sheet2'!$G$45,0),0)),IF($BH$1=TRUE,INDEX(Sheet2!$I$2:'Sheet2'!$I$45,MATCH(AY140,Sheet2!$G$2:'Sheet2'!$G$45,0)),IF($BI$1=TRUE,INDEX(Sheet2!$H$2:'Sheet2'!$H$45,MATCH(AY140,Sheet2!$G$2:'Sheet2'!$G$45,0)),0)))+IF($BE$1=TRUE,2,0)</f>
        <v>4</v>
      </c>
      <c r="U140" s="26">
        <f t="shared" si="148"/>
        <v>7.5</v>
      </c>
      <c r="V140" s="26">
        <f t="shared" si="149"/>
        <v>10.5</v>
      </c>
      <c r="W140" s="28">
        <f t="shared" si="150"/>
        <v>13.5</v>
      </c>
      <c r="X140" s="26">
        <f>AZ140+IF($F140="범선",IF($BG$1=TRUE,INDEX(Sheet2!$H$2:'Sheet2'!$H$45,MATCH(AZ140,Sheet2!$G$2:'Sheet2'!$G$45,0),0)),IF($BH$1=TRUE,INDEX(Sheet2!$I$2:'Sheet2'!$I$45,MATCH(AZ140,Sheet2!$G$2:'Sheet2'!$G$45,0)),IF($BI$1=TRUE,INDEX(Sheet2!$H$2:'Sheet2'!$H$45,MATCH(AZ140,Sheet2!$G$2:'Sheet2'!$G$45,0)),0)))+IF($BE$1=TRUE,2,0)</f>
        <v>7</v>
      </c>
      <c r="Y140" s="26">
        <f t="shared" si="151"/>
        <v>10.5</v>
      </c>
      <c r="Z140" s="26">
        <f t="shared" si="152"/>
        <v>13.5</v>
      </c>
      <c r="AA140" s="28">
        <f t="shared" si="153"/>
        <v>16.5</v>
      </c>
      <c r="AB140" s="26">
        <f>BA140+IF($F140="범선",IF($BG$1=TRUE,INDEX(Sheet2!$H$2:'Sheet2'!$H$45,MATCH(BA140,Sheet2!$G$2:'Sheet2'!$G$45,0),0)),IF($BH$1=TRUE,INDEX(Sheet2!$I$2:'Sheet2'!$I$45,MATCH(BA140,Sheet2!$G$2:'Sheet2'!$G$45,0)),IF($BI$1=TRUE,INDEX(Sheet2!$H$2:'Sheet2'!$H$45,MATCH(BA140,Sheet2!$G$2:'Sheet2'!$G$45,0)),0)))+IF($BE$1=TRUE,2,0)</f>
        <v>11</v>
      </c>
      <c r="AC140" s="26">
        <f t="shared" si="154"/>
        <v>14.5</v>
      </c>
      <c r="AD140" s="26">
        <f t="shared" si="155"/>
        <v>17.5</v>
      </c>
      <c r="AE140" s="28">
        <f t="shared" si="156"/>
        <v>20.5</v>
      </c>
      <c r="AF140" s="26">
        <f>BB140+IF($F140="범선",IF($BG$1=TRUE,INDEX(Sheet2!$H$2:'Sheet2'!$H$45,MATCH(BB140,Sheet2!$G$2:'Sheet2'!$G$45,0),0)),IF($BH$1=TRUE,INDEX(Sheet2!$I$2:'Sheet2'!$I$45,MATCH(BB140,Sheet2!$G$2:'Sheet2'!$G$45,0)),IF($BI$1=TRUE,INDEX(Sheet2!$H$2:'Sheet2'!$H$45,MATCH(BB140,Sheet2!$G$2:'Sheet2'!$G$45,0)),0)))+IF($BE$1=TRUE,2,0)</f>
        <v>14</v>
      </c>
      <c r="AG140" s="26">
        <f t="shared" si="157"/>
        <v>17.5</v>
      </c>
      <c r="AH140" s="26">
        <f t="shared" si="158"/>
        <v>20.5</v>
      </c>
      <c r="AI140" s="28">
        <f t="shared" si="159"/>
        <v>23.5</v>
      </c>
      <c r="AJ140" s="26"/>
      <c r="AK140" s="97">
        <v>150</v>
      </c>
      <c r="AL140" s="97">
        <v>285</v>
      </c>
      <c r="AM140" s="97">
        <v>10</v>
      </c>
      <c r="AN140" s="83">
        <v>8</v>
      </c>
      <c r="AO140" s="83">
        <v>34</v>
      </c>
      <c r="AP140" s="5">
        <v>92</v>
      </c>
      <c r="AQ140" s="5">
        <v>36</v>
      </c>
      <c r="AR140" s="5">
        <v>66</v>
      </c>
      <c r="AS140" s="5">
        <v>622</v>
      </c>
      <c r="AT140" s="5">
        <v>3</v>
      </c>
      <c r="AU140" s="5">
        <f t="shared" si="160"/>
        <v>780</v>
      </c>
      <c r="AV140" s="5">
        <f t="shared" si="161"/>
        <v>585</v>
      </c>
      <c r="AW140" s="5">
        <f t="shared" si="162"/>
        <v>975</v>
      </c>
      <c r="AX140" s="5">
        <f t="shared" si="163"/>
        <v>0</v>
      </c>
      <c r="AY140" s="5">
        <f t="shared" si="164"/>
        <v>2</v>
      </c>
      <c r="AZ140" s="5">
        <f t="shared" si="165"/>
        <v>5</v>
      </c>
      <c r="BA140" s="5">
        <f t="shared" si="166"/>
        <v>9</v>
      </c>
      <c r="BB140" s="5">
        <f t="shared" si="167"/>
        <v>12</v>
      </c>
    </row>
    <row r="141" spans="1:54" s="5" customFormat="1" hidden="1">
      <c r="A141" s="334"/>
      <c r="B141" s="89"/>
      <c r="C141" s="119" t="s">
        <v>103</v>
      </c>
      <c r="D141" s="26" t="s">
        <v>25</v>
      </c>
      <c r="E141" s="26" t="s">
        <v>41</v>
      </c>
      <c r="F141" s="27" t="s">
        <v>18</v>
      </c>
      <c r="G141" s="28" t="s">
        <v>10</v>
      </c>
      <c r="H141" s="91">
        <f>ROUNDDOWN(AK141*1.05,0)+INDEX(Sheet2!$B$2:'Sheet2'!$B$5,MATCH(G141,Sheet2!$A$2:'Sheet2'!$A$5,0),0)+34*AT141-ROUNDUP(IF($BC$1=TRUE,AV141,AW141)/10,0)+A141</f>
        <v>410</v>
      </c>
      <c r="I141" s="231">
        <f>ROUNDDOWN(AL141*1.05,0)+INDEX(Sheet2!$B$2:'Sheet2'!$B$5,MATCH(G141,Sheet2!$A$2:'Sheet2'!$A$5,0),0)+34*AT141-ROUNDUP(IF($BC$1=TRUE,AV141,AW141)/10,0)+A141</f>
        <v>563</v>
      </c>
      <c r="J141" s="30">
        <f t="shared" si="140"/>
        <v>973</v>
      </c>
      <c r="K141" s="138">
        <f>AW141-ROUNDDOWN(AR141/2,0)-ROUNDDOWN(MAX(AQ141*1.2,AP141*0.5),0)+INDEX(Sheet2!$C$2:'Sheet2'!$C$5,MATCH(G141,Sheet2!$A$2:'Sheet2'!$A$5,0),0)</f>
        <v>938</v>
      </c>
      <c r="L141" s="25">
        <f t="shared" si="141"/>
        <v>512</v>
      </c>
      <c r="M141" s="83">
        <f t="shared" si="142"/>
        <v>11</v>
      </c>
      <c r="N141" s="83">
        <f t="shared" si="143"/>
        <v>16</v>
      </c>
      <c r="O141" s="92">
        <f t="shared" si="144"/>
        <v>1793</v>
      </c>
      <c r="P141" s="31">
        <f>AX141+IF($F141="범선",IF($BG$1=TRUE,INDEX(Sheet2!$H$2:'Sheet2'!$H$45,MATCH(AX141,Sheet2!$G$2:'Sheet2'!$G$45,0),0)),IF($BH$1=TRUE,INDEX(Sheet2!$I$2:'Sheet2'!$I$45,MATCH(AX141,Sheet2!$G$2:'Sheet2'!$G$45,0)),IF($BI$1=TRUE,INDEX(Sheet2!$H$2:'Sheet2'!$H$45,MATCH(AX141,Sheet2!$G$2:'Sheet2'!$G$45,0)),0)))+IF($BE$1=TRUE,2,0)</f>
        <v>-1</v>
      </c>
      <c r="Q141" s="26">
        <f t="shared" si="145"/>
        <v>2</v>
      </c>
      <c r="R141" s="26">
        <f t="shared" si="146"/>
        <v>5</v>
      </c>
      <c r="S141" s="28">
        <f t="shared" si="147"/>
        <v>8</v>
      </c>
      <c r="T141" s="26">
        <f>AY141+IF($F141="범선",IF($BG$1=TRUE,INDEX(Sheet2!$H$2:'Sheet2'!$H$45,MATCH(AY141,Sheet2!$G$2:'Sheet2'!$G$45,0),0)),IF($BH$1=TRUE,INDEX(Sheet2!$I$2:'Sheet2'!$I$45,MATCH(AY141,Sheet2!$G$2:'Sheet2'!$G$45,0)),IF($BI$1=TRUE,INDEX(Sheet2!$H$2:'Sheet2'!$H$45,MATCH(AY141,Sheet2!$G$2:'Sheet2'!$G$45,0)),0)))+IF($BE$1=TRUE,2,0)</f>
        <v>0</v>
      </c>
      <c r="U141" s="26">
        <f t="shared" si="148"/>
        <v>3.5</v>
      </c>
      <c r="V141" s="26">
        <f t="shared" si="149"/>
        <v>6.5</v>
      </c>
      <c r="W141" s="28">
        <f t="shared" si="150"/>
        <v>9.5</v>
      </c>
      <c r="X141" s="26">
        <f>AZ141+IF($F141="범선",IF($BG$1=TRUE,INDEX(Sheet2!$H$2:'Sheet2'!$H$45,MATCH(AZ141,Sheet2!$G$2:'Sheet2'!$G$45,0),0)),IF($BH$1=TRUE,INDEX(Sheet2!$I$2:'Sheet2'!$I$45,MATCH(AZ141,Sheet2!$G$2:'Sheet2'!$G$45,0)),IF($BI$1=TRUE,INDEX(Sheet2!$H$2:'Sheet2'!$H$45,MATCH(AZ141,Sheet2!$G$2:'Sheet2'!$G$45,0)),0)))+IF($BE$1=TRUE,2,0)</f>
        <v>4</v>
      </c>
      <c r="Y141" s="26">
        <f t="shared" si="151"/>
        <v>7.5</v>
      </c>
      <c r="Z141" s="26">
        <f t="shared" si="152"/>
        <v>10.5</v>
      </c>
      <c r="AA141" s="28">
        <f t="shared" si="153"/>
        <v>13.5</v>
      </c>
      <c r="AB141" s="26">
        <f>BA141+IF($F141="범선",IF($BG$1=TRUE,INDEX(Sheet2!$H$2:'Sheet2'!$H$45,MATCH(BA141,Sheet2!$G$2:'Sheet2'!$G$45,0),0)),IF($BH$1=TRUE,INDEX(Sheet2!$I$2:'Sheet2'!$I$45,MATCH(BA141,Sheet2!$G$2:'Sheet2'!$G$45,0)),IF($BI$1=TRUE,INDEX(Sheet2!$H$2:'Sheet2'!$H$45,MATCH(BA141,Sheet2!$G$2:'Sheet2'!$G$45,0)),0)))+IF($BE$1=TRUE,2,0)</f>
        <v>7</v>
      </c>
      <c r="AC141" s="26">
        <f t="shared" si="154"/>
        <v>10.5</v>
      </c>
      <c r="AD141" s="26">
        <f t="shared" si="155"/>
        <v>13.5</v>
      </c>
      <c r="AE141" s="28">
        <f t="shared" si="156"/>
        <v>16.5</v>
      </c>
      <c r="AF141" s="26">
        <f>BB141+IF($F141="범선",IF($BG$1=TRUE,INDEX(Sheet2!$H$2:'Sheet2'!$H$45,MATCH(BB141,Sheet2!$G$2:'Sheet2'!$G$45,0),0)),IF($BH$1=TRUE,INDEX(Sheet2!$I$2:'Sheet2'!$I$45,MATCH(BB141,Sheet2!$G$2:'Sheet2'!$G$45,0)),IF($BI$1=TRUE,INDEX(Sheet2!$H$2:'Sheet2'!$H$45,MATCH(BB141,Sheet2!$G$2:'Sheet2'!$G$45,0)),0)))+IF($BE$1=TRUE,2,0)</f>
        <v>11</v>
      </c>
      <c r="AG141" s="26">
        <f t="shared" si="157"/>
        <v>14.5</v>
      </c>
      <c r="AH141" s="26">
        <f t="shared" si="158"/>
        <v>17.5</v>
      </c>
      <c r="AI141" s="28">
        <f t="shared" si="159"/>
        <v>20.5</v>
      </c>
      <c r="AJ141" s="26"/>
      <c r="AK141" s="97">
        <v>215</v>
      </c>
      <c r="AL141" s="97">
        <v>360</v>
      </c>
      <c r="AM141" s="97">
        <v>10</v>
      </c>
      <c r="AN141" s="83">
        <v>11</v>
      </c>
      <c r="AO141" s="83">
        <v>16</v>
      </c>
      <c r="AP141" s="5">
        <v>65</v>
      </c>
      <c r="AQ141" s="5">
        <v>32</v>
      </c>
      <c r="AR141" s="5">
        <v>25</v>
      </c>
      <c r="AS141" s="5">
        <v>660</v>
      </c>
      <c r="AT141" s="5">
        <v>3</v>
      </c>
      <c r="AU141" s="5">
        <f t="shared" si="160"/>
        <v>750</v>
      </c>
      <c r="AV141" s="5">
        <f t="shared" si="161"/>
        <v>562</v>
      </c>
      <c r="AW141" s="5">
        <f t="shared" si="162"/>
        <v>937</v>
      </c>
      <c r="AX141" s="5">
        <f t="shared" si="163"/>
        <v>-3</v>
      </c>
      <c r="AY141" s="5">
        <f t="shared" si="164"/>
        <v>-2</v>
      </c>
      <c r="AZ141" s="5">
        <f t="shared" si="165"/>
        <v>2</v>
      </c>
      <c r="BA141" s="5">
        <f t="shared" si="166"/>
        <v>5</v>
      </c>
      <c r="BB141" s="5">
        <f t="shared" si="167"/>
        <v>9</v>
      </c>
    </row>
    <row r="142" spans="1:54" s="5" customFormat="1" hidden="1">
      <c r="A142" s="334"/>
      <c r="B142" s="89" t="s">
        <v>104</v>
      </c>
      <c r="C142" s="119" t="s">
        <v>103</v>
      </c>
      <c r="D142" s="26" t="s">
        <v>1</v>
      </c>
      <c r="E142" s="26" t="s">
        <v>0</v>
      </c>
      <c r="F142" s="27" t="s">
        <v>18</v>
      </c>
      <c r="G142" s="28" t="s">
        <v>10</v>
      </c>
      <c r="H142" s="91">
        <f>ROUNDDOWN(AK142*1.05,0)+INDEX(Sheet2!$B$2:'Sheet2'!$B$5,MATCH(G142,Sheet2!$A$2:'Sheet2'!$A$5,0),0)+34*AT142-ROUNDUP(IF($BC$1=TRUE,AV142,AW142)/10,0)+A142</f>
        <v>405</v>
      </c>
      <c r="I142" s="231">
        <f>ROUNDDOWN(AL142*1.05,0)+INDEX(Sheet2!$B$2:'Sheet2'!$B$5,MATCH(G142,Sheet2!$A$2:'Sheet2'!$A$5,0),0)+34*AT142-ROUNDUP(IF($BC$1=TRUE,AV142,AW142)/10,0)+A142</f>
        <v>531</v>
      </c>
      <c r="J142" s="30">
        <f t="shared" si="140"/>
        <v>936</v>
      </c>
      <c r="K142" s="138">
        <f>AW142-ROUNDDOWN(AR142/2,0)-ROUNDDOWN(MAX(AQ142*1.2,AP142*0.5),0)+INDEX(Sheet2!$C$2:'Sheet2'!$C$5,MATCH(G142,Sheet2!$A$2:'Sheet2'!$A$5,0),0)</f>
        <v>938</v>
      </c>
      <c r="L142" s="25">
        <f t="shared" si="141"/>
        <v>512</v>
      </c>
      <c r="M142" s="83">
        <f t="shared" si="142"/>
        <v>11</v>
      </c>
      <c r="N142" s="83">
        <f t="shared" si="143"/>
        <v>15</v>
      </c>
      <c r="O142" s="92">
        <f t="shared" si="144"/>
        <v>1746</v>
      </c>
      <c r="P142" s="31">
        <f>AX142+IF($F142="범선",IF($BG$1=TRUE,INDEX(Sheet2!$H$2:'Sheet2'!$H$45,MATCH(AX142,Sheet2!$G$2:'Sheet2'!$G$45,0),0)),IF($BH$1=TRUE,INDEX(Sheet2!$I$2:'Sheet2'!$I$45,MATCH(AX142,Sheet2!$G$2:'Sheet2'!$G$45,0)),IF($BI$1=TRUE,INDEX(Sheet2!$H$2:'Sheet2'!$H$45,MATCH(AX142,Sheet2!$G$2:'Sheet2'!$G$45,0)),0)))+IF($BE$1=TRUE,2,0)</f>
        <v>-1</v>
      </c>
      <c r="Q142" s="26">
        <f t="shared" si="145"/>
        <v>2</v>
      </c>
      <c r="R142" s="26">
        <f t="shared" si="146"/>
        <v>5</v>
      </c>
      <c r="S142" s="28">
        <f t="shared" si="147"/>
        <v>8</v>
      </c>
      <c r="T142" s="26">
        <f>AY142+IF($F142="범선",IF($BG$1=TRUE,INDEX(Sheet2!$H$2:'Sheet2'!$H$45,MATCH(AY142,Sheet2!$G$2:'Sheet2'!$G$45,0),0)),IF($BH$1=TRUE,INDEX(Sheet2!$I$2:'Sheet2'!$I$45,MATCH(AY142,Sheet2!$G$2:'Sheet2'!$G$45,0)),IF($BI$1=TRUE,INDEX(Sheet2!$H$2:'Sheet2'!$H$45,MATCH(AY142,Sheet2!$G$2:'Sheet2'!$G$45,0)),0)))+IF($BE$1=TRUE,2,0)</f>
        <v>0</v>
      </c>
      <c r="U142" s="26">
        <f t="shared" si="148"/>
        <v>3.5</v>
      </c>
      <c r="V142" s="26">
        <f t="shared" si="149"/>
        <v>6.5</v>
      </c>
      <c r="W142" s="28">
        <f t="shared" si="150"/>
        <v>9.5</v>
      </c>
      <c r="X142" s="26">
        <f>AZ142+IF($F142="범선",IF($BG$1=TRUE,INDEX(Sheet2!$H$2:'Sheet2'!$H$45,MATCH(AZ142,Sheet2!$G$2:'Sheet2'!$G$45,0),0)),IF($BH$1=TRUE,INDEX(Sheet2!$I$2:'Sheet2'!$I$45,MATCH(AZ142,Sheet2!$G$2:'Sheet2'!$G$45,0)),IF($BI$1=TRUE,INDEX(Sheet2!$H$2:'Sheet2'!$H$45,MATCH(AZ142,Sheet2!$G$2:'Sheet2'!$G$45,0)),0)))+IF($BE$1=TRUE,2,0)</f>
        <v>3</v>
      </c>
      <c r="Y142" s="26">
        <f t="shared" si="151"/>
        <v>6.5</v>
      </c>
      <c r="Z142" s="26">
        <f t="shared" si="152"/>
        <v>9.5</v>
      </c>
      <c r="AA142" s="28">
        <f t="shared" si="153"/>
        <v>12.5</v>
      </c>
      <c r="AB142" s="26">
        <f>BA142+IF($F142="범선",IF($BG$1=TRUE,INDEX(Sheet2!$H$2:'Sheet2'!$H$45,MATCH(BA142,Sheet2!$G$2:'Sheet2'!$G$45,0),0)),IF($BH$1=TRUE,INDEX(Sheet2!$I$2:'Sheet2'!$I$45,MATCH(BA142,Sheet2!$G$2:'Sheet2'!$G$45,0)),IF($BI$1=TRUE,INDEX(Sheet2!$H$2:'Sheet2'!$H$45,MATCH(BA142,Sheet2!$G$2:'Sheet2'!$G$45,0)),0)))+IF($BE$1=TRUE,2,0)</f>
        <v>7</v>
      </c>
      <c r="AC142" s="26">
        <f t="shared" si="154"/>
        <v>10.5</v>
      </c>
      <c r="AD142" s="26">
        <f t="shared" si="155"/>
        <v>13.5</v>
      </c>
      <c r="AE142" s="28">
        <f t="shared" si="156"/>
        <v>16.5</v>
      </c>
      <c r="AF142" s="26">
        <f>BB142+IF($F142="범선",IF($BG$1=TRUE,INDEX(Sheet2!$H$2:'Sheet2'!$H$45,MATCH(BB142,Sheet2!$G$2:'Sheet2'!$G$45,0),0)),IF($BH$1=TRUE,INDEX(Sheet2!$I$2:'Sheet2'!$I$45,MATCH(BB142,Sheet2!$G$2:'Sheet2'!$G$45,0)),IF($BI$1=TRUE,INDEX(Sheet2!$H$2:'Sheet2'!$H$45,MATCH(BB142,Sheet2!$G$2:'Sheet2'!$G$45,0)),0)))+IF($BE$1=TRUE,2,0)</f>
        <v>11</v>
      </c>
      <c r="AG142" s="26">
        <f t="shared" si="157"/>
        <v>14.5</v>
      </c>
      <c r="AH142" s="26">
        <f t="shared" si="158"/>
        <v>17.5</v>
      </c>
      <c r="AI142" s="28">
        <f t="shared" si="159"/>
        <v>20.5</v>
      </c>
      <c r="AJ142" s="26"/>
      <c r="AK142" s="97">
        <v>210</v>
      </c>
      <c r="AL142" s="97">
        <v>330</v>
      </c>
      <c r="AM142" s="97">
        <v>10</v>
      </c>
      <c r="AN142" s="83">
        <v>11</v>
      </c>
      <c r="AO142" s="83">
        <v>15</v>
      </c>
      <c r="AP142" s="5">
        <v>65</v>
      </c>
      <c r="AQ142" s="5">
        <v>32</v>
      </c>
      <c r="AR142" s="5">
        <v>25</v>
      </c>
      <c r="AS142" s="5">
        <v>660</v>
      </c>
      <c r="AT142" s="5">
        <v>3</v>
      </c>
      <c r="AU142" s="5">
        <f t="shared" si="160"/>
        <v>750</v>
      </c>
      <c r="AV142" s="5">
        <f t="shared" si="161"/>
        <v>562</v>
      </c>
      <c r="AW142" s="5">
        <f t="shared" si="162"/>
        <v>937</v>
      </c>
      <c r="AX142" s="5">
        <f t="shared" si="163"/>
        <v>-3</v>
      </c>
      <c r="AY142" s="5">
        <f t="shared" si="164"/>
        <v>-2</v>
      </c>
      <c r="AZ142" s="5">
        <f t="shared" si="165"/>
        <v>1</v>
      </c>
      <c r="BA142" s="5">
        <f t="shared" si="166"/>
        <v>5</v>
      </c>
      <c r="BB142" s="5">
        <f t="shared" si="167"/>
        <v>9</v>
      </c>
    </row>
    <row r="143" spans="1:54" s="5" customFormat="1" hidden="1">
      <c r="A143" s="334"/>
      <c r="B143" s="89" t="s">
        <v>104</v>
      </c>
      <c r="C143" s="119" t="s">
        <v>246</v>
      </c>
      <c r="D143" s="26" t="s">
        <v>1</v>
      </c>
      <c r="E143" s="26" t="s">
        <v>0</v>
      </c>
      <c r="F143" s="27" t="s">
        <v>18</v>
      </c>
      <c r="G143" s="28" t="s">
        <v>10</v>
      </c>
      <c r="H143" s="91">
        <f>ROUNDDOWN(AK143*1.05,0)+INDEX(Sheet2!$B$2:'Sheet2'!$B$5,MATCH(G143,Sheet2!$A$2:'Sheet2'!$A$5,0),0)+34*AT143-ROUNDUP(IF($BC$1=TRUE,AV143,AW143)/10,0)+A143</f>
        <v>688</v>
      </c>
      <c r="I143" s="231">
        <f>ROUNDDOWN(AL143*1.05,0)+INDEX(Sheet2!$B$2:'Sheet2'!$B$5,MATCH(G143,Sheet2!$A$2:'Sheet2'!$A$5,0),0)+34*AT143-ROUNDUP(IF($BC$1=TRUE,AV143,AW143)/10,0)+A143</f>
        <v>394</v>
      </c>
      <c r="J143" s="30">
        <f t="shared" si="140"/>
        <v>1082</v>
      </c>
      <c r="K143" s="138">
        <f>AW143-ROUNDDOWN(AR143/2,0)-ROUNDDOWN(MAX(AQ143*1.2,AP143*0.5),0)+INDEX(Sheet2!$C$2:'Sheet2'!$C$5,MATCH(G143,Sheet2!$A$2:'Sheet2'!$A$5,0),0)</f>
        <v>927</v>
      </c>
      <c r="L143" s="25">
        <f t="shared" si="141"/>
        <v>511</v>
      </c>
      <c r="M143" s="83">
        <f t="shared" si="142"/>
        <v>8</v>
      </c>
      <c r="N143" s="83">
        <f t="shared" si="143"/>
        <v>13</v>
      </c>
      <c r="O143" s="92">
        <f t="shared" si="144"/>
        <v>2458</v>
      </c>
      <c r="P143" s="31">
        <f>AX143+IF($F143="범선",IF($BG$1=TRUE,INDEX(Sheet2!$H$2:'Sheet2'!$H$45,MATCH(AX143,Sheet2!$G$2:'Sheet2'!$G$45,0),0)),IF($BH$1=TRUE,INDEX(Sheet2!$I$2:'Sheet2'!$I$45,MATCH(AX143,Sheet2!$G$2:'Sheet2'!$G$45,0)),IF($BI$1=TRUE,INDEX(Sheet2!$H$2:'Sheet2'!$H$45,MATCH(AX143,Sheet2!$G$2:'Sheet2'!$G$45,0)),0)))+IF($BE$1=TRUE,2,0)</f>
        <v>-2</v>
      </c>
      <c r="Q143" s="26">
        <f t="shared" si="145"/>
        <v>1</v>
      </c>
      <c r="R143" s="26">
        <f t="shared" si="146"/>
        <v>4</v>
      </c>
      <c r="S143" s="28">
        <f t="shared" si="147"/>
        <v>7</v>
      </c>
      <c r="T143" s="26">
        <f>AY143+IF($F143="범선",IF($BG$1=TRUE,INDEX(Sheet2!$H$2:'Sheet2'!$H$45,MATCH(AY143,Sheet2!$G$2:'Sheet2'!$G$45,0),0)),IF($BH$1=TRUE,INDEX(Sheet2!$I$2:'Sheet2'!$I$45,MATCH(AY143,Sheet2!$G$2:'Sheet2'!$G$45,0)),IF($BI$1=TRUE,INDEX(Sheet2!$H$2:'Sheet2'!$H$45,MATCH(AY143,Sheet2!$G$2:'Sheet2'!$G$45,0)),0)))+IF($BE$1=TRUE,2,0)</f>
        <v>-1</v>
      </c>
      <c r="U143" s="26">
        <f t="shared" si="148"/>
        <v>2.5</v>
      </c>
      <c r="V143" s="26">
        <f t="shared" si="149"/>
        <v>5.5</v>
      </c>
      <c r="W143" s="28">
        <f t="shared" si="150"/>
        <v>8.5</v>
      </c>
      <c r="X143" s="26">
        <f>AZ143+IF($F143="범선",IF($BG$1=TRUE,INDEX(Sheet2!$H$2:'Sheet2'!$H$45,MATCH(AZ143,Sheet2!$G$2:'Sheet2'!$G$45,0),0)),IF($BH$1=TRUE,INDEX(Sheet2!$I$2:'Sheet2'!$I$45,MATCH(AZ143,Sheet2!$G$2:'Sheet2'!$G$45,0)),IF($BI$1=TRUE,INDEX(Sheet2!$H$2:'Sheet2'!$H$45,MATCH(AZ143,Sheet2!$G$2:'Sheet2'!$G$45,0)),0)))+IF($BE$1=TRUE,2,0)</f>
        <v>3</v>
      </c>
      <c r="Y143" s="26">
        <f t="shared" si="151"/>
        <v>6.5</v>
      </c>
      <c r="Z143" s="26">
        <f t="shared" si="152"/>
        <v>9.5</v>
      </c>
      <c r="AA143" s="28">
        <f t="shared" si="153"/>
        <v>12.5</v>
      </c>
      <c r="AB143" s="26">
        <f>BA143+IF($F143="범선",IF($BG$1=TRUE,INDEX(Sheet2!$H$2:'Sheet2'!$H$45,MATCH(BA143,Sheet2!$G$2:'Sheet2'!$G$45,0),0)),IF($BH$1=TRUE,INDEX(Sheet2!$I$2:'Sheet2'!$I$45,MATCH(BA143,Sheet2!$G$2:'Sheet2'!$G$45,0)),IF($BI$1=TRUE,INDEX(Sheet2!$H$2:'Sheet2'!$H$45,MATCH(BA143,Sheet2!$G$2:'Sheet2'!$G$45,0)),0)))+IF($BE$1=TRUE,2,0)</f>
        <v>7</v>
      </c>
      <c r="AC143" s="26">
        <f t="shared" si="154"/>
        <v>10.5</v>
      </c>
      <c r="AD143" s="26">
        <f t="shared" si="155"/>
        <v>13.5</v>
      </c>
      <c r="AE143" s="28">
        <f t="shared" si="156"/>
        <v>16.5</v>
      </c>
      <c r="AF143" s="26">
        <f>BB143+IF($F143="범선",IF($BG$1=TRUE,INDEX(Sheet2!$H$2:'Sheet2'!$H$45,MATCH(BB143,Sheet2!$G$2:'Sheet2'!$G$45,0),0)),IF($BH$1=TRUE,INDEX(Sheet2!$I$2:'Sheet2'!$I$45,MATCH(BB143,Sheet2!$G$2:'Sheet2'!$G$45,0)),IF($BI$1=TRUE,INDEX(Sheet2!$H$2:'Sheet2'!$H$45,MATCH(BB143,Sheet2!$G$2:'Sheet2'!$G$45,0)),0)))+IF($BE$1=TRUE,2,0)</f>
        <v>10</v>
      </c>
      <c r="AG143" s="26">
        <f t="shared" si="157"/>
        <v>13.5</v>
      </c>
      <c r="AH143" s="26">
        <f t="shared" si="158"/>
        <v>16.5</v>
      </c>
      <c r="AI143" s="28">
        <f t="shared" si="159"/>
        <v>19.5</v>
      </c>
      <c r="AJ143" s="26"/>
      <c r="AK143" s="97">
        <v>380</v>
      </c>
      <c r="AL143" s="97">
        <v>100</v>
      </c>
      <c r="AM143" s="97">
        <v>6</v>
      </c>
      <c r="AN143" s="83">
        <v>8</v>
      </c>
      <c r="AO143" s="83">
        <v>13</v>
      </c>
      <c r="AP143" s="5">
        <v>43</v>
      </c>
      <c r="AQ143" s="5">
        <v>22</v>
      </c>
      <c r="AR143" s="5">
        <v>20</v>
      </c>
      <c r="AS143" s="5">
        <v>667</v>
      </c>
      <c r="AT143" s="5">
        <v>6</v>
      </c>
      <c r="AU143" s="5">
        <f t="shared" si="160"/>
        <v>730</v>
      </c>
      <c r="AV143" s="5">
        <f t="shared" si="161"/>
        <v>547</v>
      </c>
      <c r="AW143" s="5">
        <f t="shared" si="162"/>
        <v>912</v>
      </c>
      <c r="AX143" s="5">
        <f t="shared" si="163"/>
        <v>-4</v>
      </c>
      <c r="AY143" s="5">
        <f t="shared" si="164"/>
        <v>-3</v>
      </c>
      <c r="AZ143" s="5">
        <f t="shared" si="165"/>
        <v>1</v>
      </c>
      <c r="BA143" s="5">
        <f t="shared" si="166"/>
        <v>5</v>
      </c>
      <c r="BB143" s="5">
        <f t="shared" si="167"/>
        <v>8</v>
      </c>
    </row>
    <row r="144" spans="1:54" s="5" customFormat="1" hidden="1">
      <c r="A144" s="334"/>
      <c r="B144" s="89" t="s">
        <v>43</v>
      </c>
      <c r="C144" s="119" t="s">
        <v>76</v>
      </c>
      <c r="D144" s="26" t="s">
        <v>1</v>
      </c>
      <c r="E144" s="26" t="s">
        <v>0</v>
      </c>
      <c r="F144" s="27" t="s">
        <v>18</v>
      </c>
      <c r="G144" s="28" t="s">
        <v>10</v>
      </c>
      <c r="H144" s="91">
        <f>ROUNDDOWN(AK144*1.05,0)+INDEX(Sheet2!$B$2:'Sheet2'!$B$5,MATCH(G144,Sheet2!$A$2:'Sheet2'!$A$5,0),0)+34*AT144-ROUNDUP(IF($BC$1=TRUE,AV144,AW144)/10,0)+A144</f>
        <v>463</v>
      </c>
      <c r="I144" s="231">
        <f>ROUNDDOWN(AL144*1.05,0)+INDEX(Sheet2!$B$2:'Sheet2'!$B$5,MATCH(G144,Sheet2!$A$2:'Sheet2'!$A$5,0),0)+34*AT144-ROUNDUP(IF($BC$1=TRUE,AV144,AW144)/10,0)+A144</f>
        <v>563</v>
      </c>
      <c r="J144" s="30">
        <f t="shared" si="140"/>
        <v>1026</v>
      </c>
      <c r="K144" s="138">
        <f>AW144-ROUNDDOWN(AR144/2,0)-ROUNDDOWN(MAX(AQ144*1.2,AP144*0.5),0)+INDEX(Sheet2!$C$2:'Sheet2'!$C$5,MATCH(G144,Sheet2!$A$2:'Sheet2'!$A$5,0),0)</f>
        <v>922</v>
      </c>
      <c r="L144" s="25">
        <f t="shared" si="141"/>
        <v>496</v>
      </c>
      <c r="M144" s="83">
        <f t="shared" si="142"/>
        <v>15</v>
      </c>
      <c r="N144" s="83">
        <f t="shared" si="143"/>
        <v>30</v>
      </c>
      <c r="O144" s="92">
        <f t="shared" si="144"/>
        <v>1952</v>
      </c>
      <c r="P144" s="31">
        <f>AX144+IF($F144="범선",IF($BG$1=TRUE,INDEX(Sheet2!$H$2:'Sheet2'!$H$45,MATCH(AX144,Sheet2!$G$2:'Sheet2'!$G$45,0),0)),IF($BH$1=TRUE,INDEX(Sheet2!$I$2:'Sheet2'!$I$45,MATCH(AX144,Sheet2!$G$2:'Sheet2'!$G$45,0)),IF($BI$1=TRUE,INDEX(Sheet2!$H$2:'Sheet2'!$H$45,MATCH(AX144,Sheet2!$G$2:'Sheet2'!$G$45,0)),0)))+IF($BE$1=TRUE,2,0)</f>
        <v>2</v>
      </c>
      <c r="Q144" s="26">
        <f t="shared" si="145"/>
        <v>5</v>
      </c>
      <c r="R144" s="26">
        <f t="shared" si="146"/>
        <v>8</v>
      </c>
      <c r="S144" s="28">
        <f t="shared" si="147"/>
        <v>11</v>
      </c>
      <c r="T144" s="26">
        <f>AY144+IF($F144="범선",IF($BG$1=TRUE,INDEX(Sheet2!$H$2:'Sheet2'!$H$45,MATCH(AY144,Sheet2!$G$2:'Sheet2'!$G$45,0),0)),IF($BH$1=TRUE,INDEX(Sheet2!$I$2:'Sheet2'!$I$45,MATCH(AY144,Sheet2!$G$2:'Sheet2'!$G$45,0)),IF($BI$1=TRUE,INDEX(Sheet2!$H$2:'Sheet2'!$H$45,MATCH(AY144,Sheet2!$G$2:'Sheet2'!$G$45,0)),0)))+IF($BE$1=TRUE,2,0)</f>
        <v>3</v>
      </c>
      <c r="U144" s="26">
        <f t="shared" si="148"/>
        <v>6.5</v>
      </c>
      <c r="V144" s="26">
        <f t="shared" si="149"/>
        <v>9.5</v>
      </c>
      <c r="W144" s="28">
        <f t="shared" si="150"/>
        <v>12.5</v>
      </c>
      <c r="X144" s="26">
        <f>AZ144+IF($F144="범선",IF($BG$1=TRUE,INDEX(Sheet2!$H$2:'Sheet2'!$H$45,MATCH(AZ144,Sheet2!$G$2:'Sheet2'!$G$45,0),0)),IF($BH$1=TRUE,INDEX(Sheet2!$I$2:'Sheet2'!$I$45,MATCH(AZ144,Sheet2!$G$2:'Sheet2'!$G$45,0)),IF($BI$1=TRUE,INDEX(Sheet2!$H$2:'Sheet2'!$H$45,MATCH(AZ144,Sheet2!$G$2:'Sheet2'!$G$45,0)),0)))+IF($BE$1=TRUE,2,0)</f>
        <v>6</v>
      </c>
      <c r="Y144" s="26">
        <f t="shared" si="151"/>
        <v>9.5</v>
      </c>
      <c r="Z144" s="26">
        <f t="shared" si="152"/>
        <v>12.5</v>
      </c>
      <c r="AA144" s="28">
        <f t="shared" si="153"/>
        <v>15.5</v>
      </c>
      <c r="AB144" s="26">
        <f>BA144+IF($F144="범선",IF($BG$1=TRUE,INDEX(Sheet2!$H$2:'Sheet2'!$H$45,MATCH(BA144,Sheet2!$G$2:'Sheet2'!$G$45,0),0)),IF($BH$1=TRUE,INDEX(Sheet2!$I$2:'Sheet2'!$I$45,MATCH(BA144,Sheet2!$G$2:'Sheet2'!$G$45,0)),IF($BI$1=TRUE,INDEX(Sheet2!$H$2:'Sheet2'!$H$45,MATCH(BA144,Sheet2!$G$2:'Sheet2'!$G$45,0)),0)))+IF($BE$1=TRUE,2,0)</f>
        <v>10</v>
      </c>
      <c r="AC144" s="26">
        <f t="shared" si="154"/>
        <v>13.5</v>
      </c>
      <c r="AD144" s="26">
        <f t="shared" si="155"/>
        <v>16.5</v>
      </c>
      <c r="AE144" s="28">
        <f t="shared" si="156"/>
        <v>19.5</v>
      </c>
      <c r="AF144" s="26">
        <f>BB144+IF($F144="범선",IF($BG$1=TRUE,INDEX(Sheet2!$H$2:'Sheet2'!$H$45,MATCH(BB144,Sheet2!$G$2:'Sheet2'!$G$45,0),0)),IF($BH$1=TRUE,INDEX(Sheet2!$I$2:'Sheet2'!$I$45,MATCH(BB144,Sheet2!$G$2:'Sheet2'!$G$45,0)),IF($BI$1=TRUE,INDEX(Sheet2!$H$2:'Sheet2'!$H$45,MATCH(BB144,Sheet2!$G$2:'Sheet2'!$G$45,0)),0)))+IF($BE$1=TRUE,2,0)</f>
        <v>14</v>
      </c>
      <c r="AG144" s="26">
        <f t="shared" si="157"/>
        <v>17.5</v>
      </c>
      <c r="AH144" s="26">
        <f t="shared" si="158"/>
        <v>20.5</v>
      </c>
      <c r="AI144" s="28">
        <f t="shared" si="159"/>
        <v>23.5</v>
      </c>
      <c r="AJ144" s="26"/>
      <c r="AK144" s="97">
        <v>265</v>
      </c>
      <c r="AL144" s="97">
        <v>360</v>
      </c>
      <c r="AM144" s="97">
        <v>14</v>
      </c>
      <c r="AN144" s="83">
        <v>15</v>
      </c>
      <c r="AO144" s="83">
        <v>30</v>
      </c>
      <c r="AP144" s="5">
        <v>77</v>
      </c>
      <c r="AQ144" s="5">
        <v>35</v>
      </c>
      <c r="AR144" s="5">
        <v>48</v>
      </c>
      <c r="AS144" s="5">
        <v>625</v>
      </c>
      <c r="AT144" s="5">
        <v>3</v>
      </c>
      <c r="AU144" s="5">
        <f t="shared" si="160"/>
        <v>750</v>
      </c>
      <c r="AV144" s="5">
        <f t="shared" si="161"/>
        <v>562</v>
      </c>
      <c r="AW144" s="5">
        <f t="shared" si="162"/>
        <v>937</v>
      </c>
      <c r="AX144" s="5">
        <f t="shared" si="163"/>
        <v>0</v>
      </c>
      <c r="AY144" s="5">
        <f t="shared" si="164"/>
        <v>1</v>
      </c>
      <c r="AZ144" s="5">
        <f t="shared" si="165"/>
        <v>4</v>
      </c>
      <c r="BA144" s="5">
        <f t="shared" si="166"/>
        <v>8</v>
      </c>
      <c r="BB144" s="5">
        <f t="shared" si="167"/>
        <v>12</v>
      </c>
    </row>
    <row r="145" spans="1:54" s="5" customFormat="1" hidden="1">
      <c r="A145" s="381"/>
      <c r="B145" s="377" t="s">
        <v>28</v>
      </c>
      <c r="C145" s="203" t="s">
        <v>76</v>
      </c>
      <c r="D145" s="49" t="s">
        <v>1</v>
      </c>
      <c r="E145" s="49" t="s">
        <v>41</v>
      </c>
      <c r="F145" s="50" t="s">
        <v>18</v>
      </c>
      <c r="G145" s="51" t="s">
        <v>10</v>
      </c>
      <c r="H145" s="284">
        <f>ROUNDDOWN(AK145*1.05,0)+INDEX(Sheet2!$B$2:'Sheet2'!$B$5,MATCH(G145,Sheet2!$A$2:'Sheet2'!$A$5,0),0)+34*AT145-ROUNDUP(IF($BC$1=TRUE,AV145,AW145)/10,0)+A145</f>
        <v>452</v>
      </c>
      <c r="I145" s="294">
        <f>ROUNDDOWN(AL145*1.05,0)+INDEX(Sheet2!$B$2:'Sheet2'!$B$5,MATCH(G145,Sheet2!$A$2:'Sheet2'!$A$5,0),0)+34*AT145-ROUNDUP(IF($BC$1=TRUE,AV145,AW145)/10,0)+A145</f>
        <v>552</v>
      </c>
      <c r="J145" s="52">
        <f t="shared" si="140"/>
        <v>1004</v>
      </c>
      <c r="K145" s="246">
        <f>AW145-ROUNDDOWN(AR145/2,0)-ROUNDDOWN(MAX(AQ145*1.2,AP145*0.5),0)+INDEX(Sheet2!$C$2:'Sheet2'!$C$5,MATCH(G145,Sheet2!$A$2:'Sheet2'!$A$5,0),0)</f>
        <v>922</v>
      </c>
      <c r="L145" s="48">
        <f t="shared" si="141"/>
        <v>496</v>
      </c>
      <c r="M145" s="201">
        <f t="shared" si="142"/>
        <v>13</v>
      </c>
      <c r="N145" s="201">
        <f t="shared" si="143"/>
        <v>30</v>
      </c>
      <c r="O145" s="202">
        <f t="shared" si="144"/>
        <v>1908</v>
      </c>
      <c r="P145" s="53">
        <f>AX145+IF($F145="범선",IF($BG$1=TRUE,INDEX(Sheet2!$H$2:'Sheet2'!$H$45,MATCH(AX145,Sheet2!$G$2:'Sheet2'!$G$45,0),0)),IF($BH$1=TRUE,INDEX(Sheet2!$I$2:'Sheet2'!$I$45,MATCH(AX145,Sheet2!$G$2:'Sheet2'!$G$45,0)),IF($BI$1=TRUE,INDEX(Sheet2!$H$2:'Sheet2'!$H$45,MATCH(AX145,Sheet2!$G$2:'Sheet2'!$G$45,0)),0)))+IF($BE$1=TRUE,2,0)</f>
        <v>2</v>
      </c>
      <c r="Q145" s="49">
        <f t="shared" si="145"/>
        <v>5</v>
      </c>
      <c r="R145" s="49">
        <f t="shared" si="146"/>
        <v>8</v>
      </c>
      <c r="S145" s="51">
        <f t="shared" si="147"/>
        <v>11</v>
      </c>
      <c r="T145" s="49">
        <f>AY145+IF($F145="범선",IF($BG$1=TRUE,INDEX(Sheet2!$H$2:'Sheet2'!$H$45,MATCH(AY145,Sheet2!$G$2:'Sheet2'!$G$45,0),0)),IF($BH$1=TRUE,INDEX(Sheet2!$I$2:'Sheet2'!$I$45,MATCH(AY145,Sheet2!$G$2:'Sheet2'!$G$45,0)),IF($BI$1=TRUE,INDEX(Sheet2!$H$2:'Sheet2'!$H$45,MATCH(AY145,Sheet2!$G$2:'Sheet2'!$G$45,0)),0)))+IF($BE$1=TRUE,2,0)</f>
        <v>3</v>
      </c>
      <c r="U145" s="49">
        <f t="shared" si="148"/>
        <v>6.5</v>
      </c>
      <c r="V145" s="49">
        <f t="shared" si="149"/>
        <v>9.5</v>
      </c>
      <c r="W145" s="51">
        <f t="shared" si="150"/>
        <v>12.5</v>
      </c>
      <c r="X145" s="49">
        <f>AZ145+IF($F145="범선",IF($BG$1=TRUE,INDEX(Sheet2!$H$2:'Sheet2'!$H$45,MATCH(AZ145,Sheet2!$G$2:'Sheet2'!$G$45,0),0)),IF($BH$1=TRUE,INDEX(Sheet2!$I$2:'Sheet2'!$I$45,MATCH(AZ145,Sheet2!$G$2:'Sheet2'!$G$45,0)),IF($BI$1=TRUE,INDEX(Sheet2!$H$2:'Sheet2'!$H$45,MATCH(AZ145,Sheet2!$G$2:'Sheet2'!$G$45,0)),0)))+IF($BE$1=TRUE,2,0)</f>
        <v>6</v>
      </c>
      <c r="Y145" s="49">
        <f t="shared" si="151"/>
        <v>9.5</v>
      </c>
      <c r="Z145" s="49">
        <f t="shared" si="152"/>
        <v>12.5</v>
      </c>
      <c r="AA145" s="51">
        <f t="shared" si="153"/>
        <v>15.5</v>
      </c>
      <c r="AB145" s="49">
        <f>BA145+IF($F145="범선",IF($BG$1=TRUE,INDEX(Sheet2!$H$2:'Sheet2'!$H$45,MATCH(BA145,Sheet2!$G$2:'Sheet2'!$G$45,0),0)),IF($BH$1=TRUE,INDEX(Sheet2!$I$2:'Sheet2'!$I$45,MATCH(BA145,Sheet2!$G$2:'Sheet2'!$G$45,0)),IF($BI$1=TRUE,INDEX(Sheet2!$H$2:'Sheet2'!$H$45,MATCH(BA145,Sheet2!$G$2:'Sheet2'!$G$45,0)),0)))+IF($BE$1=TRUE,2,0)</f>
        <v>10</v>
      </c>
      <c r="AC145" s="49">
        <f t="shared" si="154"/>
        <v>13.5</v>
      </c>
      <c r="AD145" s="49">
        <f t="shared" si="155"/>
        <v>16.5</v>
      </c>
      <c r="AE145" s="51">
        <f t="shared" si="156"/>
        <v>19.5</v>
      </c>
      <c r="AF145" s="49">
        <f>BB145+IF($F145="범선",IF($BG$1=TRUE,INDEX(Sheet2!$H$2:'Sheet2'!$H$45,MATCH(BB145,Sheet2!$G$2:'Sheet2'!$G$45,0),0)),IF($BH$1=TRUE,INDEX(Sheet2!$I$2:'Sheet2'!$I$45,MATCH(BB145,Sheet2!$G$2:'Sheet2'!$G$45,0)),IF($BI$1=TRUE,INDEX(Sheet2!$H$2:'Sheet2'!$H$45,MATCH(BB145,Sheet2!$G$2:'Sheet2'!$G$45,0)),0)))+IF($BE$1=TRUE,2,0)</f>
        <v>14</v>
      </c>
      <c r="AG145" s="49">
        <f t="shared" si="157"/>
        <v>17.5</v>
      </c>
      <c r="AH145" s="49">
        <f t="shared" si="158"/>
        <v>20.5</v>
      </c>
      <c r="AI145" s="51">
        <f t="shared" si="159"/>
        <v>23.5</v>
      </c>
      <c r="AJ145" s="38"/>
      <c r="AK145" s="97">
        <v>255</v>
      </c>
      <c r="AL145" s="97">
        <v>350</v>
      </c>
      <c r="AM145" s="97">
        <v>13</v>
      </c>
      <c r="AN145" s="83">
        <v>13</v>
      </c>
      <c r="AO145" s="83">
        <v>30</v>
      </c>
      <c r="AP145" s="5">
        <v>77</v>
      </c>
      <c r="AQ145" s="5">
        <v>35</v>
      </c>
      <c r="AR145" s="5">
        <v>48</v>
      </c>
      <c r="AS145" s="5">
        <v>625</v>
      </c>
      <c r="AT145" s="5">
        <v>3</v>
      </c>
      <c r="AU145" s="5">
        <f t="shared" si="160"/>
        <v>750</v>
      </c>
      <c r="AV145" s="5">
        <f t="shared" si="161"/>
        <v>562</v>
      </c>
      <c r="AW145" s="5">
        <f t="shared" si="162"/>
        <v>937</v>
      </c>
      <c r="AX145" s="5">
        <f t="shared" si="163"/>
        <v>0</v>
      </c>
      <c r="AY145" s="5">
        <f t="shared" si="164"/>
        <v>1</v>
      </c>
      <c r="AZ145" s="5">
        <f t="shared" si="165"/>
        <v>4</v>
      </c>
      <c r="BA145" s="5">
        <f t="shared" si="166"/>
        <v>8</v>
      </c>
      <c r="BB145" s="5">
        <f t="shared" si="167"/>
        <v>12</v>
      </c>
    </row>
    <row r="146" spans="1:54" s="5" customFormat="1" hidden="1">
      <c r="A146" s="535"/>
      <c r="B146" s="897"/>
      <c r="C146" s="548" t="s">
        <v>76</v>
      </c>
      <c r="D146" s="443" t="s">
        <v>25</v>
      </c>
      <c r="E146" s="443" t="s">
        <v>0</v>
      </c>
      <c r="F146" s="559" t="s">
        <v>18</v>
      </c>
      <c r="G146" s="445" t="s">
        <v>8</v>
      </c>
      <c r="H146" s="574">
        <f>ROUNDDOWN(AK146*1.05,0)+INDEX(Sheet2!$B$2:'Sheet2'!$B$5,MATCH(G146,Sheet2!$A$2:'Sheet2'!$A$5,0),0)+34*AT146-ROUNDUP(IF($BC$1=TRUE,AV146,AW146)/10,0)+A146</f>
        <v>472</v>
      </c>
      <c r="I146" s="582">
        <f>ROUNDDOWN(AL146*1.05,0)+INDEX(Sheet2!$B$2:'Sheet2'!$B$5,MATCH(G146,Sheet2!$A$2:'Sheet2'!$A$5,0),0)+34*AT146-ROUNDUP(IF($BC$1=TRUE,AV146,AW146)/10,0)+A146</f>
        <v>572</v>
      </c>
      <c r="J146" s="589">
        <f t="shared" si="140"/>
        <v>1044</v>
      </c>
      <c r="K146" s="769">
        <f>AW146-ROUNDDOWN(AR146/2,0)-ROUNDDOWN(MAX(AQ146*1.2,AP146*0.5),0)+INDEX(Sheet2!$C$2:'Sheet2'!$C$5,MATCH(G146,Sheet2!$A$2:'Sheet2'!$A$5,0),0)</f>
        <v>920</v>
      </c>
      <c r="L146" s="610">
        <f t="shared" si="141"/>
        <v>496</v>
      </c>
      <c r="M146" s="620">
        <f t="shared" si="142"/>
        <v>12</v>
      </c>
      <c r="N146" s="620">
        <f t="shared" si="143"/>
        <v>30</v>
      </c>
      <c r="O146" s="635">
        <f t="shared" si="144"/>
        <v>1988</v>
      </c>
      <c r="P146" s="476">
        <f>AX146+IF($F146="범선",IF($BG$1=TRUE,INDEX(Sheet2!$H$2:'Sheet2'!$H$45,MATCH(AX146,Sheet2!$G$2:'Sheet2'!$G$45,0),0)),IF($BH$1=TRUE,INDEX(Sheet2!$I$2:'Sheet2'!$I$45,MATCH(AX146,Sheet2!$G$2:'Sheet2'!$G$45,0)),IF($BI$1=TRUE,INDEX(Sheet2!$H$2:'Sheet2'!$H$45,MATCH(AX146,Sheet2!$G$2:'Sheet2'!$G$45,0)),0)))+IF($BE$1=TRUE,2,0)</f>
        <v>2</v>
      </c>
      <c r="Q146" s="443">
        <f t="shared" si="145"/>
        <v>5</v>
      </c>
      <c r="R146" s="443">
        <f t="shared" si="146"/>
        <v>8</v>
      </c>
      <c r="S146" s="445">
        <f t="shared" si="147"/>
        <v>11</v>
      </c>
      <c r="T146" s="443">
        <f>AY146+IF($F146="범선",IF($BG$1=TRUE,INDEX(Sheet2!$H$2:'Sheet2'!$H$45,MATCH(AY146,Sheet2!$G$2:'Sheet2'!$G$45,0),0)),IF($BH$1=TRUE,INDEX(Sheet2!$I$2:'Sheet2'!$I$45,MATCH(AY146,Sheet2!$G$2:'Sheet2'!$G$45,0)),IF($BI$1=TRUE,INDEX(Sheet2!$H$2:'Sheet2'!$H$45,MATCH(AY146,Sheet2!$G$2:'Sheet2'!$G$45,0)),0)))+IF($BE$1=TRUE,2,0)</f>
        <v>3</v>
      </c>
      <c r="U146" s="443">
        <f t="shared" si="148"/>
        <v>6.5</v>
      </c>
      <c r="V146" s="443">
        <f t="shared" si="149"/>
        <v>9.5</v>
      </c>
      <c r="W146" s="445">
        <f t="shared" si="150"/>
        <v>12.5</v>
      </c>
      <c r="X146" s="443">
        <f>AZ146+IF($F146="범선",IF($BG$1=TRUE,INDEX(Sheet2!$H$2:'Sheet2'!$H$45,MATCH(AZ146,Sheet2!$G$2:'Sheet2'!$G$45,0),0)),IF($BH$1=TRUE,INDEX(Sheet2!$I$2:'Sheet2'!$I$45,MATCH(AZ146,Sheet2!$G$2:'Sheet2'!$G$45,0)),IF($BI$1=TRUE,INDEX(Sheet2!$H$2:'Sheet2'!$H$45,MATCH(AZ146,Sheet2!$G$2:'Sheet2'!$G$45,0)),0)))+IF($BE$1=TRUE,2,0)</f>
        <v>6</v>
      </c>
      <c r="Y146" s="443">
        <f t="shared" si="151"/>
        <v>9.5</v>
      </c>
      <c r="Z146" s="443">
        <f t="shared" si="152"/>
        <v>12.5</v>
      </c>
      <c r="AA146" s="445">
        <f t="shared" si="153"/>
        <v>15.5</v>
      </c>
      <c r="AB146" s="443">
        <f>BA146+IF($F146="범선",IF($BG$1=TRUE,INDEX(Sheet2!$H$2:'Sheet2'!$H$45,MATCH(BA146,Sheet2!$G$2:'Sheet2'!$G$45,0),0)),IF($BH$1=TRUE,INDEX(Sheet2!$I$2:'Sheet2'!$I$45,MATCH(BA146,Sheet2!$G$2:'Sheet2'!$G$45,0)),IF($BI$1=TRUE,INDEX(Sheet2!$H$2:'Sheet2'!$H$45,MATCH(BA146,Sheet2!$G$2:'Sheet2'!$G$45,0)),0)))+IF($BE$1=TRUE,2,0)</f>
        <v>10</v>
      </c>
      <c r="AC146" s="443">
        <f t="shared" si="154"/>
        <v>13.5</v>
      </c>
      <c r="AD146" s="443">
        <f t="shared" si="155"/>
        <v>16.5</v>
      </c>
      <c r="AE146" s="445">
        <f t="shared" si="156"/>
        <v>19.5</v>
      </c>
      <c r="AF146" s="443">
        <f>BB146+IF($F146="범선",IF($BG$1=TRUE,INDEX(Sheet2!$H$2:'Sheet2'!$H$45,MATCH(BB146,Sheet2!$G$2:'Sheet2'!$G$45,0),0)),IF($BH$1=TRUE,INDEX(Sheet2!$I$2:'Sheet2'!$I$45,MATCH(BB146,Sheet2!$G$2:'Sheet2'!$G$45,0)),IF($BI$1=TRUE,INDEX(Sheet2!$H$2:'Sheet2'!$H$45,MATCH(BB146,Sheet2!$G$2:'Sheet2'!$G$45,0)),0)))+IF($BE$1=TRUE,2,0)</f>
        <v>14</v>
      </c>
      <c r="AG146" s="443">
        <f t="shared" si="157"/>
        <v>17.5</v>
      </c>
      <c r="AH146" s="443">
        <f t="shared" si="158"/>
        <v>20.5</v>
      </c>
      <c r="AI146" s="445">
        <f t="shared" si="159"/>
        <v>23.5</v>
      </c>
      <c r="AJ146" s="6"/>
      <c r="AK146" s="97">
        <v>255</v>
      </c>
      <c r="AL146" s="97">
        <v>350</v>
      </c>
      <c r="AM146" s="97">
        <v>13</v>
      </c>
      <c r="AN146" s="83">
        <v>12</v>
      </c>
      <c r="AO146" s="83">
        <v>30</v>
      </c>
      <c r="AP146" s="5">
        <v>77</v>
      </c>
      <c r="AQ146" s="5">
        <v>35</v>
      </c>
      <c r="AR146" s="5">
        <v>48</v>
      </c>
      <c r="AS146" s="5">
        <v>625</v>
      </c>
      <c r="AT146" s="5">
        <v>3</v>
      </c>
      <c r="AU146" s="5">
        <f t="shared" si="160"/>
        <v>750</v>
      </c>
      <c r="AV146" s="5">
        <f t="shared" si="161"/>
        <v>562</v>
      </c>
      <c r="AW146" s="5">
        <f t="shared" si="162"/>
        <v>937</v>
      </c>
      <c r="AX146" s="5">
        <f t="shared" si="163"/>
        <v>0</v>
      </c>
      <c r="AY146" s="5">
        <f t="shared" si="164"/>
        <v>1</v>
      </c>
      <c r="AZ146" s="5">
        <f t="shared" si="165"/>
        <v>4</v>
      </c>
      <c r="BA146" s="5">
        <f t="shared" si="166"/>
        <v>8</v>
      </c>
      <c r="BB146" s="5">
        <f t="shared" si="167"/>
        <v>12</v>
      </c>
    </row>
    <row r="147" spans="1:54" s="5" customFormat="1" hidden="1">
      <c r="A147" s="439"/>
      <c r="B147" s="440"/>
      <c r="C147" s="823" t="s">
        <v>245</v>
      </c>
      <c r="D147" s="214" t="s">
        <v>25</v>
      </c>
      <c r="E147" s="214" t="s">
        <v>41</v>
      </c>
      <c r="F147" s="500" t="s">
        <v>18</v>
      </c>
      <c r="G147" s="223" t="s">
        <v>10</v>
      </c>
      <c r="H147" s="322">
        <f>ROUNDDOWN(AK147*1.05,0)+INDEX(Sheet2!$B$2:'Sheet2'!$B$5,MATCH(G147,Sheet2!$A$2:'Sheet2'!$A$5,0),0)+34*AT147-ROUNDUP(IF($BC$1=TRUE,AV147,AW147)/10,0)+A147</f>
        <v>408</v>
      </c>
      <c r="I147" s="323">
        <f>ROUNDDOWN(AL147*1.05,0)+INDEX(Sheet2!$B$2:'Sheet2'!$B$5,MATCH(G147,Sheet2!$A$2:'Sheet2'!$A$5,0),0)+34*AT147-ROUNDUP(IF($BC$1=TRUE,AV147,AW147)/10,0)+A147</f>
        <v>492</v>
      </c>
      <c r="J147" s="232">
        <f t="shared" si="140"/>
        <v>900</v>
      </c>
      <c r="K147" s="752">
        <f>AW147-ROUNDDOWN(AR147/2,0)-ROUNDDOWN(MAX(AQ147*1.2,AP147*0.5),0)+INDEX(Sheet2!$C$2:'Sheet2'!$C$5,MATCH(G147,Sheet2!$A$2:'Sheet2'!$A$5,0),0)</f>
        <v>915</v>
      </c>
      <c r="L147" s="247">
        <f t="shared" si="141"/>
        <v>504</v>
      </c>
      <c r="M147" s="249">
        <f t="shared" si="142"/>
        <v>9</v>
      </c>
      <c r="N147" s="249">
        <f t="shared" si="143"/>
        <v>15</v>
      </c>
      <c r="O147" s="252">
        <f t="shared" si="144"/>
        <v>1716</v>
      </c>
      <c r="P147" s="259">
        <f>AX147+IF($F147="범선",IF($BG$1=TRUE,INDEX(Sheet2!$H$2:'Sheet2'!$H$45,MATCH(AX147,Sheet2!$G$2:'Sheet2'!$G$45,0),0)),IF($BH$1=TRUE,INDEX(Sheet2!$I$2:'Sheet2'!$I$45,MATCH(AX147,Sheet2!$G$2:'Sheet2'!$G$45,0)),IF($BI$1=TRUE,INDEX(Sheet2!$H$2:'Sheet2'!$H$45,MATCH(AX147,Sheet2!$G$2:'Sheet2'!$G$45,0)),0)))+IF($BE$1=TRUE,2,0)</f>
        <v>-1</v>
      </c>
      <c r="Q147" s="214">
        <f t="shared" si="145"/>
        <v>2</v>
      </c>
      <c r="R147" s="214">
        <f t="shared" si="146"/>
        <v>5</v>
      </c>
      <c r="S147" s="223">
        <f t="shared" si="147"/>
        <v>8</v>
      </c>
      <c r="T147" s="214">
        <f>AY147+IF($F147="범선",IF($BG$1=TRUE,INDEX(Sheet2!$H$2:'Sheet2'!$H$45,MATCH(AY147,Sheet2!$G$2:'Sheet2'!$G$45,0),0)),IF($BH$1=TRUE,INDEX(Sheet2!$I$2:'Sheet2'!$I$45,MATCH(AY147,Sheet2!$G$2:'Sheet2'!$G$45,0)),IF($BI$1=TRUE,INDEX(Sheet2!$H$2:'Sheet2'!$H$45,MATCH(AY147,Sheet2!$G$2:'Sheet2'!$G$45,0)),0)))+IF($BE$1=TRUE,2,0)</f>
        <v>0</v>
      </c>
      <c r="U147" s="214">
        <f t="shared" si="148"/>
        <v>3.5</v>
      </c>
      <c r="V147" s="214">
        <f t="shared" si="149"/>
        <v>6.5</v>
      </c>
      <c r="W147" s="223">
        <f t="shared" si="150"/>
        <v>9.5</v>
      </c>
      <c r="X147" s="214">
        <f>AZ147+IF($F147="범선",IF($BG$1=TRUE,INDEX(Sheet2!$H$2:'Sheet2'!$H$45,MATCH(AZ147,Sheet2!$G$2:'Sheet2'!$G$45,0),0)),IF($BH$1=TRUE,INDEX(Sheet2!$I$2:'Sheet2'!$I$45,MATCH(AZ147,Sheet2!$G$2:'Sheet2'!$G$45,0)),IF($BI$1=TRUE,INDEX(Sheet2!$H$2:'Sheet2'!$H$45,MATCH(AZ147,Sheet2!$G$2:'Sheet2'!$G$45,0)),0)))+IF($BE$1=TRUE,2,0)</f>
        <v>3</v>
      </c>
      <c r="Y147" s="214">
        <f t="shared" si="151"/>
        <v>6.5</v>
      </c>
      <c r="Z147" s="214">
        <f t="shared" si="152"/>
        <v>9.5</v>
      </c>
      <c r="AA147" s="223">
        <f t="shared" si="153"/>
        <v>12.5</v>
      </c>
      <c r="AB147" s="214">
        <f>BA147+IF($F147="범선",IF($BG$1=TRUE,INDEX(Sheet2!$H$2:'Sheet2'!$H$45,MATCH(BA147,Sheet2!$G$2:'Sheet2'!$G$45,0),0)),IF($BH$1=TRUE,INDEX(Sheet2!$I$2:'Sheet2'!$I$45,MATCH(BA147,Sheet2!$G$2:'Sheet2'!$G$45,0)),IF($BI$1=TRUE,INDEX(Sheet2!$H$2:'Sheet2'!$H$45,MATCH(BA147,Sheet2!$G$2:'Sheet2'!$G$45,0)),0)))+IF($BE$1=TRUE,2,0)</f>
        <v>7</v>
      </c>
      <c r="AC147" s="214">
        <f t="shared" si="154"/>
        <v>10.5</v>
      </c>
      <c r="AD147" s="214">
        <f t="shared" si="155"/>
        <v>13.5</v>
      </c>
      <c r="AE147" s="223">
        <f t="shared" si="156"/>
        <v>16.5</v>
      </c>
      <c r="AF147" s="214">
        <f>BB147+IF($F147="범선",IF($BG$1=TRUE,INDEX(Sheet2!$H$2:'Sheet2'!$H$45,MATCH(BB147,Sheet2!$G$2:'Sheet2'!$G$45,0),0)),IF($BH$1=TRUE,INDEX(Sheet2!$I$2:'Sheet2'!$I$45,MATCH(BB147,Sheet2!$G$2:'Sheet2'!$G$45,0)),IF($BI$1=TRUE,INDEX(Sheet2!$H$2:'Sheet2'!$H$45,MATCH(BB147,Sheet2!$G$2:'Sheet2'!$G$45,0)),0)))+IF($BE$1=TRUE,2,0)</f>
        <v>11</v>
      </c>
      <c r="AG147" s="214">
        <f t="shared" si="157"/>
        <v>14.5</v>
      </c>
      <c r="AH147" s="214">
        <f t="shared" si="158"/>
        <v>17.5</v>
      </c>
      <c r="AI147" s="223">
        <f t="shared" si="159"/>
        <v>20.5</v>
      </c>
      <c r="AJ147" s="6"/>
      <c r="AK147" s="97">
        <v>210</v>
      </c>
      <c r="AL147" s="97">
        <v>290</v>
      </c>
      <c r="AM147" s="97">
        <v>9</v>
      </c>
      <c r="AN147" s="83">
        <v>9</v>
      </c>
      <c r="AO147" s="83">
        <v>15</v>
      </c>
      <c r="AP147" s="5">
        <v>50</v>
      </c>
      <c r="AQ147" s="5">
        <v>23</v>
      </c>
      <c r="AR147" s="5">
        <v>18</v>
      </c>
      <c r="AS147" s="5">
        <v>652</v>
      </c>
      <c r="AT147" s="5">
        <v>3</v>
      </c>
      <c r="AU147" s="5">
        <f t="shared" si="160"/>
        <v>720</v>
      </c>
      <c r="AV147" s="5">
        <f t="shared" si="161"/>
        <v>540</v>
      </c>
      <c r="AW147" s="5">
        <f t="shared" si="162"/>
        <v>900</v>
      </c>
      <c r="AX147" s="5">
        <f t="shared" si="163"/>
        <v>-3</v>
      </c>
      <c r="AY147" s="5">
        <f t="shared" si="164"/>
        <v>-2</v>
      </c>
      <c r="AZ147" s="5">
        <f t="shared" si="165"/>
        <v>1</v>
      </c>
      <c r="BA147" s="5">
        <f t="shared" si="166"/>
        <v>5</v>
      </c>
      <c r="BB147" s="5">
        <f t="shared" si="167"/>
        <v>9</v>
      </c>
    </row>
    <row r="148" spans="1:54" s="5" customFormat="1" hidden="1">
      <c r="A148" s="816"/>
      <c r="B148" s="874" t="s">
        <v>100</v>
      </c>
      <c r="C148" s="493" t="s">
        <v>133</v>
      </c>
      <c r="D148" s="409" t="s">
        <v>1</v>
      </c>
      <c r="E148" s="409" t="s">
        <v>0</v>
      </c>
      <c r="F148" s="410" t="s">
        <v>18</v>
      </c>
      <c r="G148" s="411" t="s">
        <v>8</v>
      </c>
      <c r="H148" s="400">
        <f>ROUNDDOWN(AK148*1.05,0)+INDEX(Sheet2!$B$2:'Sheet2'!$B$5,MATCH(G148,Sheet2!$A$2:'Sheet2'!$A$5,0),0)+34*AT148-ROUNDUP(IF($BC$1=TRUE,AV148,AW148)/10,0)+A148</f>
        <v>521</v>
      </c>
      <c r="I148" s="401">
        <f>ROUNDDOWN(AL148*1.05,0)+INDEX(Sheet2!$B$2:'Sheet2'!$B$5,MATCH(G148,Sheet2!$A$2:'Sheet2'!$A$5,0),0)+34*AT148-ROUNDUP(IF($BC$1=TRUE,AV148,AW148)/10,0)+A148</f>
        <v>605</v>
      </c>
      <c r="J148" s="402">
        <f t="shared" ref="J148:J179" si="168">H148+I148</f>
        <v>1126</v>
      </c>
      <c r="K148" s="245">
        <f>AW148-ROUNDDOWN(AR148/2,0)-ROUNDDOWN(MAX(AQ148*1.2,AP148*0.5),0)+INDEX(Sheet2!$C$2:'Sheet2'!$C$5,MATCH(G148,Sheet2!$A$2:'Sheet2'!$A$5,0),0)</f>
        <v>914</v>
      </c>
      <c r="L148" s="408">
        <f t="shared" ref="L148:L179" si="169">AV148-ROUNDDOWN(AR148/2,0)-ROUNDDOWN(MAX(AQ148*1.2,AP148*0.5),0)</f>
        <v>500</v>
      </c>
      <c r="M148" s="412">
        <f t="shared" ref="M148:M179" si="170">AN148</f>
        <v>12</v>
      </c>
      <c r="N148" s="412">
        <f t="shared" ref="N148:N179" si="171">AO148</f>
        <v>18</v>
      </c>
      <c r="O148" s="494">
        <f t="shared" ref="O148:O179" si="172">H148*3+I148</f>
        <v>2168</v>
      </c>
      <c r="P148" s="24">
        <f>AX148+IF($F148="범선",IF($BG$1=TRUE,INDEX(Sheet2!$H$2:'Sheet2'!$H$45,MATCH(AX148,Sheet2!$G$2:'Sheet2'!$G$45,0),0)),IF($BH$1=TRUE,INDEX(Sheet2!$I$2:'Sheet2'!$I$45,MATCH(AX148,Sheet2!$G$2:'Sheet2'!$G$45,0)),IF($BI$1=TRUE,INDEX(Sheet2!$H$2:'Sheet2'!$H$45,MATCH(AX148,Sheet2!$G$2:'Sheet2'!$G$45,0)),0)))+IF($BE$1=TRUE,2,0)</f>
        <v>-1</v>
      </c>
      <c r="Q148" s="20">
        <f t="shared" ref="Q148:Q179" si="173">P148+3</f>
        <v>2</v>
      </c>
      <c r="R148" s="20">
        <f t="shared" ref="R148:R179" si="174">P148+6</f>
        <v>5</v>
      </c>
      <c r="S148" s="22">
        <f t="shared" ref="S148:S179" si="175">P148+9</f>
        <v>8</v>
      </c>
      <c r="T148" s="20">
        <f>AY148+IF($F148="범선",IF($BG$1=TRUE,INDEX(Sheet2!$H$2:'Sheet2'!$H$45,MATCH(AY148,Sheet2!$G$2:'Sheet2'!$G$45,0),0)),IF($BH$1=TRUE,INDEX(Sheet2!$I$2:'Sheet2'!$I$45,MATCH(AY148,Sheet2!$G$2:'Sheet2'!$G$45,0)),IF($BI$1=TRUE,INDEX(Sheet2!$H$2:'Sheet2'!$H$45,MATCH(AY148,Sheet2!$G$2:'Sheet2'!$G$45,0)),0)))+IF($BE$1=TRUE,2,0)</f>
        <v>0</v>
      </c>
      <c r="U148" s="20">
        <f t="shared" ref="U148:U179" si="176">T148+3.5</f>
        <v>3.5</v>
      </c>
      <c r="V148" s="20">
        <f t="shared" ref="V148:V179" si="177">T148+6.5</f>
        <v>6.5</v>
      </c>
      <c r="W148" s="22">
        <f t="shared" ref="W148:W179" si="178">T148+9.5</f>
        <v>9.5</v>
      </c>
      <c r="X148" s="20">
        <f>AZ148+IF($F148="범선",IF($BG$1=TRUE,INDEX(Sheet2!$H$2:'Sheet2'!$H$45,MATCH(AZ148,Sheet2!$G$2:'Sheet2'!$G$45,0),0)),IF($BH$1=TRUE,INDEX(Sheet2!$I$2:'Sheet2'!$I$45,MATCH(AZ148,Sheet2!$G$2:'Sheet2'!$G$45,0)),IF($BI$1=TRUE,INDEX(Sheet2!$H$2:'Sheet2'!$H$45,MATCH(AZ148,Sheet2!$G$2:'Sheet2'!$G$45,0)),0)))+IF($BE$1=TRUE,2,0)</f>
        <v>4</v>
      </c>
      <c r="Y148" s="20">
        <f t="shared" ref="Y148:Y179" si="179">X148+3.5</f>
        <v>7.5</v>
      </c>
      <c r="Z148" s="20">
        <f t="shared" ref="Z148:Z179" si="180">X148+6.5</f>
        <v>10.5</v>
      </c>
      <c r="AA148" s="22">
        <f t="shared" ref="AA148:AA179" si="181">X148+9.5</f>
        <v>13.5</v>
      </c>
      <c r="AB148" s="20">
        <f>BA148+IF($F148="범선",IF($BG$1=TRUE,INDEX(Sheet2!$H$2:'Sheet2'!$H$45,MATCH(BA148,Sheet2!$G$2:'Sheet2'!$G$45,0),0)),IF($BH$1=TRUE,INDEX(Sheet2!$I$2:'Sheet2'!$I$45,MATCH(BA148,Sheet2!$G$2:'Sheet2'!$G$45,0)),IF($BI$1=TRUE,INDEX(Sheet2!$H$2:'Sheet2'!$H$45,MATCH(BA148,Sheet2!$G$2:'Sheet2'!$G$45,0)),0)))+IF($BE$1=TRUE,2,0)</f>
        <v>8</v>
      </c>
      <c r="AC148" s="20">
        <f t="shared" ref="AC148:AC179" si="182">AB148+3.5</f>
        <v>11.5</v>
      </c>
      <c r="AD148" s="20">
        <f t="shared" ref="AD148:AD179" si="183">AB148+6.5</f>
        <v>14.5</v>
      </c>
      <c r="AE148" s="22">
        <f t="shared" ref="AE148:AE179" si="184">AB148+9.5</f>
        <v>17.5</v>
      </c>
      <c r="AF148" s="20">
        <f>BB148+IF($F148="범선",IF($BG$1=TRUE,INDEX(Sheet2!$H$2:'Sheet2'!$H$45,MATCH(BB148,Sheet2!$G$2:'Sheet2'!$G$45,0),0)),IF($BH$1=TRUE,INDEX(Sheet2!$I$2:'Sheet2'!$I$45,MATCH(BB148,Sheet2!$G$2:'Sheet2'!$G$45,0)),IF($BI$1=TRUE,INDEX(Sheet2!$H$2:'Sheet2'!$H$45,MATCH(BB148,Sheet2!$G$2:'Sheet2'!$G$45,0)),0)))+IF($BE$1=TRUE,2,0)</f>
        <v>11</v>
      </c>
      <c r="AG148" s="20">
        <f t="shared" ref="AG148:AG179" si="185">AF148+3.5</f>
        <v>14.5</v>
      </c>
      <c r="AH148" s="20">
        <f t="shared" ref="AH148:AH179" si="186">AF148+6.5</f>
        <v>17.5</v>
      </c>
      <c r="AI148" s="22">
        <f t="shared" ref="AI148:AI179" si="187">AF148+9.5</f>
        <v>20.5</v>
      </c>
      <c r="AJ148" s="20"/>
      <c r="AK148" s="97">
        <v>235</v>
      </c>
      <c r="AL148" s="97">
        <v>315</v>
      </c>
      <c r="AM148" s="97">
        <v>11</v>
      </c>
      <c r="AN148" s="83">
        <v>12</v>
      </c>
      <c r="AO148" s="83">
        <v>18</v>
      </c>
      <c r="AP148" s="5">
        <v>56</v>
      </c>
      <c r="AQ148" s="5">
        <v>30</v>
      </c>
      <c r="AR148" s="5">
        <v>22</v>
      </c>
      <c r="AS148" s="5">
        <v>652</v>
      </c>
      <c r="AT148" s="5">
        <v>5</v>
      </c>
      <c r="AU148" s="5">
        <f t="shared" ref="AU148:AU179" si="188">AP148+AR148+AS148</f>
        <v>730</v>
      </c>
      <c r="AV148" s="5">
        <f t="shared" ref="AV148:AV179" si="189">ROUNDDOWN(AU148*0.75,0)</f>
        <v>547</v>
      </c>
      <c r="AW148" s="5">
        <f t="shared" ref="AW148:AW179" si="190">ROUNDDOWN(AU148*1.25,0)</f>
        <v>912</v>
      </c>
      <c r="AX148" s="5">
        <f t="shared" ref="AX148:AX179" si="191">ROUNDDOWN(($AO148-5)/5,0)-ROUNDDOWN(IF($BC$1=TRUE,$AV148,$AW148)/100,0)+IF($BD$1=TRUE,1,0)+IF($BF$1=TRUE,6,0)</f>
        <v>-3</v>
      </c>
      <c r="AY148" s="5">
        <f t="shared" ref="AY148:AY179" si="192">ROUNDDOWN(($AO148-5+3*$BC$7)/5,0)-ROUNDDOWN(IF($BC$1=TRUE,$AV148,$AW148)/100,0)+IF($BD$1=TRUE,1,0)+IF($BF$1=TRUE,6,0)</f>
        <v>-2</v>
      </c>
      <c r="AZ148" s="5">
        <f t="shared" ref="AZ148:AZ179" si="193">ROUNDDOWN(($AO148-5+20*1+2*$BC$7)/5,0)-ROUNDDOWN(IF($BC$1=TRUE,$AV148,$AW148)/100,0)+IF($BD$1=TRUE,1,0)+IF($BF$1=TRUE,6,0)</f>
        <v>2</v>
      </c>
      <c r="BA148" s="5">
        <f t="shared" ref="BA148:BA179" si="194">ROUNDDOWN(($AO148-5+20*2+1*$BC$7)/5,0)-ROUNDDOWN(IF($BC$1=TRUE,$AV148,$AW148)/100,0)+IF($BD$1=TRUE,1,0)+IF($BF$1=TRUE,6,0)</f>
        <v>6</v>
      </c>
      <c r="BB148" s="5">
        <f t="shared" ref="BB148:BB179" si="195">ROUNDDOWN(($AO148-5+60)/5,0)-ROUNDDOWN(IF($BC$1=TRUE,$AV148,$AW148)/100,0)+IF($BD$1=TRUE,1,0)+IF($BF$1=TRUE,6,0)</f>
        <v>9</v>
      </c>
    </row>
    <row r="149" spans="1:54" s="5" customFormat="1" hidden="1">
      <c r="A149" s="366"/>
      <c r="B149" s="166" t="s">
        <v>99</v>
      </c>
      <c r="C149" s="159" t="s">
        <v>133</v>
      </c>
      <c r="D149" s="160" t="s">
        <v>1</v>
      </c>
      <c r="E149" s="160" t="s">
        <v>41</v>
      </c>
      <c r="F149" s="161" t="s">
        <v>18</v>
      </c>
      <c r="G149" s="162" t="s">
        <v>8</v>
      </c>
      <c r="H149" s="287">
        <f>ROUNDDOWN(AK149*1.05,0)+INDEX(Sheet2!$B$2:'Sheet2'!$B$5,MATCH(G149,Sheet2!$A$2:'Sheet2'!$A$5,0),0)+34*AT149-ROUNDUP(IF($BC$1=TRUE,AV149,AW149)/10,0)+A149</f>
        <v>521</v>
      </c>
      <c r="I149" s="298">
        <f>ROUNDDOWN(AL149*1.05,0)+INDEX(Sheet2!$B$2:'Sheet2'!$B$5,MATCH(G149,Sheet2!$A$2:'Sheet2'!$A$5,0),0)+34*AT149-ROUNDUP(IF($BC$1=TRUE,AV149,AW149)/10,0)+A149</f>
        <v>605</v>
      </c>
      <c r="J149" s="163">
        <f t="shared" si="168"/>
        <v>1126</v>
      </c>
      <c r="K149" s="134">
        <f>AW149-ROUNDDOWN(AR149/2,0)-ROUNDDOWN(MAX(AQ149*1.2,AP149*0.5),0)+INDEX(Sheet2!$C$2:'Sheet2'!$C$5,MATCH(G149,Sheet2!$A$2:'Sheet2'!$A$5,0),0)</f>
        <v>914</v>
      </c>
      <c r="L149" s="164">
        <f t="shared" si="169"/>
        <v>500</v>
      </c>
      <c r="M149" s="100">
        <f t="shared" si="170"/>
        <v>10</v>
      </c>
      <c r="N149" s="100">
        <f t="shared" si="171"/>
        <v>18</v>
      </c>
      <c r="O149" s="165">
        <f t="shared" si="172"/>
        <v>2168</v>
      </c>
      <c r="P149" s="31">
        <f>AX149+IF($F149="범선",IF($BG$1=TRUE,INDEX(Sheet2!$H$2:'Sheet2'!$H$45,MATCH(AX149,Sheet2!$G$2:'Sheet2'!$G$45,0),0)),IF($BH$1=TRUE,INDEX(Sheet2!$I$2:'Sheet2'!$I$45,MATCH(AX149,Sheet2!$G$2:'Sheet2'!$G$45,0)),IF($BI$1=TRUE,INDEX(Sheet2!$H$2:'Sheet2'!$H$45,MATCH(AX149,Sheet2!$G$2:'Sheet2'!$G$45,0)),0)))+IF($BE$1=TRUE,2,0)</f>
        <v>-1</v>
      </c>
      <c r="Q149" s="26">
        <f t="shared" si="173"/>
        <v>2</v>
      </c>
      <c r="R149" s="26">
        <f t="shared" si="174"/>
        <v>5</v>
      </c>
      <c r="S149" s="28">
        <f t="shared" si="175"/>
        <v>8</v>
      </c>
      <c r="T149" s="26">
        <f>AY149+IF($F149="범선",IF($BG$1=TRUE,INDEX(Sheet2!$H$2:'Sheet2'!$H$45,MATCH(AY149,Sheet2!$G$2:'Sheet2'!$G$45,0),0)),IF($BH$1=TRUE,INDEX(Sheet2!$I$2:'Sheet2'!$I$45,MATCH(AY149,Sheet2!$G$2:'Sheet2'!$G$45,0)),IF($BI$1=TRUE,INDEX(Sheet2!$H$2:'Sheet2'!$H$45,MATCH(AY149,Sheet2!$G$2:'Sheet2'!$G$45,0)),0)))+IF($BE$1=TRUE,2,0)</f>
        <v>0</v>
      </c>
      <c r="U149" s="26">
        <f t="shared" si="176"/>
        <v>3.5</v>
      </c>
      <c r="V149" s="26">
        <f t="shared" si="177"/>
        <v>6.5</v>
      </c>
      <c r="W149" s="28">
        <f t="shared" si="178"/>
        <v>9.5</v>
      </c>
      <c r="X149" s="26">
        <f>AZ149+IF($F149="범선",IF($BG$1=TRUE,INDEX(Sheet2!$H$2:'Sheet2'!$H$45,MATCH(AZ149,Sheet2!$G$2:'Sheet2'!$G$45,0),0)),IF($BH$1=TRUE,INDEX(Sheet2!$I$2:'Sheet2'!$I$45,MATCH(AZ149,Sheet2!$G$2:'Sheet2'!$G$45,0)),IF($BI$1=TRUE,INDEX(Sheet2!$H$2:'Sheet2'!$H$45,MATCH(AZ149,Sheet2!$G$2:'Sheet2'!$G$45,0)),0)))+IF($BE$1=TRUE,2,0)</f>
        <v>4</v>
      </c>
      <c r="Y149" s="26">
        <f t="shared" si="179"/>
        <v>7.5</v>
      </c>
      <c r="Z149" s="26">
        <f t="shared" si="180"/>
        <v>10.5</v>
      </c>
      <c r="AA149" s="28">
        <f t="shared" si="181"/>
        <v>13.5</v>
      </c>
      <c r="AB149" s="26">
        <f>BA149+IF($F149="범선",IF($BG$1=TRUE,INDEX(Sheet2!$H$2:'Sheet2'!$H$45,MATCH(BA149,Sheet2!$G$2:'Sheet2'!$G$45,0),0)),IF($BH$1=TRUE,INDEX(Sheet2!$I$2:'Sheet2'!$I$45,MATCH(BA149,Sheet2!$G$2:'Sheet2'!$G$45,0)),IF($BI$1=TRUE,INDEX(Sheet2!$H$2:'Sheet2'!$H$45,MATCH(BA149,Sheet2!$G$2:'Sheet2'!$G$45,0)),0)))+IF($BE$1=TRUE,2,0)</f>
        <v>8</v>
      </c>
      <c r="AC149" s="26">
        <f t="shared" si="182"/>
        <v>11.5</v>
      </c>
      <c r="AD149" s="26">
        <f t="shared" si="183"/>
        <v>14.5</v>
      </c>
      <c r="AE149" s="28">
        <f t="shared" si="184"/>
        <v>17.5</v>
      </c>
      <c r="AF149" s="26">
        <f>BB149+IF($F149="범선",IF($BG$1=TRUE,INDEX(Sheet2!$H$2:'Sheet2'!$H$45,MATCH(BB149,Sheet2!$G$2:'Sheet2'!$G$45,0),0)),IF($BH$1=TRUE,INDEX(Sheet2!$I$2:'Sheet2'!$I$45,MATCH(BB149,Sheet2!$G$2:'Sheet2'!$G$45,0)),IF($BI$1=TRUE,INDEX(Sheet2!$H$2:'Sheet2'!$H$45,MATCH(BB149,Sheet2!$G$2:'Sheet2'!$G$45,0)),0)))+IF($BE$1=TRUE,2,0)</f>
        <v>11</v>
      </c>
      <c r="AG149" s="26">
        <f t="shared" si="185"/>
        <v>14.5</v>
      </c>
      <c r="AH149" s="26">
        <f t="shared" si="186"/>
        <v>17.5</v>
      </c>
      <c r="AI149" s="28">
        <f t="shared" si="187"/>
        <v>20.5</v>
      </c>
      <c r="AJ149" s="26"/>
      <c r="AK149" s="97">
        <v>235</v>
      </c>
      <c r="AL149" s="97">
        <v>315</v>
      </c>
      <c r="AM149" s="97">
        <v>10</v>
      </c>
      <c r="AN149" s="83">
        <v>10</v>
      </c>
      <c r="AO149" s="83">
        <v>18</v>
      </c>
      <c r="AP149" s="5">
        <v>56</v>
      </c>
      <c r="AQ149" s="5">
        <v>30</v>
      </c>
      <c r="AR149" s="5">
        <v>22</v>
      </c>
      <c r="AS149" s="5">
        <v>652</v>
      </c>
      <c r="AT149" s="5">
        <v>5</v>
      </c>
      <c r="AU149" s="5">
        <f t="shared" si="188"/>
        <v>730</v>
      </c>
      <c r="AV149" s="5">
        <f t="shared" si="189"/>
        <v>547</v>
      </c>
      <c r="AW149" s="5">
        <f t="shared" si="190"/>
        <v>912</v>
      </c>
      <c r="AX149" s="5">
        <f t="shared" si="191"/>
        <v>-3</v>
      </c>
      <c r="AY149" s="5">
        <f t="shared" si="192"/>
        <v>-2</v>
      </c>
      <c r="AZ149" s="5">
        <f t="shared" si="193"/>
        <v>2</v>
      </c>
      <c r="BA149" s="5">
        <f t="shared" si="194"/>
        <v>6</v>
      </c>
      <c r="BB149" s="5">
        <f t="shared" si="195"/>
        <v>9</v>
      </c>
    </row>
    <row r="150" spans="1:54" s="5" customFormat="1" hidden="1">
      <c r="A150" s="366"/>
      <c r="B150" s="166"/>
      <c r="C150" s="159" t="s">
        <v>133</v>
      </c>
      <c r="D150" s="160" t="s">
        <v>25</v>
      </c>
      <c r="E150" s="160" t="s">
        <v>0</v>
      </c>
      <c r="F150" s="161" t="s">
        <v>18</v>
      </c>
      <c r="G150" s="162" t="s">
        <v>8</v>
      </c>
      <c r="H150" s="287">
        <f>ROUNDDOWN(AK150*1.05,0)+INDEX(Sheet2!$B$2:'Sheet2'!$B$5,MATCH(G150,Sheet2!$A$2:'Sheet2'!$A$5,0),0)+34*AT150-ROUNDUP(IF($BC$1=TRUE,AV150,AW150)/10,0)+A150</f>
        <v>521</v>
      </c>
      <c r="I150" s="298">
        <f>ROUNDDOWN(AL150*1.05,0)+INDEX(Sheet2!$B$2:'Sheet2'!$B$5,MATCH(G150,Sheet2!$A$2:'Sheet2'!$A$5,0),0)+34*AT150-ROUNDUP(IF($BC$1=TRUE,AV150,AW150)/10,0)+A150</f>
        <v>605</v>
      </c>
      <c r="J150" s="163">
        <f t="shared" si="168"/>
        <v>1126</v>
      </c>
      <c r="K150" s="134">
        <f>AW150-ROUNDDOWN(AR150/2,0)-ROUNDDOWN(MAX(AQ150*1.2,AP150*0.5),0)+INDEX(Sheet2!$C$2:'Sheet2'!$C$5,MATCH(G150,Sheet2!$A$2:'Sheet2'!$A$5,0),0)</f>
        <v>914</v>
      </c>
      <c r="L150" s="164">
        <f t="shared" si="169"/>
        <v>500</v>
      </c>
      <c r="M150" s="100">
        <f t="shared" si="170"/>
        <v>10</v>
      </c>
      <c r="N150" s="100">
        <f t="shared" si="171"/>
        <v>18</v>
      </c>
      <c r="O150" s="165">
        <f t="shared" si="172"/>
        <v>2168</v>
      </c>
      <c r="P150" s="31">
        <f>AX150+IF($F150="범선",IF($BG$1=TRUE,INDEX(Sheet2!$H$2:'Sheet2'!$H$45,MATCH(AX150,Sheet2!$G$2:'Sheet2'!$G$45,0),0)),IF($BH$1=TRUE,INDEX(Sheet2!$I$2:'Sheet2'!$I$45,MATCH(AX150,Sheet2!$G$2:'Sheet2'!$G$45,0)),IF($BI$1=TRUE,INDEX(Sheet2!$H$2:'Sheet2'!$H$45,MATCH(AX150,Sheet2!$G$2:'Sheet2'!$G$45,0)),0)))+IF($BE$1=TRUE,2,0)</f>
        <v>-1</v>
      </c>
      <c r="Q150" s="26">
        <f t="shared" si="173"/>
        <v>2</v>
      </c>
      <c r="R150" s="26">
        <f t="shared" si="174"/>
        <v>5</v>
      </c>
      <c r="S150" s="28">
        <f t="shared" si="175"/>
        <v>8</v>
      </c>
      <c r="T150" s="26">
        <f>AY150+IF($F150="범선",IF($BG$1=TRUE,INDEX(Sheet2!$H$2:'Sheet2'!$H$45,MATCH(AY150,Sheet2!$G$2:'Sheet2'!$G$45,0),0)),IF($BH$1=TRUE,INDEX(Sheet2!$I$2:'Sheet2'!$I$45,MATCH(AY150,Sheet2!$G$2:'Sheet2'!$G$45,0)),IF($BI$1=TRUE,INDEX(Sheet2!$H$2:'Sheet2'!$H$45,MATCH(AY150,Sheet2!$G$2:'Sheet2'!$G$45,0)),0)))+IF($BE$1=TRUE,2,0)</f>
        <v>0</v>
      </c>
      <c r="U150" s="26">
        <f t="shared" si="176"/>
        <v>3.5</v>
      </c>
      <c r="V150" s="26">
        <f t="shared" si="177"/>
        <v>6.5</v>
      </c>
      <c r="W150" s="28">
        <f t="shared" si="178"/>
        <v>9.5</v>
      </c>
      <c r="X150" s="26">
        <f>AZ150+IF($F150="범선",IF($BG$1=TRUE,INDEX(Sheet2!$H$2:'Sheet2'!$H$45,MATCH(AZ150,Sheet2!$G$2:'Sheet2'!$G$45,0),0)),IF($BH$1=TRUE,INDEX(Sheet2!$I$2:'Sheet2'!$I$45,MATCH(AZ150,Sheet2!$G$2:'Sheet2'!$G$45,0)),IF($BI$1=TRUE,INDEX(Sheet2!$H$2:'Sheet2'!$H$45,MATCH(AZ150,Sheet2!$G$2:'Sheet2'!$G$45,0)),0)))+IF($BE$1=TRUE,2,0)</f>
        <v>4</v>
      </c>
      <c r="Y150" s="26">
        <f t="shared" si="179"/>
        <v>7.5</v>
      </c>
      <c r="Z150" s="26">
        <f t="shared" si="180"/>
        <v>10.5</v>
      </c>
      <c r="AA150" s="28">
        <f t="shared" si="181"/>
        <v>13.5</v>
      </c>
      <c r="AB150" s="26">
        <f>BA150+IF($F150="범선",IF($BG$1=TRUE,INDEX(Sheet2!$H$2:'Sheet2'!$H$45,MATCH(BA150,Sheet2!$G$2:'Sheet2'!$G$45,0),0)),IF($BH$1=TRUE,INDEX(Sheet2!$I$2:'Sheet2'!$I$45,MATCH(BA150,Sheet2!$G$2:'Sheet2'!$G$45,0)),IF($BI$1=TRUE,INDEX(Sheet2!$H$2:'Sheet2'!$H$45,MATCH(BA150,Sheet2!$G$2:'Sheet2'!$G$45,0)),0)))+IF($BE$1=TRUE,2,0)</f>
        <v>8</v>
      </c>
      <c r="AC150" s="26">
        <f t="shared" si="182"/>
        <v>11.5</v>
      </c>
      <c r="AD150" s="26">
        <f t="shared" si="183"/>
        <v>14.5</v>
      </c>
      <c r="AE150" s="28">
        <f t="shared" si="184"/>
        <v>17.5</v>
      </c>
      <c r="AF150" s="26">
        <f>BB150+IF($F150="범선",IF($BG$1=TRUE,INDEX(Sheet2!$H$2:'Sheet2'!$H$45,MATCH(BB150,Sheet2!$G$2:'Sheet2'!$G$45,0),0)),IF($BH$1=TRUE,INDEX(Sheet2!$I$2:'Sheet2'!$I$45,MATCH(BB150,Sheet2!$G$2:'Sheet2'!$G$45,0)),IF($BI$1=TRUE,INDEX(Sheet2!$H$2:'Sheet2'!$H$45,MATCH(BB150,Sheet2!$G$2:'Sheet2'!$G$45,0)),0)))+IF($BE$1=TRUE,2,0)</f>
        <v>11</v>
      </c>
      <c r="AG150" s="26">
        <f t="shared" si="185"/>
        <v>14.5</v>
      </c>
      <c r="AH150" s="26">
        <f t="shared" si="186"/>
        <v>17.5</v>
      </c>
      <c r="AI150" s="28">
        <f t="shared" si="187"/>
        <v>20.5</v>
      </c>
      <c r="AJ150" s="26"/>
      <c r="AK150" s="97">
        <v>235</v>
      </c>
      <c r="AL150" s="97">
        <v>315</v>
      </c>
      <c r="AM150" s="97">
        <v>9</v>
      </c>
      <c r="AN150" s="83">
        <v>10</v>
      </c>
      <c r="AO150" s="83">
        <v>18</v>
      </c>
      <c r="AP150" s="5">
        <v>56</v>
      </c>
      <c r="AQ150" s="5">
        <v>30</v>
      </c>
      <c r="AR150" s="5">
        <v>22</v>
      </c>
      <c r="AS150" s="5">
        <v>652</v>
      </c>
      <c r="AT150" s="5">
        <v>5</v>
      </c>
      <c r="AU150" s="5">
        <f t="shared" si="188"/>
        <v>730</v>
      </c>
      <c r="AV150" s="5">
        <f t="shared" si="189"/>
        <v>547</v>
      </c>
      <c r="AW150" s="5">
        <f t="shared" si="190"/>
        <v>912</v>
      </c>
      <c r="AX150" s="5">
        <f t="shared" si="191"/>
        <v>-3</v>
      </c>
      <c r="AY150" s="5">
        <f t="shared" si="192"/>
        <v>-2</v>
      </c>
      <c r="AZ150" s="5">
        <f t="shared" si="193"/>
        <v>2</v>
      </c>
      <c r="BA150" s="5">
        <f t="shared" si="194"/>
        <v>6</v>
      </c>
      <c r="BB150" s="5">
        <f t="shared" si="195"/>
        <v>9</v>
      </c>
    </row>
    <row r="151" spans="1:54" s="5" customFormat="1" hidden="1">
      <c r="A151" s="334"/>
      <c r="B151" s="89" t="s">
        <v>45</v>
      </c>
      <c r="C151" s="119" t="s">
        <v>76</v>
      </c>
      <c r="D151" s="26" t="s">
        <v>1</v>
      </c>
      <c r="E151" s="26" t="s">
        <v>0</v>
      </c>
      <c r="F151" s="27" t="s">
        <v>18</v>
      </c>
      <c r="G151" s="28" t="s">
        <v>8</v>
      </c>
      <c r="H151" s="91">
        <f>ROUNDDOWN(AK151*1.05,0)+INDEX(Sheet2!$B$2:'Sheet2'!$B$5,MATCH(G151,Sheet2!$A$2:'Sheet2'!$A$5,0),0)+34*AT151-ROUNDUP(IF($BC$1=TRUE,AV151,AW151)/10,0)+A151</f>
        <v>472</v>
      </c>
      <c r="I151" s="231">
        <f>ROUNDDOWN(AL151*1.05,0)+INDEX(Sheet2!$B$2:'Sheet2'!$B$5,MATCH(G151,Sheet2!$A$2:'Sheet2'!$A$5,0),0)+34*AT151-ROUNDUP(IF($BC$1=TRUE,AV151,AW151)/10,0)+A151</f>
        <v>572</v>
      </c>
      <c r="J151" s="30">
        <f t="shared" si="168"/>
        <v>1044</v>
      </c>
      <c r="K151" s="143">
        <f>AW151-ROUNDDOWN(AR151/2,0)-ROUNDDOWN(MAX(AQ151*1.2,AP151*0.5),0)+INDEX(Sheet2!$C$2:'Sheet2'!$C$5,MATCH(G151,Sheet2!$A$2:'Sheet2'!$A$5,0),0)</f>
        <v>912</v>
      </c>
      <c r="L151" s="25">
        <f t="shared" si="169"/>
        <v>488</v>
      </c>
      <c r="M151" s="83">
        <f t="shared" si="170"/>
        <v>12</v>
      </c>
      <c r="N151" s="83">
        <f t="shared" si="171"/>
        <v>45</v>
      </c>
      <c r="O151" s="92">
        <f t="shared" si="172"/>
        <v>1988</v>
      </c>
      <c r="P151" s="31">
        <f>AX151+IF($F151="범선",IF($BG$1=TRUE,INDEX(Sheet2!$H$2:'Sheet2'!$H$45,MATCH(AX151,Sheet2!$G$2:'Sheet2'!$G$45,0),0)),IF($BH$1=TRUE,INDEX(Sheet2!$I$2:'Sheet2'!$I$45,MATCH(AX151,Sheet2!$G$2:'Sheet2'!$G$45,0)),IF($BI$1=TRUE,INDEX(Sheet2!$H$2:'Sheet2'!$H$45,MATCH(AX151,Sheet2!$G$2:'Sheet2'!$G$45,0)),0)))+IF($BE$1=TRUE,2,0)</f>
        <v>5</v>
      </c>
      <c r="Q151" s="26">
        <f t="shared" si="173"/>
        <v>8</v>
      </c>
      <c r="R151" s="26">
        <f t="shared" si="174"/>
        <v>11</v>
      </c>
      <c r="S151" s="28">
        <f t="shared" si="175"/>
        <v>14</v>
      </c>
      <c r="T151" s="26">
        <f>AY151+IF($F151="범선",IF($BG$1=TRUE,INDEX(Sheet2!$H$2:'Sheet2'!$H$45,MATCH(AY151,Sheet2!$G$2:'Sheet2'!$G$45,0),0)),IF($BH$1=TRUE,INDEX(Sheet2!$I$2:'Sheet2'!$I$45,MATCH(AY151,Sheet2!$G$2:'Sheet2'!$G$45,0)),IF($BI$1=TRUE,INDEX(Sheet2!$H$2:'Sheet2'!$H$45,MATCH(AY151,Sheet2!$G$2:'Sheet2'!$G$45,0)),0)))+IF($BE$1=TRUE,2,0)</f>
        <v>6</v>
      </c>
      <c r="U151" s="26">
        <f t="shared" si="176"/>
        <v>9.5</v>
      </c>
      <c r="V151" s="26">
        <f t="shared" si="177"/>
        <v>12.5</v>
      </c>
      <c r="W151" s="28">
        <f t="shared" si="178"/>
        <v>15.5</v>
      </c>
      <c r="X151" s="26">
        <f>AZ151+IF($F151="범선",IF($BG$1=TRUE,INDEX(Sheet2!$H$2:'Sheet2'!$H$45,MATCH(AZ151,Sheet2!$G$2:'Sheet2'!$G$45,0),0)),IF($BH$1=TRUE,INDEX(Sheet2!$I$2:'Sheet2'!$I$45,MATCH(AZ151,Sheet2!$G$2:'Sheet2'!$G$45,0)),IF($BI$1=TRUE,INDEX(Sheet2!$H$2:'Sheet2'!$H$45,MATCH(AZ151,Sheet2!$G$2:'Sheet2'!$G$45,0)),0)))+IF($BE$1=TRUE,2,0)</f>
        <v>9</v>
      </c>
      <c r="Y151" s="26">
        <f t="shared" si="179"/>
        <v>12.5</v>
      </c>
      <c r="Z151" s="26">
        <f t="shared" si="180"/>
        <v>15.5</v>
      </c>
      <c r="AA151" s="28">
        <f t="shared" si="181"/>
        <v>18.5</v>
      </c>
      <c r="AB151" s="26">
        <f>BA151+IF($F151="범선",IF($BG$1=TRUE,INDEX(Sheet2!$H$2:'Sheet2'!$H$45,MATCH(BA151,Sheet2!$G$2:'Sheet2'!$G$45,0),0)),IF($BH$1=TRUE,INDEX(Sheet2!$I$2:'Sheet2'!$I$45,MATCH(BA151,Sheet2!$G$2:'Sheet2'!$G$45,0)),IF($BI$1=TRUE,INDEX(Sheet2!$H$2:'Sheet2'!$H$45,MATCH(BA151,Sheet2!$G$2:'Sheet2'!$G$45,0)),0)))+IF($BE$1=TRUE,2,0)</f>
        <v>13</v>
      </c>
      <c r="AC151" s="26">
        <f t="shared" si="182"/>
        <v>16.5</v>
      </c>
      <c r="AD151" s="26">
        <f t="shared" si="183"/>
        <v>19.5</v>
      </c>
      <c r="AE151" s="28">
        <f t="shared" si="184"/>
        <v>22.5</v>
      </c>
      <c r="AF151" s="26">
        <f>BB151+IF($F151="범선",IF($BG$1=TRUE,INDEX(Sheet2!$H$2:'Sheet2'!$H$45,MATCH(BB151,Sheet2!$G$2:'Sheet2'!$G$45,0),0)),IF($BH$1=TRUE,INDEX(Sheet2!$I$2:'Sheet2'!$I$45,MATCH(BB151,Sheet2!$G$2:'Sheet2'!$G$45,0)),IF($BI$1=TRUE,INDEX(Sheet2!$H$2:'Sheet2'!$H$45,MATCH(BB151,Sheet2!$G$2:'Sheet2'!$G$45,0)),0)))+IF($BE$1=TRUE,2,0)</f>
        <v>17</v>
      </c>
      <c r="AG151" s="26">
        <f t="shared" si="185"/>
        <v>20.5</v>
      </c>
      <c r="AH151" s="26">
        <f t="shared" si="186"/>
        <v>23.5</v>
      </c>
      <c r="AI151" s="28">
        <f t="shared" si="187"/>
        <v>26.5</v>
      </c>
      <c r="AJ151" s="26"/>
      <c r="AK151" s="97">
        <v>255</v>
      </c>
      <c r="AL151" s="97">
        <v>350</v>
      </c>
      <c r="AM151" s="97">
        <v>13</v>
      </c>
      <c r="AN151" s="83">
        <v>12</v>
      </c>
      <c r="AO151" s="83">
        <v>45</v>
      </c>
      <c r="AP151" s="5">
        <v>90</v>
      </c>
      <c r="AQ151" s="5">
        <v>35</v>
      </c>
      <c r="AR151" s="5">
        <v>58</v>
      </c>
      <c r="AS151" s="5">
        <v>602</v>
      </c>
      <c r="AT151" s="5">
        <v>3</v>
      </c>
      <c r="AU151" s="5">
        <f t="shared" si="188"/>
        <v>750</v>
      </c>
      <c r="AV151" s="5">
        <f t="shared" si="189"/>
        <v>562</v>
      </c>
      <c r="AW151" s="5">
        <f t="shared" si="190"/>
        <v>937</v>
      </c>
      <c r="AX151" s="5">
        <f t="shared" si="191"/>
        <v>3</v>
      </c>
      <c r="AY151" s="5">
        <f t="shared" si="192"/>
        <v>4</v>
      </c>
      <c r="AZ151" s="5">
        <f t="shared" si="193"/>
        <v>7</v>
      </c>
      <c r="BA151" s="5">
        <f t="shared" si="194"/>
        <v>11</v>
      </c>
      <c r="BB151" s="5">
        <f t="shared" si="195"/>
        <v>15</v>
      </c>
    </row>
    <row r="152" spans="1:54" s="5" customFormat="1" hidden="1">
      <c r="A152" s="334"/>
      <c r="B152" s="89" t="s">
        <v>112</v>
      </c>
      <c r="C152" s="119" t="s">
        <v>111</v>
      </c>
      <c r="D152" s="26" t="s">
        <v>1</v>
      </c>
      <c r="E152" s="26" t="s">
        <v>0</v>
      </c>
      <c r="F152" s="27" t="s">
        <v>18</v>
      </c>
      <c r="G152" s="28" t="s">
        <v>8</v>
      </c>
      <c r="H152" s="91">
        <f>ROUNDDOWN(AK152*1.05,0)+INDEX(Sheet2!$B$2:'Sheet2'!$B$5,MATCH(G152,Sheet2!$A$2:'Sheet2'!$A$5,0),0)+34*AT152-ROUNDUP(IF($BC$1=TRUE,AV152,AW152)/10,0)+A152</f>
        <v>446</v>
      </c>
      <c r="I152" s="231">
        <f>ROUNDDOWN(AL152*1.05,0)+INDEX(Sheet2!$B$2:'Sheet2'!$B$5,MATCH(G152,Sheet2!$A$2:'Sheet2'!$A$5,0),0)+34*AT152-ROUNDUP(IF($BC$1=TRUE,AV152,AW152)/10,0)+A152</f>
        <v>551</v>
      </c>
      <c r="J152" s="30">
        <f t="shared" si="168"/>
        <v>997</v>
      </c>
      <c r="K152" s="143">
        <f>AW152-ROUNDDOWN(AR152/2,0)-ROUNDDOWN(MAX(AQ152*1.2,AP152*0.5),0)+INDEX(Sheet2!$C$2:'Sheet2'!$C$5,MATCH(G152,Sheet2!$A$2:'Sheet2'!$A$5,0),0)</f>
        <v>911</v>
      </c>
      <c r="L152" s="25">
        <f t="shared" si="169"/>
        <v>487</v>
      </c>
      <c r="M152" s="83">
        <f t="shared" si="170"/>
        <v>15</v>
      </c>
      <c r="N152" s="83">
        <f t="shared" si="171"/>
        <v>20</v>
      </c>
      <c r="O152" s="92">
        <f t="shared" si="172"/>
        <v>1889</v>
      </c>
      <c r="P152" s="31">
        <f>AX152+IF($F152="범선",IF($BG$1=TRUE,INDEX(Sheet2!$H$2:'Sheet2'!$H$45,MATCH(AX152,Sheet2!$G$2:'Sheet2'!$G$45,0),0)),IF($BH$1=TRUE,INDEX(Sheet2!$I$2:'Sheet2'!$I$45,MATCH(AX152,Sheet2!$G$2:'Sheet2'!$G$45,0)),IF($BI$1=TRUE,INDEX(Sheet2!$H$2:'Sheet2'!$H$45,MATCH(AX152,Sheet2!$G$2:'Sheet2'!$G$45,0)),0)))+IF($BE$1=TRUE,2,0)</f>
        <v>0</v>
      </c>
      <c r="Q152" s="26">
        <f t="shared" si="173"/>
        <v>3</v>
      </c>
      <c r="R152" s="26">
        <f t="shared" si="174"/>
        <v>6</v>
      </c>
      <c r="S152" s="28">
        <f t="shared" si="175"/>
        <v>9</v>
      </c>
      <c r="T152" s="26">
        <f>AY152+IF($F152="범선",IF($BG$1=TRUE,INDEX(Sheet2!$H$2:'Sheet2'!$H$45,MATCH(AY152,Sheet2!$G$2:'Sheet2'!$G$45,0),0)),IF($BH$1=TRUE,INDEX(Sheet2!$I$2:'Sheet2'!$I$45,MATCH(AY152,Sheet2!$G$2:'Sheet2'!$G$45,0)),IF($BI$1=TRUE,INDEX(Sheet2!$H$2:'Sheet2'!$H$45,MATCH(AY152,Sheet2!$G$2:'Sheet2'!$G$45,0)),0)))+IF($BE$1=TRUE,2,0)</f>
        <v>1</v>
      </c>
      <c r="U152" s="26">
        <f t="shared" si="176"/>
        <v>4.5</v>
      </c>
      <c r="V152" s="26">
        <f t="shared" si="177"/>
        <v>7.5</v>
      </c>
      <c r="W152" s="28">
        <f t="shared" si="178"/>
        <v>10.5</v>
      </c>
      <c r="X152" s="26">
        <f>AZ152+IF($F152="범선",IF($BG$1=TRUE,INDEX(Sheet2!$H$2:'Sheet2'!$H$45,MATCH(AZ152,Sheet2!$G$2:'Sheet2'!$G$45,0),0)),IF($BH$1=TRUE,INDEX(Sheet2!$I$2:'Sheet2'!$I$45,MATCH(AZ152,Sheet2!$G$2:'Sheet2'!$G$45,0)),IF($BI$1=TRUE,INDEX(Sheet2!$H$2:'Sheet2'!$H$45,MATCH(AZ152,Sheet2!$G$2:'Sheet2'!$G$45,0)),0)))+IF($BE$1=TRUE,2,0)</f>
        <v>4</v>
      </c>
      <c r="Y152" s="26">
        <f t="shared" si="179"/>
        <v>7.5</v>
      </c>
      <c r="Z152" s="26">
        <f t="shared" si="180"/>
        <v>10.5</v>
      </c>
      <c r="AA152" s="28">
        <f t="shared" si="181"/>
        <v>13.5</v>
      </c>
      <c r="AB152" s="26">
        <f>BA152+IF($F152="범선",IF($BG$1=TRUE,INDEX(Sheet2!$H$2:'Sheet2'!$H$45,MATCH(BA152,Sheet2!$G$2:'Sheet2'!$G$45,0),0)),IF($BH$1=TRUE,INDEX(Sheet2!$I$2:'Sheet2'!$I$45,MATCH(BA152,Sheet2!$G$2:'Sheet2'!$G$45,0)),IF($BI$1=TRUE,INDEX(Sheet2!$H$2:'Sheet2'!$H$45,MATCH(BA152,Sheet2!$G$2:'Sheet2'!$G$45,0)),0)))+IF($BE$1=TRUE,2,0)</f>
        <v>8</v>
      </c>
      <c r="AC152" s="26">
        <f t="shared" si="182"/>
        <v>11.5</v>
      </c>
      <c r="AD152" s="26">
        <f t="shared" si="183"/>
        <v>14.5</v>
      </c>
      <c r="AE152" s="28">
        <f t="shared" si="184"/>
        <v>17.5</v>
      </c>
      <c r="AF152" s="26">
        <f>BB152+IF($F152="범선",IF($BG$1=TRUE,INDEX(Sheet2!$H$2:'Sheet2'!$H$45,MATCH(BB152,Sheet2!$G$2:'Sheet2'!$G$45,0),0)),IF($BH$1=TRUE,INDEX(Sheet2!$I$2:'Sheet2'!$I$45,MATCH(BB152,Sheet2!$G$2:'Sheet2'!$G$45,0)),IF($BI$1=TRUE,INDEX(Sheet2!$H$2:'Sheet2'!$H$45,MATCH(BB152,Sheet2!$G$2:'Sheet2'!$G$45,0)),0)))+IF($BE$1=TRUE,2,0)</f>
        <v>12</v>
      </c>
      <c r="AG152" s="26">
        <f t="shared" si="185"/>
        <v>15.5</v>
      </c>
      <c r="AH152" s="26">
        <f t="shared" si="186"/>
        <v>18.5</v>
      </c>
      <c r="AI152" s="28">
        <f t="shared" si="187"/>
        <v>21.5</v>
      </c>
      <c r="AJ152" s="26"/>
      <c r="AK152" s="97">
        <v>230</v>
      </c>
      <c r="AL152" s="97">
        <v>330</v>
      </c>
      <c r="AM152" s="97">
        <v>11</v>
      </c>
      <c r="AN152" s="83">
        <v>15</v>
      </c>
      <c r="AO152" s="83">
        <v>20</v>
      </c>
      <c r="AP152" s="5">
        <v>100</v>
      </c>
      <c r="AQ152" s="5">
        <v>25</v>
      </c>
      <c r="AR152" s="5">
        <v>50</v>
      </c>
      <c r="AS152" s="5">
        <v>600</v>
      </c>
      <c r="AT152" s="5">
        <v>3</v>
      </c>
      <c r="AU152" s="5">
        <f t="shared" si="188"/>
        <v>750</v>
      </c>
      <c r="AV152" s="5">
        <f t="shared" si="189"/>
        <v>562</v>
      </c>
      <c r="AW152" s="5">
        <f t="shared" si="190"/>
        <v>937</v>
      </c>
      <c r="AX152" s="5">
        <f t="shared" si="191"/>
        <v>-2</v>
      </c>
      <c r="AY152" s="5">
        <f t="shared" si="192"/>
        <v>-1</v>
      </c>
      <c r="AZ152" s="5">
        <f t="shared" si="193"/>
        <v>2</v>
      </c>
      <c r="BA152" s="5">
        <f t="shared" si="194"/>
        <v>6</v>
      </c>
      <c r="BB152" s="5">
        <f t="shared" si="195"/>
        <v>10</v>
      </c>
    </row>
    <row r="153" spans="1:54" s="5" customFormat="1" hidden="1">
      <c r="A153" s="334"/>
      <c r="B153" s="89" t="s">
        <v>43</v>
      </c>
      <c r="C153" s="119" t="s">
        <v>49</v>
      </c>
      <c r="D153" s="26" t="s">
        <v>1</v>
      </c>
      <c r="E153" s="26" t="s">
        <v>0</v>
      </c>
      <c r="F153" s="27" t="s">
        <v>18</v>
      </c>
      <c r="G153" s="28" t="s">
        <v>8</v>
      </c>
      <c r="H153" s="91">
        <f>ROUNDDOWN(AK153*1.05,0)+INDEX(Sheet2!$B$2:'Sheet2'!$B$5,MATCH(G153,Sheet2!$A$2:'Sheet2'!$A$5,0),0)+34*AT153-ROUNDUP(IF($BC$1=TRUE,AV153,AW153)/10,0)+A153</f>
        <v>499</v>
      </c>
      <c r="I153" s="231">
        <f>ROUNDDOWN(AL153*1.05,0)+INDEX(Sheet2!$B$2:'Sheet2'!$B$5,MATCH(G153,Sheet2!$A$2:'Sheet2'!$A$5,0),0)+34*AT153-ROUNDUP(IF($BC$1=TRUE,AV153,AW153)/10,0)+A153</f>
        <v>546</v>
      </c>
      <c r="J153" s="30">
        <f t="shared" si="168"/>
        <v>1045</v>
      </c>
      <c r="K153" s="143">
        <f>AW153-ROUNDDOWN(AR153/2,0)-ROUNDDOWN(MAX(AQ153*1.2,AP153*0.5),0)+INDEX(Sheet2!$C$2:'Sheet2'!$C$5,MATCH(G153,Sheet2!$A$2:'Sheet2'!$A$5,0),0)</f>
        <v>906</v>
      </c>
      <c r="L153" s="25">
        <f t="shared" si="169"/>
        <v>482</v>
      </c>
      <c r="M153" s="83">
        <f t="shared" si="170"/>
        <v>14</v>
      </c>
      <c r="N153" s="83">
        <f t="shared" si="171"/>
        <v>35</v>
      </c>
      <c r="O153" s="92">
        <f t="shared" si="172"/>
        <v>2043</v>
      </c>
      <c r="P153" s="31">
        <f>AX153+IF($F153="범선",IF($BG$1=TRUE,INDEX(Sheet2!$H$2:'Sheet2'!$H$45,MATCH(AX153,Sheet2!$G$2:'Sheet2'!$G$45,0),0)),IF($BH$1=TRUE,INDEX(Sheet2!$I$2:'Sheet2'!$I$45,MATCH(AX153,Sheet2!$G$2:'Sheet2'!$G$45,0)),IF($BI$1=TRUE,INDEX(Sheet2!$H$2:'Sheet2'!$H$45,MATCH(AX153,Sheet2!$G$2:'Sheet2'!$G$45,0)),0)))+IF($BE$1=TRUE,2,0)</f>
        <v>3</v>
      </c>
      <c r="Q153" s="26">
        <f t="shared" si="173"/>
        <v>6</v>
      </c>
      <c r="R153" s="26">
        <f t="shared" si="174"/>
        <v>9</v>
      </c>
      <c r="S153" s="28">
        <f t="shared" si="175"/>
        <v>12</v>
      </c>
      <c r="T153" s="26">
        <f>AY153+IF($F153="범선",IF($BG$1=TRUE,INDEX(Sheet2!$H$2:'Sheet2'!$H$45,MATCH(AY153,Sheet2!$G$2:'Sheet2'!$G$45,0),0)),IF($BH$1=TRUE,INDEX(Sheet2!$I$2:'Sheet2'!$I$45,MATCH(AY153,Sheet2!$G$2:'Sheet2'!$G$45,0)),IF($BI$1=TRUE,INDEX(Sheet2!$H$2:'Sheet2'!$H$45,MATCH(AY153,Sheet2!$G$2:'Sheet2'!$G$45,0)),0)))+IF($BE$1=TRUE,2,0)</f>
        <v>4</v>
      </c>
      <c r="U153" s="26">
        <f t="shared" si="176"/>
        <v>7.5</v>
      </c>
      <c r="V153" s="26">
        <f t="shared" si="177"/>
        <v>10.5</v>
      </c>
      <c r="W153" s="28">
        <f t="shared" si="178"/>
        <v>13.5</v>
      </c>
      <c r="X153" s="26">
        <f>AZ153+IF($F153="범선",IF($BG$1=TRUE,INDEX(Sheet2!$H$2:'Sheet2'!$H$45,MATCH(AZ153,Sheet2!$G$2:'Sheet2'!$G$45,0),0)),IF($BH$1=TRUE,INDEX(Sheet2!$I$2:'Sheet2'!$I$45,MATCH(AZ153,Sheet2!$G$2:'Sheet2'!$G$45,0)),IF($BI$1=TRUE,INDEX(Sheet2!$H$2:'Sheet2'!$H$45,MATCH(AZ153,Sheet2!$G$2:'Sheet2'!$G$45,0)),0)))+IF($BE$1=TRUE,2,0)</f>
        <v>7</v>
      </c>
      <c r="Y153" s="26">
        <f t="shared" si="179"/>
        <v>10.5</v>
      </c>
      <c r="Z153" s="26">
        <f t="shared" si="180"/>
        <v>13.5</v>
      </c>
      <c r="AA153" s="28">
        <f t="shared" si="181"/>
        <v>16.5</v>
      </c>
      <c r="AB153" s="26">
        <f>BA153+IF($F153="범선",IF($BG$1=TRUE,INDEX(Sheet2!$H$2:'Sheet2'!$H$45,MATCH(BA153,Sheet2!$G$2:'Sheet2'!$G$45,0),0)),IF($BH$1=TRUE,INDEX(Sheet2!$I$2:'Sheet2'!$I$45,MATCH(BA153,Sheet2!$G$2:'Sheet2'!$G$45,0)),IF($BI$1=TRUE,INDEX(Sheet2!$H$2:'Sheet2'!$H$45,MATCH(BA153,Sheet2!$G$2:'Sheet2'!$G$45,0)),0)))+IF($BE$1=TRUE,2,0)</f>
        <v>11</v>
      </c>
      <c r="AC153" s="26">
        <f t="shared" si="182"/>
        <v>14.5</v>
      </c>
      <c r="AD153" s="26">
        <f t="shared" si="183"/>
        <v>17.5</v>
      </c>
      <c r="AE153" s="28">
        <f t="shared" si="184"/>
        <v>20.5</v>
      </c>
      <c r="AF153" s="26">
        <f>BB153+IF($F153="범선",IF($BG$1=TRUE,INDEX(Sheet2!$H$2:'Sheet2'!$H$45,MATCH(BB153,Sheet2!$G$2:'Sheet2'!$G$45,0),0)),IF($BH$1=TRUE,INDEX(Sheet2!$I$2:'Sheet2'!$I$45,MATCH(BB153,Sheet2!$G$2:'Sheet2'!$G$45,0)),IF($BI$1=TRUE,INDEX(Sheet2!$H$2:'Sheet2'!$H$45,MATCH(BB153,Sheet2!$G$2:'Sheet2'!$G$45,0)),0)))+IF($BE$1=TRUE,2,0)</f>
        <v>15</v>
      </c>
      <c r="AG153" s="26">
        <f t="shared" si="185"/>
        <v>18.5</v>
      </c>
      <c r="AH153" s="26">
        <f t="shared" si="186"/>
        <v>21.5</v>
      </c>
      <c r="AI153" s="28">
        <f t="shared" si="187"/>
        <v>24.5</v>
      </c>
      <c r="AJ153" s="26"/>
      <c r="AK153" s="97">
        <v>280</v>
      </c>
      <c r="AL153" s="97">
        <v>325</v>
      </c>
      <c r="AM153" s="97">
        <v>15</v>
      </c>
      <c r="AN153" s="83">
        <v>14</v>
      </c>
      <c r="AO153" s="83">
        <v>35</v>
      </c>
      <c r="AP153" s="5">
        <v>110</v>
      </c>
      <c r="AQ153" s="5">
        <v>40</v>
      </c>
      <c r="AR153" s="5">
        <v>50</v>
      </c>
      <c r="AS153" s="5">
        <v>590</v>
      </c>
      <c r="AT153" s="5">
        <v>3</v>
      </c>
      <c r="AU153" s="5">
        <f t="shared" si="188"/>
        <v>750</v>
      </c>
      <c r="AV153" s="5">
        <f t="shared" si="189"/>
        <v>562</v>
      </c>
      <c r="AW153" s="5">
        <f t="shared" si="190"/>
        <v>937</v>
      </c>
      <c r="AX153" s="5">
        <f t="shared" si="191"/>
        <v>1</v>
      </c>
      <c r="AY153" s="5">
        <f t="shared" si="192"/>
        <v>2</v>
      </c>
      <c r="AZ153" s="5">
        <f t="shared" si="193"/>
        <v>5</v>
      </c>
      <c r="BA153" s="5">
        <f t="shared" si="194"/>
        <v>9</v>
      </c>
      <c r="BB153" s="5">
        <f t="shared" si="195"/>
        <v>13</v>
      </c>
    </row>
    <row r="154" spans="1:54" s="5" customFormat="1" hidden="1">
      <c r="A154" s="405"/>
      <c r="B154" s="406"/>
      <c r="C154" s="415" t="s">
        <v>97</v>
      </c>
      <c r="D154" s="38" t="s">
        <v>25</v>
      </c>
      <c r="E154" s="38" t="s">
        <v>0</v>
      </c>
      <c r="F154" s="407" t="s">
        <v>18</v>
      </c>
      <c r="G154" s="39" t="s">
        <v>10</v>
      </c>
      <c r="H154" s="286">
        <f>ROUNDDOWN(AK154*1.05,0)+INDEX(Sheet2!$B$2:'Sheet2'!$B$5,MATCH(G154,Sheet2!$A$2:'Sheet2'!$A$5,0),0)+34*AT154-ROUNDUP(IF($BC$1=TRUE,AV154,AW154)/10,0)+A154</f>
        <v>344</v>
      </c>
      <c r="I154" s="296">
        <f>ROUNDDOWN(AL154*1.05,0)+INDEX(Sheet2!$B$2:'Sheet2'!$B$5,MATCH(G154,Sheet2!$A$2:'Sheet2'!$A$5,0),0)+34*AT154-ROUNDUP(IF($BC$1=TRUE,AV154,AW154)/10,0)+A154</f>
        <v>491</v>
      </c>
      <c r="J154" s="40">
        <f t="shared" si="168"/>
        <v>835</v>
      </c>
      <c r="K154" s="664">
        <f>AW154-ROUNDDOWN(AR154/2,0)-ROUNDDOWN(MAX(AQ154*1.2,AP154*0.5),0)+INDEX(Sheet2!$C$2:'Sheet2'!$C$5,MATCH(G154,Sheet2!$A$2:'Sheet2'!$A$5,0),0)</f>
        <v>896</v>
      </c>
      <c r="L154" s="37">
        <f t="shared" si="169"/>
        <v>480</v>
      </c>
      <c r="M154" s="427">
        <f t="shared" si="170"/>
        <v>9</v>
      </c>
      <c r="N154" s="427">
        <f t="shared" si="171"/>
        <v>29</v>
      </c>
      <c r="O154" s="93">
        <f t="shared" si="172"/>
        <v>1523</v>
      </c>
      <c r="P154" s="41">
        <f>AX154+IF($F154="범선",IF($BG$1=TRUE,INDEX(Sheet2!$H$2:'Sheet2'!$H$45,MATCH(AX154,Sheet2!$G$2:'Sheet2'!$G$45,0),0)),IF($BH$1=TRUE,INDEX(Sheet2!$I$2:'Sheet2'!$I$45,MATCH(AX154,Sheet2!$G$2:'Sheet2'!$G$45,0)),IF($BI$1=TRUE,INDEX(Sheet2!$H$2:'Sheet2'!$H$45,MATCH(AX154,Sheet2!$G$2:'Sheet2'!$G$45,0)),0)))+IF($BE$1=TRUE,2,0)</f>
        <v>1</v>
      </c>
      <c r="Q154" s="38">
        <f t="shared" si="173"/>
        <v>4</v>
      </c>
      <c r="R154" s="38">
        <f t="shared" si="174"/>
        <v>7</v>
      </c>
      <c r="S154" s="39">
        <f t="shared" si="175"/>
        <v>10</v>
      </c>
      <c r="T154" s="38">
        <f>AY154+IF($F154="범선",IF($BG$1=TRUE,INDEX(Sheet2!$H$2:'Sheet2'!$H$45,MATCH(AY154,Sheet2!$G$2:'Sheet2'!$G$45,0),0)),IF($BH$1=TRUE,INDEX(Sheet2!$I$2:'Sheet2'!$I$45,MATCH(AY154,Sheet2!$G$2:'Sheet2'!$G$45,0)),IF($BI$1=TRUE,INDEX(Sheet2!$H$2:'Sheet2'!$H$45,MATCH(AY154,Sheet2!$G$2:'Sheet2'!$G$45,0)),0)))+IF($BE$1=TRUE,2,0)</f>
        <v>3</v>
      </c>
      <c r="U154" s="38">
        <f t="shared" si="176"/>
        <v>6.5</v>
      </c>
      <c r="V154" s="38">
        <f t="shared" si="177"/>
        <v>9.5</v>
      </c>
      <c r="W154" s="39">
        <f t="shared" si="178"/>
        <v>12.5</v>
      </c>
      <c r="X154" s="38">
        <f>AZ154+IF($F154="범선",IF($BG$1=TRUE,INDEX(Sheet2!$H$2:'Sheet2'!$H$45,MATCH(AZ154,Sheet2!$G$2:'Sheet2'!$G$45,0),0)),IF($BH$1=TRUE,INDEX(Sheet2!$I$2:'Sheet2'!$I$45,MATCH(AZ154,Sheet2!$G$2:'Sheet2'!$G$45,0)),IF($BI$1=TRUE,INDEX(Sheet2!$H$2:'Sheet2'!$H$45,MATCH(AZ154,Sheet2!$G$2:'Sheet2'!$G$45,0)),0)))+IF($BE$1=TRUE,2,0)</f>
        <v>6</v>
      </c>
      <c r="Y154" s="38">
        <f t="shared" si="179"/>
        <v>9.5</v>
      </c>
      <c r="Z154" s="38">
        <f t="shared" si="180"/>
        <v>12.5</v>
      </c>
      <c r="AA154" s="39">
        <f t="shared" si="181"/>
        <v>15.5</v>
      </c>
      <c r="AB154" s="38">
        <f>BA154+IF($F154="범선",IF($BG$1=TRUE,INDEX(Sheet2!$H$2:'Sheet2'!$H$45,MATCH(BA154,Sheet2!$G$2:'Sheet2'!$G$45,0),0)),IF($BH$1=TRUE,INDEX(Sheet2!$I$2:'Sheet2'!$I$45,MATCH(BA154,Sheet2!$G$2:'Sheet2'!$G$45,0)),IF($BI$1=TRUE,INDEX(Sheet2!$H$2:'Sheet2'!$H$45,MATCH(BA154,Sheet2!$G$2:'Sheet2'!$G$45,0)),0)))+IF($BE$1=TRUE,2,0)</f>
        <v>10</v>
      </c>
      <c r="AC154" s="38">
        <f t="shared" si="182"/>
        <v>13.5</v>
      </c>
      <c r="AD154" s="38">
        <f t="shared" si="183"/>
        <v>16.5</v>
      </c>
      <c r="AE154" s="39">
        <f t="shared" si="184"/>
        <v>19.5</v>
      </c>
      <c r="AF154" s="38">
        <f>BB154+IF($F154="범선",IF($BG$1=TRUE,INDEX(Sheet2!$H$2:'Sheet2'!$H$45,MATCH(BB154,Sheet2!$G$2:'Sheet2'!$G$45,0),0)),IF($BH$1=TRUE,INDEX(Sheet2!$I$2:'Sheet2'!$I$45,MATCH(BB154,Sheet2!$G$2:'Sheet2'!$G$45,0)),IF($BI$1=TRUE,INDEX(Sheet2!$H$2:'Sheet2'!$H$45,MATCH(BB154,Sheet2!$G$2:'Sheet2'!$G$45,0)),0)))+IF($BE$1=TRUE,2,0)</f>
        <v>13</v>
      </c>
      <c r="AG154" s="38">
        <f t="shared" si="185"/>
        <v>16.5</v>
      </c>
      <c r="AH154" s="38">
        <f t="shared" si="186"/>
        <v>19.5</v>
      </c>
      <c r="AI154" s="39">
        <f t="shared" si="187"/>
        <v>22.5</v>
      </c>
      <c r="AJ154" s="38"/>
      <c r="AK154" s="97">
        <v>150</v>
      </c>
      <c r="AL154" s="97">
        <v>290</v>
      </c>
      <c r="AM154" s="97">
        <v>9</v>
      </c>
      <c r="AN154" s="83">
        <v>9</v>
      </c>
      <c r="AO154" s="83">
        <v>29</v>
      </c>
      <c r="AP154" s="5">
        <v>60</v>
      </c>
      <c r="AQ154" s="5">
        <v>33</v>
      </c>
      <c r="AR154" s="5">
        <v>56</v>
      </c>
      <c r="AS154" s="5">
        <v>614</v>
      </c>
      <c r="AT154" s="5">
        <v>3</v>
      </c>
      <c r="AU154" s="5">
        <f t="shared" si="188"/>
        <v>730</v>
      </c>
      <c r="AV154" s="5">
        <f t="shared" si="189"/>
        <v>547</v>
      </c>
      <c r="AW154" s="5">
        <f t="shared" si="190"/>
        <v>912</v>
      </c>
      <c r="AX154" s="5">
        <f t="shared" si="191"/>
        <v>-1</v>
      </c>
      <c r="AY154" s="5">
        <f t="shared" si="192"/>
        <v>1</v>
      </c>
      <c r="AZ154" s="5">
        <f t="shared" si="193"/>
        <v>4</v>
      </c>
      <c r="BA154" s="5">
        <f t="shared" si="194"/>
        <v>8</v>
      </c>
      <c r="BB154" s="5">
        <f t="shared" si="195"/>
        <v>11</v>
      </c>
    </row>
    <row r="155" spans="1:54" s="5" customFormat="1" hidden="1">
      <c r="A155" s="675"/>
      <c r="B155" s="681"/>
      <c r="C155" s="549" t="s">
        <v>257</v>
      </c>
      <c r="D155" s="555" t="s">
        <v>25</v>
      </c>
      <c r="E155" s="555" t="s">
        <v>41</v>
      </c>
      <c r="F155" s="660" t="s">
        <v>18</v>
      </c>
      <c r="G155" s="567" t="s">
        <v>8</v>
      </c>
      <c r="H155" s="575">
        <f>ROUNDDOWN(AK155*1.05,0)+INDEX(Sheet2!$B$2:'Sheet2'!$B$5,MATCH(G155,Sheet2!$A$2:'Sheet2'!$A$5,0),0)+34*AT155-ROUNDUP(IF($BC$1=TRUE,AV155,AW155)/10,0)+A155</f>
        <v>505</v>
      </c>
      <c r="I155" s="583">
        <f>ROUNDDOWN(AL155*1.05,0)+INDEX(Sheet2!$B$2:'Sheet2'!$B$5,MATCH(G155,Sheet2!$A$2:'Sheet2'!$A$5,0),0)+34*AT155-ROUNDUP(IF($BC$1=TRUE,AV155,AW155)/10,0)+A155</f>
        <v>626</v>
      </c>
      <c r="J155" s="590">
        <f t="shared" si="168"/>
        <v>1131</v>
      </c>
      <c r="K155" s="173">
        <f>AW155-ROUNDDOWN(AR155/2,0)-ROUNDDOWN(MAX(AQ155*1.2,AP155*0.5),0)+INDEX(Sheet2!$C$2:'Sheet2'!$C$5,MATCH(G155,Sheet2!$A$2:'Sheet2'!$A$5,0),0)</f>
        <v>885</v>
      </c>
      <c r="L155" s="611">
        <f t="shared" si="169"/>
        <v>486</v>
      </c>
      <c r="M155" s="621">
        <f t="shared" si="170"/>
        <v>12</v>
      </c>
      <c r="N155" s="621">
        <f t="shared" si="171"/>
        <v>22</v>
      </c>
      <c r="O155" s="636">
        <f t="shared" si="172"/>
        <v>2141</v>
      </c>
      <c r="P155" s="47">
        <f>AX155+IF($F155="범선",IF($BG$1=TRUE,INDEX(Sheet2!$H$2:'Sheet2'!$H$45,MATCH(AX155,Sheet2!$G$2:'Sheet2'!$G$45,0),0)),IF($BH$1=TRUE,INDEX(Sheet2!$I$2:'Sheet2'!$I$45,MATCH(AX155,Sheet2!$G$2:'Sheet2'!$G$45,0)),IF($BI$1=TRUE,INDEX(Sheet2!$H$2:'Sheet2'!$H$45,MATCH(AX155,Sheet2!$G$2:'Sheet2'!$G$45,0)),0)))+IF($BE$1=TRUE,2,0)</f>
        <v>0</v>
      </c>
      <c r="Q155" s="43">
        <f t="shared" si="173"/>
        <v>3</v>
      </c>
      <c r="R155" s="43">
        <f t="shared" si="174"/>
        <v>6</v>
      </c>
      <c r="S155" s="45">
        <f t="shared" si="175"/>
        <v>9</v>
      </c>
      <c r="T155" s="43">
        <f>AY155+IF($F155="범선",IF($BG$1=TRUE,INDEX(Sheet2!$H$2:'Sheet2'!$H$45,MATCH(AY155,Sheet2!$G$2:'Sheet2'!$G$45,0),0)),IF($BH$1=TRUE,INDEX(Sheet2!$I$2:'Sheet2'!$I$45,MATCH(AY155,Sheet2!$G$2:'Sheet2'!$G$45,0)),IF($BI$1=TRUE,INDEX(Sheet2!$H$2:'Sheet2'!$H$45,MATCH(AY155,Sheet2!$G$2:'Sheet2'!$G$45,0)),0)))+IF($BE$1=TRUE,2,0)</f>
        <v>1</v>
      </c>
      <c r="U155" s="43">
        <f t="shared" si="176"/>
        <v>4.5</v>
      </c>
      <c r="V155" s="43">
        <f t="shared" si="177"/>
        <v>7.5</v>
      </c>
      <c r="W155" s="45">
        <f t="shared" si="178"/>
        <v>10.5</v>
      </c>
      <c r="X155" s="43">
        <f>AZ155+IF($F155="범선",IF($BG$1=TRUE,INDEX(Sheet2!$H$2:'Sheet2'!$H$45,MATCH(AZ155,Sheet2!$G$2:'Sheet2'!$G$45,0),0)),IF($BH$1=TRUE,INDEX(Sheet2!$I$2:'Sheet2'!$I$45,MATCH(AZ155,Sheet2!$G$2:'Sheet2'!$G$45,0)),IF($BI$1=TRUE,INDEX(Sheet2!$H$2:'Sheet2'!$H$45,MATCH(AZ155,Sheet2!$G$2:'Sheet2'!$G$45,0)),0)))+IF($BE$1=TRUE,2,0)</f>
        <v>5</v>
      </c>
      <c r="Y155" s="43">
        <f t="shared" si="179"/>
        <v>8.5</v>
      </c>
      <c r="Z155" s="43">
        <f t="shared" si="180"/>
        <v>11.5</v>
      </c>
      <c r="AA155" s="45">
        <f t="shared" si="181"/>
        <v>14.5</v>
      </c>
      <c r="AB155" s="43">
        <f>BA155+IF($F155="범선",IF($BG$1=TRUE,INDEX(Sheet2!$H$2:'Sheet2'!$H$45,MATCH(BA155,Sheet2!$G$2:'Sheet2'!$G$45,0),0)),IF($BH$1=TRUE,INDEX(Sheet2!$I$2:'Sheet2'!$I$45,MATCH(BA155,Sheet2!$G$2:'Sheet2'!$G$45,0)),IF($BI$1=TRUE,INDEX(Sheet2!$H$2:'Sheet2'!$H$45,MATCH(BA155,Sheet2!$G$2:'Sheet2'!$G$45,0)),0)))+IF($BE$1=TRUE,2,0)</f>
        <v>8</v>
      </c>
      <c r="AC155" s="43">
        <f t="shared" si="182"/>
        <v>11.5</v>
      </c>
      <c r="AD155" s="43">
        <f t="shared" si="183"/>
        <v>14.5</v>
      </c>
      <c r="AE155" s="45">
        <f t="shared" si="184"/>
        <v>17.5</v>
      </c>
      <c r="AF155" s="43">
        <f>BB155+IF($F155="범선",IF($BG$1=TRUE,INDEX(Sheet2!$H$2:'Sheet2'!$H$45,MATCH(BB155,Sheet2!$G$2:'Sheet2'!$G$45,0),0)),IF($BH$1=TRUE,INDEX(Sheet2!$I$2:'Sheet2'!$I$45,MATCH(BB155,Sheet2!$G$2:'Sheet2'!$G$45,0)),IF($BI$1=TRUE,INDEX(Sheet2!$H$2:'Sheet2'!$H$45,MATCH(BB155,Sheet2!$G$2:'Sheet2'!$G$45,0)),0)))+IF($BE$1=TRUE,2,0)</f>
        <v>12</v>
      </c>
      <c r="AG155" s="43">
        <f t="shared" si="185"/>
        <v>15.5</v>
      </c>
      <c r="AH155" s="43">
        <f t="shared" si="186"/>
        <v>18.5</v>
      </c>
      <c r="AI155" s="45">
        <f t="shared" si="187"/>
        <v>21.5</v>
      </c>
      <c r="AJ155" s="20"/>
      <c r="AK155" s="97">
        <v>250</v>
      </c>
      <c r="AL155" s="97">
        <v>365</v>
      </c>
      <c r="AM155" s="97">
        <v>13</v>
      </c>
      <c r="AN155" s="83">
        <v>12</v>
      </c>
      <c r="AO155" s="83">
        <v>22</v>
      </c>
      <c r="AP155" s="5">
        <v>60</v>
      </c>
      <c r="AQ155" s="5">
        <v>26</v>
      </c>
      <c r="AR155" s="5">
        <v>16</v>
      </c>
      <c r="AS155" s="5">
        <v>624</v>
      </c>
      <c r="AT155" s="5">
        <v>4</v>
      </c>
      <c r="AU155" s="5">
        <f t="shared" si="188"/>
        <v>700</v>
      </c>
      <c r="AV155" s="5">
        <f t="shared" si="189"/>
        <v>525</v>
      </c>
      <c r="AW155" s="5">
        <f t="shared" si="190"/>
        <v>875</v>
      </c>
      <c r="AX155" s="5">
        <f t="shared" si="191"/>
        <v>-2</v>
      </c>
      <c r="AY155" s="5">
        <f t="shared" si="192"/>
        <v>-1</v>
      </c>
      <c r="AZ155" s="5">
        <f t="shared" si="193"/>
        <v>3</v>
      </c>
      <c r="BA155" s="5">
        <f t="shared" si="194"/>
        <v>6</v>
      </c>
      <c r="BB155" s="5">
        <f t="shared" si="195"/>
        <v>10</v>
      </c>
    </row>
    <row r="156" spans="1:54" s="5" customFormat="1" hidden="1">
      <c r="A156" s="334"/>
      <c r="B156" s="89"/>
      <c r="C156" s="119" t="s">
        <v>189</v>
      </c>
      <c r="D156" s="26" t="s">
        <v>25</v>
      </c>
      <c r="E156" s="26" t="s">
        <v>41</v>
      </c>
      <c r="F156" s="26" t="s">
        <v>18</v>
      </c>
      <c r="G156" s="28" t="s">
        <v>12</v>
      </c>
      <c r="H156" s="91">
        <f>ROUNDDOWN(AK156*1.05,0)+INDEX(Sheet2!$B$2:'Sheet2'!$B$5,MATCH(G156,Sheet2!$A$2:'Sheet2'!$A$5,0),0)+34*AT156-ROUNDUP(IF($BC$1=TRUE,AV156,AW156)/10,0)+A156</f>
        <v>362</v>
      </c>
      <c r="I156" s="231">
        <f>ROUNDDOWN(AL156*1.05,0)+INDEX(Sheet2!$B$2:'Sheet2'!$B$5,MATCH(G156,Sheet2!$A$2:'Sheet2'!$A$5,0),0)+34*AT156-ROUNDUP(IF($BC$1=TRUE,AV156,AW156)/10,0)+A156</f>
        <v>484</v>
      </c>
      <c r="J156" s="30">
        <f t="shared" si="168"/>
        <v>846</v>
      </c>
      <c r="K156" s="133">
        <f>AW156-ROUNDDOWN(AR156/2,0)-ROUNDDOWN(MAX(AQ156*1.2,AP156*0.5),0)+INDEX(Sheet2!$C$2:'Sheet2'!$C$5,MATCH(G156,Sheet2!$A$2:'Sheet2'!$A$5,0),0)</f>
        <v>884</v>
      </c>
      <c r="L156" s="25">
        <f t="shared" si="169"/>
        <v>470</v>
      </c>
      <c r="M156" s="83">
        <f t="shared" si="170"/>
        <v>9</v>
      </c>
      <c r="N156" s="83">
        <f t="shared" si="171"/>
        <v>45</v>
      </c>
      <c r="O156" s="92">
        <f t="shared" si="172"/>
        <v>1570</v>
      </c>
      <c r="P156" s="31">
        <f>AX156+IF($F156="범선",IF($BG$1=TRUE,INDEX(Sheet2!$H$2:'Sheet2'!$H$45,MATCH(AX156,Sheet2!$G$2:'Sheet2'!$G$45,0),0)),IF($BH$1=TRUE,INDEX(Sheet2!$I$2:'Sheet2'!$I$45,MATCH(AX156,Sheet2!$G$2:'Sheet2'!$G$45,0)),IF($BI$1=TRUE,INDEX(Sheet2!$H$2:'Sheet2'!$H$45,MATCH(AX156,Sheet2!$G$2:'Sheet2'!$G$45,0)),0)))+IF($BE$1=TRUE,2,0)</f>
        <v>5</v>
      </c>
      <c r="Q156" s="26">
        <f t="shared" si="173"/>
        <v>8</v>
      </c>
      <c r="R156" s="26">
        <f t="shared" si="174"/>
        <v>11</v>
      </c>
      <c r="S156" s="28">
        <f t="shared" si="175"/>
        <v>14</v>
      </c>
      <c r="T156" s="26">
        <f>AY156+IF($F156="범선",IF($BG$1=TRUE,INDEX(Sheet2!$H$2:'Sheet2'!$H$45,MATCH(AY156,Sheet2!$G$2:'Sheet2'!$G$45,0),0)),IF($BH$1=TRUE,INDEX(Sheet2!$I$2:'Sheet2'!$I$45,MATCH(AY156,Sheet2!$G$2:'Sheet2'!$G$45,0)),IF($BI$1=TRUE,INDEX(Sheet2!$H$2:'Sheet2'!$H$45,MATCH(AY156,Sheet2!$G$2:'Sheet2'!$G$45,0)),0)))+IF($BE$1=TRUE,2,0)</f>
        <v>6</v>
      </c>
      <c r="U156" s="26">
        <f t="shared" si="176"/>
        <v>9.5</v>
      </c>
      <c r="V156" s="26">
        <f t="shared" si="177"/>
        <v>12.5</v>
      </c>
      <c r="W156" s="28">
        <f t="shared" si="178"/>
        <v>15.5</v>
      </c>
      <c r="X156" s="26">
        <f>AZ156+IF($F156="범선",IF($BG$1=TRUE,INDEX(Sheet2!$H$2:'Sheet2'!$H$45,MATCH(AZ156,Sheet2!$G$2:'Sheet2'!$G$45,0),0)),IF($BH$1=TRUE,INDEX(Sheet2!$I$2:'Sheet2'!$I$45,MATCH(AZ156,Sheet2!$G$2:'Sheet2'!$G$45,0)),IF($BI$1=TRUE,INDEX(Sheet2!$H$2:'Sheet2'!$H$45,MATCH(AZ156,Sheet2!$G$2:'Sheet2'!$G$45,0)),0)))+IF($BE$1=TRUE,2,0)</f>
        <v>9</v>
      </c>
      <c r="Y156" s="26">
        <f t="shared" si="179"/>
        <v>12.5</v>
      </c>
      <c r="Z156" s="26">
        <f t="shared" si="180"/>
        <v>15.5</v>
      </c>
      <c r="AA156" s="28">
        <f t="shared" si="181"/>
        <v>18.5</v>
      </c>
      <c r="AB156" s="26">
        <f>BA156+IF($F156="범선",IF($BG$1=TRUE,INDEX(Sheet2!$H$2:'Sheet2'!$H$45,MATCH(BA156,Sheet2!$G$2:'Sheet2'!$G$45,0),0)),IF($BH$1=TRUE,INDEX(Sheet2!$I$2:'Sheet2'!$I$45,MATCH(BA156,Sheet2!$G$2:'Sheet2'!$G$45,0)),IF($BI$1=TRUE,INDEX(Sheet2!$H$2:'Sheet2'!$H$45,MATCH(BA156,Sheet2!$G$2:'Sheet2'!$G$45,0)),0)))+IF($BE$1=TRUE,2,0)</f>
        <v>13</v>
      </c>
      <c r="AC156" s="26">
        <f t="shared" si="182"/>
        <v>16.5</v>
      </c>
      <c r="AD156" s="26">
        <f t="shared" si="183"/>
        <v>19.5</v>
      </c>
      <c r="AE156" s="28">
        <f t="shared" si="184"/>
        <v>22.5</v>
      </c>
      <c r="AF156" s="26">
        <f>BB156+IF($F156="범선",IF($BG$1=TRUE,INDEX(Sheet2!$H$2:'Sheet2'!$H$45,MATCH(BB156,Sheet2!$G$2:'Sheet2'!$G$45,0),0)),IF($BH$1=TRUE,INDEX(Sheet2!$I$2:'Sheet2'!$I$45,MATCH(BB156,Sheet2!$G$2:'Sheet2'!$G$45,0)),IF($BI$1=TRUE,INDEX(Sheet2!$H$2:'Sheet2'!$H$45,MATCH(BB156,Sheet2!$G$2:'Sheet2'!$G$45,0)),0)))+IF($BE$1=TRUE,2,0)</f>
        <v>17</v>
      </c>
      <c r="AG156" s="26">
        <f t="shared" si="185"/>
        <v>20.5</v>
      </c>
      <c r="AH156" s="26">
        <f t="shared" si="186"/>
        <v>23.5</v>
      </c>
      <c r="AI156" s="28">
        <f t="shared" si="187"/>
        <v>26.5</v>
      </c>
      <c r="AJ156" s="26"/>
      <c r="AK156" s="96">
        <v>167</v>
      </c>
      <c r="AL156" s="96">
        <v>283</v>
      </c>
      <c r="AM156" s="96">
        <v>10</v>
      </c>
      <c r="AN156" s="83">
        <v>9</v>
      </c>
      <c r="AO156" s="83">
        <v>45</v>
      </c>
      <c r="AP156" s="13">
        <v>102</v>
      </c>
      <c r="AQ156" s="13">
        <v>40</v>
      </c>
      <c r="AR156" s="13">
        <v>52</v>
      </c>
      <c r="AS156" s="13">
        <v>576</v>
      </c>
      <c r="AT156" s="13">
        <v>3</v>
      </c>
      <c r="AU156" s="5">
        <f t="shared" si="188"/>
        <v>730</v>
      </c>
      <c r="AV156" s="5">
        <f t="shared" si="189"/>
        <v>547</v>
      </c>
      <c r="AW156" s="5">
        <f t="shared" si="190"/>
        <v>912</v>
      </c>
      <c r="AX156" s="5">
        <f t="shared" si="191"/>
        <v>3</v>
      </c>
      <c r="AY156" s="5">
        <f t="shared" si="192"/>
        <v>4</v>
      </c>
      <c r="AZ156" s="5">
        <f t="shared" si="193"/>
        <v>7</v>
      </c>
      <c r="BA156" s="5">
        <f t="shared" si="194"/>
        <v>11</v>
      </c>
      <c r="BB156" s="5">
        <f t="shared" si="195"/>
        <v>15</v>
      </c>
    </row>
    <row r="157" spans="1:54" s="5" customFormat="1" hidden="1">
      <c r="A157" s="381"/>
      <c r="B157" s="377" t="s">
        <v>100</v>
      </c>
      <c r="C157" s="203" t="s">
        <v>189</v>
      </c>
      <c r="D157" s="49" t="s">
        <v>1</v>
      </c>
      <c r="E157" s="49" t="s">
        <v>41</v>
      </c>
      <c r="F157" s="49" t="s">
        <v>18</v>
      </c>
      <c r="G157" s="51" t="s">
        <v>12</v>
      </c>
      <c r="H157" s="284">
        <f>ROUNDDOWN(AK157*1.05,0)+INDEX(Sheet2!$B$2:'Sheet2'!$B$5,MATCH(G157,Sheet2!$A$2:'Sheet2'!$A$5,0),0)+34*AT157-ROUNDUP(IF($BC$1=TRUE,AV157,AW157)/10,0)+A157</f>
        <v>362</v>
      </c>
      <c r="I157" s="294">
        <f>ROUNDDOWN(AL157*1.05,0)+INDEX(Sheet2!$B$2:'Sheet2'!$B$5,MATCH(G157,Sheet2!$A$2:'Sheet2'!$A$5,0),0)+34*AT157-ROUNDUP(IF($BC$1=TRUE,AV157,AW157)/10,0)+A157</f>
        <v>484</v>
      </c>
      <c r="J157" s="52">
        <f t="shared" si="168"/>
        <v>846</v>
      </c>
      <c r="K157" s="207">
        <f>AW157-ROUNDDOWN(AR157/2,0)-ROUNDDOWN(MAX(AQ157*1.2,AP157*0.5),0)+INDEX(Sheet2!$C$2:'Sheet2'!$C$5,MATCH(G157,Sheet2!$A$2:'Sheet2'!$A$5,0),0)</f>
        <v>884</v>
      </c>
      <c r="L157" s="48">
        <f t="shared" si="169"/>
        <v>470</v>
      </c>
      <c r="M157" s="201">
        <f t="shared" si="170"/>
        <v>9</v>
      </c>
      <c r="N157" s="201">
        <f t="shared" si="171"/>
        <v>45</v>
      </c>
      <c r="O157" s="202">
        <f t="shared" si="172"/>
        <v>1570</v>
      </c>
      <c r="P157" s="53">
        <f>AX157+IF($F157="범선",IF($BG$1=TRUE,INDEX(Sheet2!$H$2:'Sheet2'!$H$45,MATCH(AX157,Sheet2!$G$2:'Sheet2'!$G$45,0),0)),IF($BH$1=TRUE,INDEX(Sheet2!$I$2:'Sheet2'!$I$45,MATCH(AX157,Sheet2!$G$2:'Sheet2'!$G$45,0)),IF($BI$1=TRUE,INDEX(Sheet2!$H$2:'Sheet2'!$H$45,MATCH(AX157,Sheet2!$G$2:'Sheet2'!$G$45,0)),0)))+IF($BE$1=TRUE,2,0)</f>
        <v>5</v>
      </c>
      <c r="Q157" s="49">
        <f t="shared" si="173"/>
        <v>8</v>
      </c>
      <c r="R157" s="49">
        <f t="shared" si="174"/>
        <v>11</v>
      </c>
      <c r="S157" s="51">
        <f t="shared" si="175"/>
        <v>14</v>
      </c>
      <c r="T157" s="49">
        <f>AY157+IF($F157="범선",IF($BG$1=TRUE,INDEX(Sheet2!$H$2:'Sheet2'!$H$45,MATCH(AY157,Sheet2!$G$2:'Sheet2'!$G$45,0),0)),IF($BH$1=TRUE,INDEX(Sheet2!$I$2:'Sheet2'!$I$45,MATCH(AY157,Sheet2!$G$2:'Sheet2'!$G$45,0)),IF($BI$1=TRUE,INDEX(Sheet2!$H$2:'Sheet2'!$H$45,MATCH(AY157,Sheet2!$G$2:'Sheet2'!$G$45,0)),0)))+IF($BE$1=TRUE,2,0)</f>
        <v>6</v>
      </c>
      <c r="U157" s="49">
        <f t="shared" si="176"/>
        <v>9.5</v>
      </c>
      <c r="V157" s="49">
        <f t="shared" si="177"/>
        <v>12.5</v>
      </c>
      <c r="W157" s="51">
        <f t="shared" si="178"/>
        <v>15.5</v>
      </c>
      <c r="X157" s="49">
        <f>AZ157+IF($F157="범선",IF($BG$1=TRUE,INDEX(Sheet2!$H$2:'Sheet2'!$H$45,MATCH(AZ157,Sheet2!$G$2:'Sheet2'!$G$45,0),0)),IF($BH$1=TRUE,INDEX(Sheet2!$I$2:'Sheet2'!$I$45,MATCH(AZ157,Sheet2!$G$2:'Sheet2'!$G$45,0)),IF($BI$1=TRUE,INDEX(Sheet2!$H$2:'Sheet2'!$H$45,MATCH(AZ157,Sheet2!$G$2:'Sheet2'!$G$45,0)),0)))+IF($BE$1=TRUE,2,0)</f>
        <v>9</v>
      </c>
      <c r="Y157" s="49">
        <f t="shared" si="179"/>
        <v>12.5</v>
      </c>
      <c r="Z157" s="49">
        <f t="shared" si="180"/>
        <v>15.5</v>
      </c>
      <c r="AA157" s="51">
        <f t="shared" si="181"/>
        <v>18.5</v>
      </c>
      <c r="AB157" s="49">
        <f>BA157+IF($F157="범선",IF($BG$1=TRUE,INDEX(Sheet2!$H$2:'Sheet2'!$H$45,MATCH(BA157,Sheet2!$G$2:'Sheet2'!$G$45,0),0)),IF($BH$1=TRUE,INDEX(Sheet2!$I$2:'Sheet2'!$I$45,MATCH(BA157,Sheet2!$G$2:'Sheet2'!$G$45,0)),IF($BI$1=TRUE,INDEX(Sheet2!$H$2:'Sheet2'!$H$45,MATCH(BA157,Sheet2!$G$2:'Sheet2'!$G$45,0)),0)))+IF($BE$1=TRUE,2,0)</f>
        <v>13</v>
      </c>
      <c r="AC157" s="49">
        <f t="shared" si="182"/>
        <v>16.5</v>
      </c>
      <c r="AD157" s="49">
        <f t="shared" si="183"/>
        <v>19.5</v>
      </c>
      <c r="AE157" s="51">
        <f t="shared" si="184"/>
        <v>22.5</v>
      </c>
      <c r="AF157" s="49">
        <f>BB157+IF($F157="범선",IF($BG$1=TRUE,INDEX(Sheet2!$H$2:'Sheet2'!$H$45,MATCH(BB157,Sheet2!$G$2:'Sheet2'!$G$45,0),0)),IF($BH$1=TRUE,INDEX(Sheet2!$I$2:'Sheet2'!$I$45,MATCH(BB157,Sheet2!$G$2:'Sheet2'!$G$45,0)),IF($BI$1=TRUE,INDEX(Sheet2!$H$2:'Sheet2'!$H$45,MATCH(BB157,Sheet2!$G$2:'Sheet2'!$G$45,0)),0)))+IF($BE$1=TRUE,2,0)</f>
        <v>17</v>
      </c>
      <c r="AG157" s="49">
        <f t="shared" si="185"/>
        <v>20.5</v>
      </c>
      <c r="AH157" s="49">
        <f t="shared" si="186"/>
        <v>23.5</v>
      </c>
      <c r="AI157" s="51">
        <f t="shared" si="187"/>
        <v>26.5</v>
      </c>
      <c r="AJ157" s="38"/>
      <c r="AK157" s="96">
        <v>167</v>
      </c>
      <c r="AL157" s="96">
        <v>283</v>
      </c>
      <c r="AM157" s="96">
        <v>10</v>
      </c>
      <c r="AN157" s="83">
        <v>9</v>
      </c>
      <c r="AO157" s="83">
        <v>45</v>
      </c>
      <c r="AP157" s="13">
        <v>102</v>
      </c>
      <c r="AQ157" s="13">
        <v>40</v>
      </c>
      <c r="AR157" s="13">
        <v>52</v>
      </c>
      <c r="AS157" s="13">
        <v>576</v>
      </c>
      <c r="AT157" s="13">
        <v>3</v>
      </c>
      <c r="AU157" s="13">
        <f t="shared" si="188"/>
        <v>730</v>
      </c>
      <c r="AV157" s="13">
        <f t="shared" si="189"/>
        <v>547</v>
      </c>
      <c r="AW157" s="13">
        <f t="shared" si="190"/>
        <v>912</v>
      </c>
      <c r="AX157" s="5">
        <f t="shared" si="191"/>
        <v>3</v>
      </c>
      <c r="AY157" s="5">
        <f t="shared" si="192"/>
        <v>4</v>
      </c>
      <c r="AZ157" s="5">
        <f t="shared" si="193"/>
        <v>7</v>
      </c>
      <c r="BA157" s="5">
        <f t="shared" si="194"/>
        <v>11</v>
      </c>
      <c r="BB157" s="5">
        <f t="shared" si="195"/>
        <v>15</v>
      </c>
    </row>
    <row r="158" spans="1:54" s="5" customFormat="1" hidden="1">
      <c r="A158" s="368"/>
      <c r="B158" s="90"/>
      <c r="C158" s="122" t="s">
        <v>247</v>
      </c>
      <c r="D158" s="20" t="s">
        <v>25</v>
      </c>
      <c r="E158" s="20" t="s">
        <v>41</v>
      </c>
      <c r="F158" s="21" t="s">
        <v>18</v>
      </c>
      <c r="G158" s="22" t="s">
        <v>8</v>
      </c>
      <c r="H158" s="318">
        <f>ROUNDDOWN(AK158*1.05,0)+INDEX(Sheet2!$B$2:'Sheet2'!$B$5,MATCH(G158,Sheet2!$A$2:'Sheet2'!$A$5,0),0)+34*AT158-ROUNDUP(IF($BC$1=TRUE,AV158,AW158)/10,0)+A158</f>
        <v>460</v>
      </c>
      <c r="I158" s="319">
        <f>ROUNDDOWN(AL158*1.05,0)+INDEX(Sheet2!$B$2:'Sheet2'!$B$5,MATCH(G158,Sheet2!$A$2:'Sheet2'!$A$5,0),0)+34*AT158-ROUNDUP(IF($BC$1=TRUE,AV158,AW158)/10,0)+A158</f>
        <v>591</v>
      </c>
      <c r="J158" s="23">
        <f t="shared" si="168"/>
        <v>1051</v>
      </c>
      <c r="K158" s="495">
        <f>AW158-ROUNDDOWN(AR158/2,0)-ROUNDDOWN(MAX(AQ158*1.2,AP158*0.5),0)+INDEX(Sheet2!$C$2:'Sheet2'!$C$5,MATCH(G158,Sheet2!$A$2:'Sheet2'!$A$5,0),0)</f>
        <v>883</v>
      </c>
      <c r="L158" s="19">
        <f t="shared" si="169"/>
        <v>479</v>
      </c>
      <c r="M158" s="99">
        <f t="shared" si="170"/>
        <v>11</v>
      </c>
      <c r="N158" s="99">
        <f t="shared" si="171"/>
        <v>14</v>
      </c>
      <c r="O158" s="187">
        <f t="shared" si="172"/>
        <v>1971</v>
      </c>
      <c r="P158" s="24">
        <f>AX158+IF($F158="범선",IF($BG$1=TRUE,INDEX(Sheet2!$H$2:'Sheet2'!$H$45,MATCH(AX158,Sheet2!$G$2:'Sheet2'!$G$45,0),0)),IF($BH$1=TRUE,INDEX(Sheet2!$I$2:'Sheet2'!$I$45,MATCH(AX158,Sheet2!$G$2:'Sheet2'!$G$45,0)),IF($BI$1=TRUE,INDEX(Sheet2!$H$2:'Sheet2'!$H$45,MATCH(AX158,Sheet2!$G$2:'Sheet2'!$G$45,0)),0)))+IF($BE$1=TRUE,2,0)</f>
        <v>-2</v>
      </c>
      <c r="Q158" s="20">
        <f t="shared" si="173"/>
        <v>1</v>
      </c>
      <c r="R158" s="20">
        <f t="shared" si="174"/>
        <v>4</v>
      </c>
      <c r="S158" s="22">
        <f t="shared" si="175"/>
        <v>7</v>
      </c>
      <c r="T158" s="20">
        <f>AY158+IF($F158="범선",IF($BG$1=TRUE,INDEX(Sheet2!$H$2:'Sheet2'!$H$45,MATCH(AY158,Sheet2!$G$2:'Sheet2'!$G$45,0),0)),IF($BH$1=TRUE,INDEX(Sheet2!$I$2:'Sheet2'!$I$45,MATCH(AY158,Sheet2!$G$2:'Sheet2'!$G$45,0)),IF($BI$1=TRUE,INDEX(Sheet2!$H$2:'Sheet2'!$H$45,MATCH(AY158,Sheet2!$G$2:'Sheet2'!$G$45,0)),0)))+IF($BE$1=TRUE,2,0)</f>
        <v>0</v>
      </c>
      <c r="U158" s="20">
        <f t="shared" si="176"/>
        <v>3.5</v>
      </c>
      <c r="V158" s="20">
        <f t="shared" si="177"/>
        <v>6.5</v>
      </c>
      <c r="W158" s="22">
        <f t="shared" si="178"/>
        <v>9.5</v>
      </c>
      <c r="X158" s="20">
        <f>AZ158+IF($F158="범선",IF($BG$1=TRUE,INDEX(Sheet2!$H$2:'Sheet2'!$H$45,MATCH(AZ158,Sheet2!$G$2:'Sheet2'!$G$45,0),0)),IF($BH$1=TRUE,INDEX(Sheet2!$I$2:'Sheet2'!$I$45,MATCH(AZ158,Sheet2!$G$2:'Sheet2'!$G$45,0)),IF($BI$1=TRUE,INDEX(Sheet2!$H$2:'Sheet2'!$H$45,MATCH(AZ158,Sheet2!$G$2:'Sheet2'!$G$45,0)),0)))+IF($BE$1=TRUE,2,0)</f>
        <v>3</v>
      </c>
      <c r="Y158" s="20">
        <f t="shared" si="179"/>
        <v>6.5</v>
      </c>
      <c r="Z158" s="20">
        <f t="shared" si="180"/>
        <v>9.5</v>
      </c>
      <c r="AA158" s="22">
        <f t="shared" si="181"/>
        <v>12.5</v>
      </c>
      <c r="AB158" s="20">
        <f>BA158+IF($F158="범선",IF($BG$1=TRUE,INDEX(Sheet2!$H$2:'Sheet2'!$H$45,MATCH(BA158,Sheet2!$G$2:'Sheet2'!$G$45,0),0)),IF($BH$1=TRUE,INDEX(Sheet2!$I$2:'Sheet2'!$I$45,MATCH(BA158,Sheet2!$G$2:'Sheet2'!$G$45,0)),IF($BI$1=TRUE,INDEX(Sheet2!$H$2:'Sheet2'!$H$45,MATCH(BA158,Sheet2!$G$2:'Sheet2'!$G$45,0)),0)))+IF($BE$1=TRUE,2,0)</f>
        <v>7</v>
      </c>
      <c r="AC158" s="20">
        <f t="shared" si="182"/>
        <v>10.5</v>
      </c>
      <c r="AD158" s="20">
        <f t="shared" si="183"/>
        <v>13.5</v>
      </c>
      <c r="AE158" s="22">
        <f t="shared" si="184"/>
        <v>16.5</v>
      </c>
      <c r="AF158" s="20">
        <f>BB158+IF($F158="범선",IF($BG$1=TRUE,INDEX(Sheet2!$H$2:'Sheet2'!$H$45,MATCH(BB158,Sheet2!$G$2:'Sheet2'!$G$45,0),0)),IF($BH$1=TRUE,INDEX(Sheet2!$I$2:'Sheet2'!$I$45,MATCH(BB158,Sheet2!$G$2:'Sheet2'!$G$45,0)),IF($BI$1=TRUE,INDEX(Sheet2!$H$2:'Sheet2'!$H$45,MATCH(BB158,Sheet2!$G$2:'Sheet2'!$G$45,0)),0)))+IF($BE$1=TRUE,2,0)</f>
        <v>10</v>
      </c>
      <c r="AG158" s="20">
        <f t="shared" si="185"/>
        <v>13.5</v>
      </c>
      <c r="AH158" s="20">
        <f t="shared" si="186"/>
        <v>16.5</v>
      </c>
      <c r="AI158" s="22">
        <f t="shared" si="187"/>
        <v>19.5</v>
      </c>
      <c r="AJ158" s="20"/>
      <c r="AK158" s="97">
        <v>240</v>
      </c>
      <c r="AL158" s="97">
        <v>365</v>
      </c>
      <c r="AM158" s="97">
        <v>10</v>
      </c>
      <c r="AN158" s="83">
        <v>11</v>
      </c>
      <c r="AO158" s="83">
        <v>14</v>
      </c>
      <c r="AP158" s="5">
        <v>60</v>
      </c>
      <c r="AQ158" s="5">
        <v>35</v>
      </c>
      <c r="AR158" s="5">
        <v>22</v>
      </c>
      <c r="AS158" s="5">
        <v>628</v>
      </c>
      <c r="AT158" s="5">
        <v>3</v>
      </c>
      <c r="AU158" s="5">
        <f t="shared" si="188"/>
        <v>710</v>
      </c>
      <c r="AV158" s="5">
        <f t="shared" si="189"/>
        <v>532</v>
      </c>
      <c r="AW158" s="5">
        <f t="shared" si="190"/>
        <v>887</v>
      </c>
      <c r="AX158" s="5">
        <f t="shared" si="191"/>
        <v>-4</v>
      </c>
      <c r="AY158" s="5">
        <f t="shared" si="192"/>
        <v>-2</v>
      </c>
      <c r="AZ158" s="5">
        <f t="shared" si="193"/>
        <v>1</v>
      </c>
      <c r="BA158" s="5">
        <f t="shared" si="194"/>
        <v>5</v>
      </c>
      <c r="BB158" s="5">
        <f t="shared" si="195"/>
        <v>8</v>
      </c>
    </row>
    <row r="159" spans="1:54" s="5" customFormat="1" hidden="1">
      <c r="A159" s="334"/>
      <c r="B159" s="89" t="s">
        <v>99</v>
      </c>
      <c r="C159" s="119" t="s">
        <v>248</v>
      </c>
      <c r="D159" s="26" t="s">
        <v>1</v>
      </c>
      <c r="E159" s="26" t="s">
        <v>0</v>
      </c>
      <c r="F159" s="27" t="s">
        <v>18</v>
      </c>
      <c r="G159" s="28" t="s">
        <v>8</v>
      </c>
      <c r="H159" s="91">
        <f>ROUNDDOWN(AK159*1.05,0)+INDEX(Sheet2!$B$2:'Sheet2'!$B$5,MATCH(G159,Sheet2!$A$2:'Sheet2'!$A$5,0),0)+34*AT159-ROUNDUP(IF($BC$1=TRUE,AV159,AW159)/10,0)+A159</f>
        <v>460</v>
      </c>
      <c r="I159" s="231">
        <f>ROUNDDOWN(AL159*1.05,0)+INDEX(Sheet2!$B$2:'Sheet2'!$B$5,MATCH(G159,Sheet2!$A$2:'Sheet2'!$A$5,0),0)+34*AT159-ROUNDUP(IF($BC$1=TRUE,AV159,AW159)/10,0)+A159</f>
        <v>591</v>
      </c>
      <c r="J159" s="30">
        <f t="shared" si="168"/>
        <v>1051</v>
      </c>
      <c r="K159" s="143">
        <f>AW159-ROUNDDOWN(AR159/2,0)-ROUNDDOWN(MAX(AQ159*1.2,AP159*0.5),0)+INDEX(Sheet2!$C$2:'Sheet2'!$C$5,MATCH(G159,Sheet2!$A$2:'Sheet2'!$A$5,0),0)</f>
        <v>883</v>
      </c>
      <c r="L159" s="25">
        <f t="shared" si="169"/>
        <v>479</v>
      </c>
      <c r="M159" s="83">
        <f t="shared" si="170"/>
        <v>11</v>
      </c>
      <c r="N159" s="83">
        <f t="shared" si="171"/>
        <v>14</v>
      </c>
      <c r="O159" s="92">
        <f t="shared" si="172"/>
        <v>1971</v>
      </c>
      <c r="P159" s="31">
        <f>AX159+IF($F159="범선",IF($BG$1=TRUE,INDEX(Sheet2!$H$2:'Sheet2'!$H$45,MATCH(AX159,Sheet2!$G$2:'Sheet2'!$G$45,0),0)),IF($BH$1=TRUE,INDEX(Sheet2!$I$2:'Sheet2'!$I$45,MATCH(AX159,Sheet2!$G$2:'Sheet2'!$G$45,0)),IF($BI$1=TRUE,INDEX(Sheet2!$H$2:'Sheet2'!$H$45,MATCH(AX159,Sheet2!$G$2:'Sheet2'!$G$45,0)),0)))+IF($BE$1=TRUE,2,0)</f>
        <v>-2</v>
      </c>
      <c r="Q159" s="26">
        <f t="shared" si="173"/>
        <v>1</v>
      </c>
      <c r="R159" s="26">
        <f t="shared" si="174"/>
        <v>4</v>
      </c>
      <c r="S159" s="28">
        <f t="shared" si="175"/>
        <v>7</v>
      </c>
      <c r="T159" s="26">
        <f>AY159+IF($F159="범선",IF($BG$1=TRUE,INDEX(Sheet2!$H$2:'Sheet2'!$H$45,MATCH(AY159,Sheet2!$G$2:'Sheet2'!$G$45,0),0)),IF($BH$1=TRUE,INDEX(Sheet2!$I$2:'Sheet2'!$I$45,MATCH(AY159,Sheet2!$G$2:'Sheet2'!$G$45,0)),IF($BI$1=TRUE,INDEX(Sheet2!$H$2:'Sheet2'!$H$45,MATCH(AY159,Sheet2!$G$2:'Sheet2'!$G$45,0)),0)))+IF($BE$1=TRUE,2,0)</f>
        <v>0</v>
      </c>
      <c r="U159" s="26">
        <f t="shared" si="176"/>
        <v>3.5</v>
      </c>
      <c r="V159" s="26">
        <f t="shared" si="177"/>
        <v>6.5</v>
      </c>
      <c r="W159" s="28">
        <f t="shared" si="178"/>
        <v>9.5</v>
      </c>
      <c r="X159" s="26">
        <f>AZ159+IF($F159="범선",IF($BG$1=TRUE,INDEX(Sheet2!$H$2:'Sheet2'!$H$45,MATCH(AZ159,Sheet2!$G$2:'Sheet2'!$G$45,0),0)),IF($BH$1=TRUE,INDEX(Sheet2!$I$2:'Sheet2'!$I$45,MATCH(AZ159,Sheet2!$G$2:'Sheet2'!$G$45,0)),IF($BI$1=TRUE,INDEX(Sheet2!$H$2:'Sheet2'!$H$45,MATCH(AZ159,Sheet2!$G$2:'Sheet2'!$G$45,0)),0)))+IF($BE$1=TRUE,2,0)</f>
        <v>3</v>
      </c>
      <c r="Y159" s="26">
        <f t="shared" si="179"/>
        <v>6.5</v>
      </c>
      <c r="Z159" s="26">
        <f t="shared" si="180"/>
        <v>9.5</v>
      </c>
      <c r="AA159" s="28">
        <f t="shared" si="181"/>
        <v>12.5</v>
      </c>
      <c r="AB159" s="26">
        <f>BA159+IF($F159="범선",IF($BG$1=TRUE,INDEX(Sheet2!$H$2:'Sheet2'!$H$45,MATCH(BA159,Sheet2!$G$2:'Sheet2'!$G$45,0),0)),IF($BH$1=TRUE,INDEX(Sheet2!$I$2:'Sheet2'!$I$45,MATCH(BA159,Sheet2!$G$2:'Sheet2'!$G$45,0)),IF($BI$1=TRUE,INDEX(Sheet2!$H$2:'Sheet2'!$H$45,MATCH(BA159,Sheet2!$G$2:'Sheet2'!$G$45,0)),0)))+IF($BE$1=TRUE,2,0)</f>
        <v>7</v>
      </c>
      <c r="AC159" s="26">
        <f t="shared" si="182"/>
        <v>10.5</v>
      </c>
      <c r="AD159" s="26">
        <f t="shared" si="183"/>
        <v>13.5</v>
      </c>
      <c r="AE159" s="28">
        <f t="shared" si="184"/>
        <v>16.5</v>
      </c>
      <c r="AF159" s="26">
        <f>BB159+IF($F159="범선",IF($BG$1=TRUE,INDEX(Sheet2!$H$2:'Sheet2'!$H$45,MATCH(BB159,Sheet2!$G$2:'Sheet2'!$G$45,0),0)),IF($BH$1=TRUE,INDEX(Sheet2!$I$2:'Sheet2'!$I$45,MATCH(BB159,Sheet2!$G$2:'Sheet2'!$G$45,0)),IF($BI$1=TRUE,INDEX(Sheet2!$H$2:'Sheet2'!$H$45,MATCH(BB159,Sheet2!$G$2:'Sheet2'!$G$45,0)),0)))+IF($BE$1=TRUE,2,0)</f>
        <v>10</v>
      </c>
      <c r="AG159" s="26">
        <f t="shared" si="185"/>
        <v>13.5</v>
      </c>
      <c r="AH159" s="26">
        <f t="shared" si="186"/>
        <v>16.5</v>
      </c>
      <c r="AI159" s="28">
        <f t="shared" si="187"/>
        <v>19.5</v>
      </c>
      <c r="AJ159" s="26"/>
      <c r="AK159" s="97">
        <v>240</v>
      </c>
      <c r="AL159" s="97">
        <v>365</v>
      </c>
      <c r="AM159" s="97">
        <v>11</v>
      </c>
      <c r="AN159" s="83">
        <v>11</v>
      </c>
      <c r="AO159" s="83">
        <v>14</v>
      </c>
      <c r="AP159" s="5">
        <v>60</v>
      </c>
      <c r="AQ159" s="5">
        <v>35</v>
      </c>
      <c r="AR159" s="5">
        <v>22</v>
      </c>
      <c r="AS159" s="5">
        <v>628</v>
      </c>
      <c r="AT159" s="5">
        <v>3</v>
      </c>
      <c r="AU159" s="5">
        <f t="shared" si="188"/>
        <v>710</v>
      </c>
      <c r="AV159" s="5">
        <f t="shared" si="189"/>
        <v>532</v>
      </c>
      <c r="AW159" s="5">
        <f t="shared" si="190"/>
        <v>887</v>
      </c>
      <c r="AX159" s="5">
        <f t="shared" si="191"/>
        <v>-4</v>
      </c>
      <c r="AY159" s="5">
        <f t="shared" si="192"/>
        <v>-2</v>
      </c>
      <c r="AZ159" s="5">
        <f t="shared" si="193"/>
        <v>1</v>
      </c>
      <c r="BA159" s="5">
        <f t="shared" si="194"/>
        <v>5</v>
      </c>
      <c r="BB159" s="5">
        <f t="shared" si="195"/>
        <v>8</v>
      </c>
    </row>
    <row r="160" spans="1:54" s="5" customFormat="1" hidden="1">
      <c r="A160" s="334"/>
      <c r="B160" s="89" t="s">
        <v>30</v>
      </c>
      <c r="C160" s="119" t="s">
        <v>83</v>
      </c>
      <c r="D160" s="26" t="s">
        <v>1</v>
      </c>
      <c r="E160" s="26" t="s">
        <v>41</v>
      </c>
      <c r="F160" s="27" t="s">
        <v>18</v>
      </c>
      <c r="G160" s="28" t="s">
        <v>8</v>
      </c>
      <c r="H160" s="91">
        <f>ROUNDDOWN(AK160*1.05,0)+INDEX(Sheet2!$B$2:'Sheet2'!$B$5,MATCH(G160,Sheet2!$A$2:'Sheet2'!$A$5,0),0)+34*AT160-ROUNDUP(IF($BC$1=TRUE,AV160,AW160)/10,0)+A160</f>
        <v>444</v>
      </c>
      <c r="I160" s="231">
        <f>ROUNDDOWN(AL160*1.05,0)+INDEX(Sheet2!$B$2:'Sheet2'!$B$5,MATCH(G160,Sheet2!$A$2:'Sheet2'!$A$5,0),0)+34*AT160-ROUNDUP(IF($BC$1=TRUE,AV160,AW160)/10,0)+A160</f>
        <v>512</v>
      </c>
      <c r="J160" s="30">
        <f t="shared" si="168"/>
        <v>956</v>
      </c>
      <c r="K160" s="143">
        <f>AW160-ROUNDDOWN(AR160/2,0)-ROUNDDOWN(MAX(AQ160*1.2,AP160*0.5),0)+INDEX(Sheet2!$C$2:'Sheet2'!$C$5,MATCH(G160,Sheet2!$A$2:'Sheet2'!$A$5,0),0)</f>
        <v>882</v>
      </c>
      <c r="L160" s="25">
        <f t="shared" si="169"/>
        <v>473</v>
      </c>
      <c r="M160" s="83">
        <f t="shared" si="170"/>
        <v>13</v>
      </c>
      <c r="N160" s="83">
        <f t="shared" si="171"/>
        <v>30</v>
      </c>
      <c r="O160" s="92">
        <f t="shared" si="172"/>
        <v>1844</v>
      </c>
      <c r="P160" s="31">
        <f>AX160+IF($F160="범선",IF($BG$1=TRUE,INDEX(Sheet2!$H$2:'Sheet2'!$H$45,MATCH(AX160,Sheet2!$G$2:'Sheet2'!$G$45,0),0)),IF($BH$1=TRUE,INDEX(Sheet2!$I$2:'Sheet2'!$I$45,MATCH(AX160,Sheet2!$G$2:'Sheet2'!$G$45,0)),IF($BI$1=TRUE,INDEX(Sheet2!$H$2:'Sheet2'!$H$45,MATCH(AX160,Sheet2!$G$2:'Sheet2'!$G$45,0)),0)))+IF($BE$1=TRUE,2,0)</f>
        <v>2</v>
      </c>
      <c r="Q160" s="26">
        <f t="shared" si="173"/>
        <v>5</v>
      </c>
      <c r="R160" s="26">
        <f t="shared" si="174"/>
        <v>8</v>
      </c>
      <c r="S160" s="28">
        <f t="shared" si="175"/>
        <v>11</v>
      </c>
      <c r="T160" s="26">
        <f>AY160+IF($F160="범선",IF($BG$1=TRUE,INDEX(Sheet2!$H$2:'Sheet2'!$H$45,MATCH(AY160,Sheet2!$G$2:'Sheet2'!$G$45,0),0)),IF($BH$1=TRUE,INDEX(Sheet2!$I$2:'Sheet2'!$I$45,MATCH(AY160,Sheet2!$G$2:'Sheet2'!$G$45,0)),IF($BI$1=TRUE,INDEX(Sheet2!$H$2:'Sheet2'!$H$45,MATCH(AY160,Sheet2!$G$2:'Sheet2'!$G$45,0)),0)))+IF($BE$1=TRUE,2,0)</f>
        <v>3</v>
      </c>
      <c r="U160" s="26">
        <f t="shared" si="176"/>
        <v>6.5</v>
      </c>
      <c r="V160" s="26">
        <f t="shared" si="177"/>
        <v>9.5</v>
      </c>
      <c r="W160" s="28">
        <f t="shared" si="178"/>
        <v>12.5</v>
      </c>
      <c r="X160" s="26">
        <f>AZ160+IF($F160="범선",IF($BG$1=TRUE,INDEX(Sheet2!$H$2:'Sheet2'!$H$45,MATCH(AZ160,Sheet2!$G$2:'Sheet2'!$G$45,0),0)),IF($BH$1=TRUE,INDEX(Sheet2!$I$2:'Sheet2'!$I$45,MATCH(AZ160,Sheet2!$G$2:'Sheet2'!$G$45,0)),IF($BI$1=TRUE,INDEX(Sheet2!$H$2:'Sheet2'!$H$45,MATCH(AZ160,Sheet2!$G$2:'Sheet2'!$G$45,0)),0)))+IF($BE$1=TRUE,2,0)</f>
        <v>6</v>
      </c>
      <c r="Y160" s="26">
        <f t="shared" si="179"/>
        <v>9.5</v>
      </c>
      <c r="Z160" s="26">
        <f t="shared" si="180"/>
        <v>12.5</v>
      </c>
      <c r="AA160" s="28">
        <f t="shared" si="181"/>
        <v>15.5</v>
      </c>
      <c r="AB160" s="26">
        <f>BA160+IF($F160="범선",IF($BG$1=TRUE,INDEX(Sheet2!$H$2:'Sheet2'!$H$45,MATCH(BA160,Sheet2!$G$2:'Sheet2'!$G$45,0),0)),IF($BH$1=TRUE,INDEX(Sheet2!$I$2:'Sheet2'!$I$45,MATCH(BA160,Sheet2!$G$2:'Sheet2'!$G$45,0)),IF($BI$1=TRUE,INDEX(Sheet2!$H$2:'Sheet2'!$H$45,MATCH(BA160,Sheet2!$G$2:'Sheet2'!$G$45,0)),0)))+IF($BE$1=TRUE,2,0)</f>
        <v>10</v>
      </c>
      <c r="AC160" s="26">
        <f t="shared" si="182"/>
        <v>13.5</v>
      </c>
      <c r="AD160" s="26">
        <f t="shared" si="183"/>
        <v>16.5</v>
      </c>
      <c r="AE160" s="28">
        <f t="shared" si="184"/>
        <v>19.5</v>
      </c>
      <c r="AF160" s="26">
        <f>BB160+IF($F160="범선",IF($BG$1=TRUE,INDEX(Sheet2!$H$2:'Sheet2'!$H$45,MATCH(BB160,Sheet2!$G$2:'Sheet2'!$G$45,0),0)),IF($BH$1=TRUE,INDEX(Sheet2!$I$2:'Sheet2'!$I$45,MATCH(BB160,Sheet2!$G$2:'Sheet2'!$G$45,0)),IF($BI$1=TRUE,INDEX(Sheet2!$H$2:'Sheet2'!$H$45,MATCH(BB160,Sheet2!$G$2:'Sheet2'!$G$45,0)),0)))+IF($BE$1=TRUE,2,0)</f>
        <v>14</v>
      </c>
      <c r="AG160" s="26">
        <f t="shared" si="185"/>
        <v>17.5</v>
      </c>
      <c r="AH160" s="26">
        <f t="shared" si="186"/>
        <v>20.5</v>
      </c>
      <c r="AI160" s="28">
        <f t="shared" si="187"/>
        <v>23.5</v>
      </c>
      <c r="AJ160" s="26"/>
      <c r="AK160" s="97">
        <v>225</v>
      </c>
      <c r="AL160" s="97">
        <v>290</v>
      </c>
      <c r="AM160" s="97">
        <v>11</v>
      </c>
      <c r="AN160" s="83">
        <v>13</v>
      </c>
      <c r="AO160" s="83">
        <v>30</v>
      </c>
      <c r="AP160" s="5">
        <v>98</v>
      </c>
      <c r="AQ160" s="5">
        <v>34</v>
      </c>
      <c r="AR160" s="5">
        <v>36</v>
      </c>
      <c r="AS160" s="5">
        <v>586</v>
      </c>
      <c r="AT160" s="5">
        <v>3</v>
      </c>
      <c r="AU160" s="5">
        <f t="shared" si="188"/>
        <v>720</v>
      </c>
      <c r="AV160" s="5">
        <f t="shared" si="189"/>
        <v>540</v>
      </c>
      <c r="AW160" s="5">
        <f t="shared" si="190"/>
        <v>900</v>
      </c>
      <c r="AX160" s="5">
        <f t="shared" si="191"/>
        <v>0</v>
      </c>
      <c r="AY160" s="5">
        <f t="shared" si="192"/>
        <v>1</v>
      </c>
      <c r="AZ160" s="5">
        <f t="shared" si="193"/>
        <v>4</v>
      </c>
      <c r="BA160" s="5">
        <f t="shared" si="194"/>
        <v>8</v>
      </c>
      <c r="BB160" s="5">
        <f t="shared" si="195"/>
        <v>12</v>
      </c>
    </row>
    <row r="161" spans="1:54" s="5" customFormat="1" hidden="1">
      <c r="A161" s="334"/>
      <c r="B161" s="89" t="s">
        <v>104</v>
      </c>
      <c r="C161" s="119" t="s">
        <v>189</v>
      </c>
      <c r="D161" s="26" t="s">
        <v>1</v>
      </c>
      <c r="E161" s="26" t="s">
        <v>41</v>
      </c>
      <c r="F161" s="26" t="s">
        <v>18</v>
      </c>
      <c r="G161" s="28" t="s">
        <v>12</v>
      </c>
      <c r="H161" s="91">
        <f>ROUNDDOWN(AK161*1.05,0)+INDEX(Sheet2!$B$2:'Sheet2'!$B$5,MATCH(G161,Sheet2!$A$2:'Sheet2'!$A$5,0),0)+34*AT161-ROUNDUP(IF($BC$1=TRUE,AV161,AW161)/10,0)+A161</f>
        <v>351</v>
      </c>
      <c r="I161" s="231">
        <f>ROUNDDOWN(AL161*1.05,0)+INDEX(Sheet2!$B$2:'Sheet2'!$B$5,MATCH(G161,Sheet2!$A$2:'Sheet2'!$A$5,0),0)+34*AT161-ROUNDUP(IF($BC$1=TRUE,AV161,AW161)/10,0)+A161</f>
        <v>466</v>
      </c>
      <c r="J161" s="30">
        <f t="shared" si="168"/>
        <v>817</v>
      </c>
      <c r="K161" s="133">
        <f>AW161-ROUNDDOWN(AR161/2,0)-ROUNDDOWN(MAX(AQ161*1.2,AP161*0.5),0)+INDEX(Sheet2!$C$2:'Sheet2'!$C$5,MATCH(G161,Sheet2!$A$2:'Sheet2'!$A$5,0),0)</f>
        <v>878</v>
      </c>
      <c r="L161" s="25">
        <f t="shared" si="169"/>
        <v>464</v>
      </c>
      <c r="M161" s="83">
        <f t="shared" si="170"/>
        <v>9</v>
      </c>
      <c r="N161" s="83">
        <f t="shared" si="171"/>
        <v>43</v>
      </c>
      <c r="O161" s="92">
        <f t="shared" si="172"/>
        <v>1519</v>
      </c>
      <c r="P161" s="31">
        <f>AX161+IF($F161="범선",IF($BG$1=TRUE,INDEX(Sheet2!$H$2:'Sheet2'!$H$45,MATCH(AX161,Sheet2!$G$2:'Sheet2'!$G$45,0),0)),IF($BH$1=TRUE,INDEX(Sheet2!$I$2:'Sheet2'!$I$45,MATCH(AX161,Sheet2!$G$2:'Sheet2'!$G$45,0)),IF($BI$1=TRUE,INDEX(Sheet2!$H$2:'Sheet2'!$H$45,MATCH(AX161,Sheet2!$G$2:'Sheet2'!$G$45,0)),0)))+IF($BE$1=TRUE,2,0)</f>
        <v>4</v>
      </c>
      <c r="Q161" s="26">
        <f t="shared" si="173"/>
        <v>7</v>
      </c>
      <c r="R161" s="26">
        <f t="shared" si="174"/>
        <v>10</v>
      </c>
      <c r="S161" s="28">
        <f t="shared" si="175"/>
        <v>13</v>
      </c>
      <c r="T161" s="26">
        <f>AY161+IF($F161="범선",IF($BG$1=TRUE,INDEX(Sheet2!$H$2:'Sheet2'!$H$45,MATCH(AY161,Sheet2!$G$2:'Sheet2'!$G$45,0),0)),IF($BH$1=TRUE,INDEX(Sheet2!$I$2:'Sheet2'!$I$45,MATCH(AY161,Sheet2!$G$2:'Sheet2'!$G$45,0)),IF($BI$1=TRUE,INDEX(Sheet2!$H$2:'Sheet2'!$H$45,MATCH(AY161,Sheet2!$G$2:'Sheet2'!$G$45,0)),0)))+IF($BE$1=TRUE,2,0)</f>
        <v>5</v>
      </c>
      <c r="U161" s="26">
        <f t="shared" si="176"/>
        <v>8.5</v>
      </c>
      <c r="V161" s="26">
        <f t="shared" si="177"/>
        <v>11.5</v>
      </c>
      <c r="W161" s="28">
        <f t="shared" si="178"/>
        <v>14.5</v>
      </c>
      <c r="X161" s="26">
        <f>AZ161+IF($F161="범선",IF($BG$1=TRUE,INDEX(Sheet2!$H$2:'Sheet2'!$H$45,MATCH(AZ161,Sheet2!$G$2:'Sheet2'!$G$45,0),0)),IF($BH$1=TRUE,INDEX(Sheet2!$I$2:'Sheet2'!$I$45,MATCH(AZ161,Sheet2!$G$2:'Sheet2'!$G$45,0)),IF($BI$1=TRUE,INDEX(Sheet2!$H$2:'Sheet2'!$H$45,MATCH(AZ161,Sheet2!$G$2:'Sheet2'!$G$45,0)),0)))+IF($BE$1=TRUE,2,0)</f>
        <v>9</v>
      </c>
      <c r="Y161" s="26">
        <f t="shared" si="179"/>
        <v>12.5</v>
      </c>
      <c r="Z161" s="26">
        <f t="shared" si="180"/>
        <v>15.5</v>
      </c>
      <c r="AA161" s="28">
        <f t="shared" si="181"/>
        <v>18.5</v>
      </c>
      <c r="AB161" s="26">
        <f>BA161+IF($F161="범선",IF($BG$1=TRUE,INDEX(Sheet2!$H$2:'Sheet2'!$H$45,MATCH(BA161,Sheet2!$G$2:'Sheet2'!$G$45,0),0)),IF($BH$1=TRUE,INDEX(Sheet2!$I$2:'Sheet2'!$I$45,MATCH(BA161,Sheet2!$G$2:'Sheet2'!$G$45,0)),IF($BI$1=TRUE,INDEX(Sheet2!$H$2:'Sheet2'!$H$45,MATCH(BA161,Sheet2!$G$2:'Sheet2'!$G$45,0)),0)))+IF($BE$1=TRUE,2,0)</f>
        <v>13</v>
      </c>
      <c r="AC161" s="26">
        <f t="shared" si="182"/>
        <v>16.5</v>
      </c>
      <c r="AD161" s="26">
        <f t="shared" si="183"/>
        <v>19.5</v>
      </c>
      <c r="AE161" s="28">
        <f t="shared" si="184"/>
        <v>22.5</v>
      </c>
      <c r="AF161" s="26">
        <f>BB161+IF($F161="범선",IF($BG$1=TRUE,INDEX(Sheet2!$H$2:'Sheet2'!$H$45,MATCH(BB161,Sheet2!$G$2:'Sheet2'!$G$45,0),0)),IF($BH$1=TRUE,INDEX(Sheet2!$I$2:'Sheet2'!$I$45,MATCH(BB161,Sheet2!$G$2:'Sheet2'!$G$45,0)),IF($BI$1=TRUE,INDEX(Sheet2!$H$2:'Sheet2'!$H$45,MATCH(BB161,Sheet2!$G$2:'Sheet2'!$G$45,0)),0)))+IF($BE$1=TRUE,2,0)</f>
        <v>16</v>
      </c>
      <c r="AG161" s="26">
        <f t="shared" si="185"/>
        <v>19.5</v>
      </c>
      <c r="AH161" s="26">
        <f t="shared" si="186"/>
        <v>22.5</v>
      </c>
      <c r="AI161" s="28">
        <f t="shared" si="187"/>
        <v>25.5</v>
      </c>
      <c r="AJ161" s="26"/>
      <c r="AK161" s="96">
        <v>157</v>
      </c>
      <c r="AL161" s="96">
        <v>266</v>
      </c>
      <c r="AM161" s="96">
        <v>10</v>
      </c>
      <c r="AN161" s="83">
        <v>9</v>
      </c>
      <c r="AO161" s="83">
        <v>43</v>
      </c>
      <c r="AP161" s="13">
        <v>102</v>
      </c>
      <c r="AQ161" s="13">
        <v>48</v>
      </c>
      <c r="AR161" s="13">
        <v>52</v>
      </c>
      <c r="AS161" s="13">
        <v>576</v>
      </c>
      <c r="AT161" s="13">
        <v>3</v>
      </c>
      <c r="AU161" s="5">
        <f t="shared" si="188"/>
        <v>730</v>
      </c>
      <c r="AV161" s="5">
        <f t="shared" si="189"/>
        <v>547</v>
      </c>
      <c r="AW161" s="5">
        <f t="shared" si="190"/>
        <v>912</v>
      </c>
      <c r="AX161" s="5">
        <f t="shared" si="191"/>
        <v>2</v>
      </c>
      <c r="AY161" s="5">
        <f t="shared" si="192"/>
        <v>3</v>
      </c>
      <c r="AZ161" s="5">
        <f t="shared" si="193"/>
        <v>7</v>
      </c>
      <c r="BA161" s="5">
        <f t="shared" si="194"/>
        <v>11</v>
      </c>
      <c r="BB161" s="5">
        <f t="shared" si="195"/>
        <v>14</v>
      </c>
    </row>
    <row r="162" spans="1:54" s="5" customFormat="1" hidden="1">
      <c r="A162" s="334"/>
      <c r="B162" s="89" t="s">
        <v>99</v>
      </c>
      <c r="C162" s="119" t="s">
        <v>189</v>
      </c>
      <c r="D162" s="26" t="s">
        <v>1</v>
      </c>
      <c r="E162" s="26" t="s">
        <v>41</v>
      </c>
      <c r="F162" s="26" t="s">
        <v>18</v>
      </c>
      <c r="G162" s="28" t="s">
        <v>12</v>
      </c>
      <c r="H162" s="91">
        <f>ROUNDDOWN(AK162*1.05,0)+INDEX(Sheet2!$B$2:'Sheet2'!$B$5,MATCH(G162,Sheet2!$A$2:'Sheet2'!$A$5,0),0)+34*AT162-ROUNDUP(IF($BC$1=TRUE,AV162,AW162)/10,0)+A162</f>
        <v>351</v>
      </c>
      <c r="I162" s="231">
        <f>ROUNDDOWN(AL162*1.05,0)+INDEX(Sheet2!$B$2:'Sheet2'!$B$5,MATCH(G162,Sheet2!$A$2:'Sheet2'!$A$5,0),0)+34*AT162-ROUNDUP(IF($BC$1=TRUE,AV162,AW162)/10,0)+A162</f>
        <v>466</v>
      </c>
      <c r="J162" s="30">
        <f t="shared" si="168"/>
        <v>817</v>
      </c>
      <c r="K162" s="133">
        <f>AW162-ROUNDDOWN(AR162/2,0)-ROUNDDOWN(MAX(AQ162*1.2,AP162*0.5),0)+INDEX(Sheet2!$C$2:'Sheet2'!$C$5,MATCH(G162,Sheet2!$A$2:'Sheet2'!$A$5,0),0)</f>
        <v>878</v>
      </c>
      <c r="L162" s="25">
        <f t="shared" si="169"/>
        <v>464</v>
      </c>
      <c r="M162" s="83">
        <f t="shared" si="170"/>
        <v>9</v>
      </c>
      <c r="N162" s="83">
        <f t="shared" si="171"/>
        <v>43</v>
      </c>
      <c r="O162" s="92">
        <f t="shared" si="172"/>
        <v>1519</v>
      </c>
      <c r="P162" s="31">
        <f>AX162+IF($F162="범선",IF($BG$1=TRUE,INDEX(Sheet2!$H$2:'Sheet2'!$H$45,MATCH(AX162,Sheet2!$G$2:'Sheet2'!$G$45,0),0)),IF($BH$1=TRUE,INDEX(Sheet2!$I$2:'Sheet2'!$I$45,MATCH(AX162,Sheet2!$G$2:'Sheet2'!$G$45,0)),IF($BI$1=TRUE,INDEX(Sheet2!$H$2:'Sheet2'!$H$45,MATCH(AX162,Sheet2!$G$2:'Sheet2'!$G$45,0)),0)))+IF($BE$1=TRUE,2,0)</f>
        <v>4</v>
      </c>
      <c r="Q162" s="26">
        <f t="shared" si="173"/>
        <v>7</v>
      </c>
      <c r="R162" s="26">
        <f t="shared" si="174"/>
        <v>10</v>
      </c>
      <c r="S162" s="28">
        <f t="shared" si="175"/>
        <v>13</v>
      </c>
      <c r="T162" s="26">
        <f>AY162+IF($F162="범선",IF($BG$1=TRUE,INDEX(Sheet2!$H$2:'Sheet2'!$H$45,MATCH(AY162,Sheet2!$G$2:'Sheet2'!$G$45,0),0)),IF($BH$1=TRUE,INDEX(Sheet2!$I$2:'Sheet2'!$I$45,MATCH(AY162,Sheet2!$G$2:'Sheet2'!$G$45,0)),IF($BI$1=TRUE,INDEX(Sheet2!$H$2:'Sheet2'!$H$45,MATCH(AY162,Sheet2!$G$2:'Sheet2'!$G$45,0)),0)))+IF($BE$1=TRUE,2,0)</f>
        <v>5</v>
      </c>
      <c r="U162" s="26">
        <f t="shared" si="176"/>
        <v>8.5</v>
      </c>
      <c r="V162" s="26">
        <f t="shared" si="177"/>
        <v>11.5</v>
      </c>
      <c r="W162" s="28">
        <f t="shared" si="178"/>
        <v>14.5</v>
      </c>
      <c r="X162" s="26">
        <f>AZ162+IF($F162="범선",IF($BG$1=TRUE,INDEX(Sheet2!$H$2:'Sheet2'!$H$45,MATCH(AZ162,Sheet2!$G$2:'Sheet2'!$G$45,0),0)),IF($BH$1=TRUE,INDEX(Sheet2!$I$2:'Sheet2'!$I$45,MATCH(AZ162,Sheet2!$G$2:'Sheet2'!$G$45,0)),IF($BI$1=TRUE,INDEX(Sheet2!$H$2:'Sheet2'!$H$45,MATCH(AZ162,Sheet2!$G$2:'Sheet2'!$G$45,0)),0)))+IF($BE$1=TRUE,2,0)</f>
        <v>9</v>
      </c>
      <c r="Y162" s="26">
        <f t="shared" si="179"/>
        <v>12.5</v>
      </c>
      <c r="Z162" s="26">
        <f t="shared" si="180"/>
        <v>15.5</v>
      </c>
      <c r="AA162" s="28">
        <f t="shared" si="181"/>
        <v>18.5</v>
      </c>
      <c r="AB162" s="26">
        <f>BA162+IF($F162="범선",IF($BG$1=TRUE,INDEX(Sheet2!$H$2:'Sheet2'!$H$45,MATCH(BA162,Sheet2!$G$2:'Sheet2'!$G$45,0),0)),IF($BH$1=TRUE,INDEX(Sheet2!$I$2:'Sheet2'!$I$45,MATCH(BA162,Sheet2!$G$2:'Sheet2'!$G$45,0)),IF($BI$1=TRUE,INDEX(Sheet2!$H$2:'Sheet2'!$H$45,MATCH(BA162,Sheet2!$G$2:'Sheet2'!$G$45,0)),0)))+IF($BE$1=TRUE,2,0)</f>
        <v>13</v>
      </c>
      <c r="AC162" s="26">
        <f t="shared" si="182"/>
        <v>16.5</v>
      </c>
      <c r="AD162" s="26">
        <f t="shared" si="183"/>
        <v>19.5</v>
      </c>
      <c r="AE162" s="28">
        <f t="shared" si="184"/>
        <v>22.5</v>
      </c>
      <c r="AF162" s="26">
        <f>BB162+IF($F162="범선",IF($BG$1=TRUE,INDEX(Sheet2!$H$2:'Sheet2'!$H$45,MATCH(BB162,Sheet2!$G$2:'Sheet2'!$G$45,0),0)),IF($BH$1=TRUE,INDEX(Sheet2!$I$2:'Sheet2'!$I$45,MATCH(BB162,Sheet2!$G$2:'Sheet2'!$G$45,0)),IF($BI$1=TRUE,INDEX(Sheet2!$H$2:'Sheet2'!$H$45,MATCH(BB162,Sheet2!$G$2:'Sheet2'!$G$45,0)),0)))+IF($BE$1=TRUE,2,0)</f>
        <v>16</v>
      </c>
      <c r="AG162" s="26">
        <f t="shared" si="185"/>
        <v>19.5</v>
      </c>
      <c r="AH162" s="26">
        <f t="shared" si="186"/>
        <v>22.5</v>
      </c>
      <c r="AI162" s="28">
        <f t="shared" si="187"/>
        <v>25.5</v>
      </c>
      <c r="AJ162" s="26"/>
      <c r="AK162" s="96">
        <v>157</v>
      </c>
      <c r="AL162" s="96">
        <v>266</v>
      </c>
      <c r="AM162" s="96">
        <v>10</v>
      </c>
      <c r="AN162" s="83">
        <v>9</v>
      </c>
      <c r="AO162" s="83">
        <v>43</v>
      </c>
      <c r="AP162" s="13">
        <v>102</v>
      </c>
      <c r="AQ162" s="13">
        <v>48</v>
      </c>
      <c r="AR162" s="13">
        <v>52</v>
      </c>
      <c r="AS162" s="13">
        <v>576</v>
      </c>
      <c r="AT162" s="13">
        <v>3</v>
      </c>
      <c r="AU162" s="5">
        <f t="shared" si="188"/>
        <v>730</v>
      </c>
      <c r="AV162" s="5">
        <f t="shared" si="189"/>
        <v>547</v>
      </c>
      <c r="AW162" s="5">
        <f t="shared" si="190"/>
        <v>912</v>
      </c>
      <c r="AX162" s="5">
        <f t="shared" si="191"/>
        <v>2</v>
      </c>
      <c r="AY162" s="5">
        <f t="shared" si="192"/>
        <v>3</v>
      </c>
      <c r="AZ162" s="5">
        <f t="shared" si="193"/>
        <v>7</v>
      </c>
      <c r="BA162" s="5">
        <f t="shared" si="194"/>
        <v>11</v>
      </c>
      <c r="BB162" s="5">
        <f t="shared" si="195"/>
        <v>14</v>
      </c>
    </row>
    <row r="163" spans="1:54" s="5" customFormat="1" hidden="1">
      <c r="A163" s="413"/>
      <c r="B163" s="414"/>
      <c r="C163" s="416" t="s">
        <v>282</v>
      </c>
      <c r="D163" s="417" t="s">
        <v>1</v>
      </c>
      <c r="E163" s="417" t="s">
        <v>0</v>
      </c>
      <c r="F163" s="418" t="s">
        <v>18</v>
      </c>
      <c r="G163" s="419" t="s">
        <v>10</v>
      </c>
      <c r="H163" s="420">
        <f>ROUNDDOWN(AK163*1.05,0)+INDEX(Sheet2!$B$2:'Sheet2'!$B$5,MATCH(G163,Sheet2!$A$2:'Sheet2'!$A$5,0),0)+34*AT163-ROUNDUP(IF($BC$1=TRUE,AV163,AW163)/10,0)+A163</f>
        <v>446</v>
      </c>
      <c r="I163" s="421">
        <f>ROUNDDOWN(AL163*1.05,0)+INDEX(Sheet2!$B$2:'Sheet2'!$B$5,MATCH(G163,Sheet2!$A$2:'Sheet2'!$A$5,0),0)+34*AT163-ROUNDUP(IF($BC$1=TRUE,AV163,AW163)/10,0)+A163</f>
        <v>572</v>
      </c>
      <c r="J163" s="422">
        <f t="shared" si="168"/>
        <v>1018</v>
      </c>
      <c r="K163" s="424">
        <f>AW163-ROUNDDOWN(AR163/2,0)-ROUNDDOWN(MAX(AQ163*1.2,AP163*0.5),0)+INDEX(Sheet2!$C$2:'Sheet2'!$C$5,MATCH(G163,Sheet2!$A$2:'Sheet2'!$A$5,0),0)</f>
        <v>878</v>
      </c>
      <c r="L163" s="425">
        <f t="shared" si="169"/>
        <v>477</v>
      </c>
      <c r="M163" s="395">
        <f t="shared" si="170"/>
        <v>12</v>
      </c>
      <c r="N163" s="395">
        <f t="shared" si="171"/>
        <v>18</v>
      </c>
      <c r="O163" s="428">
        <f t="shared" si="172"/>
        <v>1910</v>
      </c>
      <c r="P163" s="429">
        <f>AX163+IF($F163="범선",IF($BG$1=TRUE,INDEX(Sheet2!$H$2:'Sheet2'!$H$45,MATCH(AX163,Sheet2!$G$2:'Sheet2'!$G$45,0),0)),IF($BH$1=TRUE,INDEX(Sheet2!$I$2:'Sheet2'!$I$45,MATCH(AX163,Sheet2!$G$2:'Sheet2'!$G$45,0)),IF($BI$1=TRUE,INDEX(Sheet2!$H$2:'Sheet2'!$H$45,MATCH(AX163,Sheet2!$G$2:'Sheet2'!$G$45,0)),0)))+IF($BE$1=TRUE,2,0)</f>
        <v>-1</v>
      </c>
      <c r="Q163" s="417">
        <f t="shared" si="173"/>
        <v>2</v>
      </c>
      <c r="R163" s="417">
        <f t="shared" si="174"/>
        <v>5</v>
      </c>
      <c r="S163" s="419">
        <f t="shared" si="175"/>
        <v>8</v>
      </c>
      <c r="T163" s="417">
        <f>AY163+IF($F163="범선",IF($BG$1=TRUE,INDEX(Sheet2!$H$2:'Sheet2'!$H$45,MATCH(AY163,Sheet2!$G$2:'Sheet2'!$G$45,0),0)),IF($BH$1=TRUE,INDEX(Sheet2!$I$2:'Sheet2'!$I$45,MATCH(AY163,Sheet2!$G$2:'Sheet2'!$G$45,0)),IF($BI$1=TRUE,INDEX(Sheet2!$H$2:'Sheet2'!$H$45,MATCH(AY163,Sheet2!$G$2:'Sheet2'!$G$45,0)),0)))+IF($BE$1=TRUE,2,0)</f>
        <v>0</v>
      </c>
      <c r="U163" s="417">
        <f t="shared" si="176"/>
        <v>3.5</v>
      </c>
      <c r="V163" s="417">
        <f t="shared" si="177"/>
        <v>6.5</v>
      </c>
      <c r="W163" s="419">
        <f t="shared" si="178"/>
        <v>9.5</v>
      </c>
      <c r="X163" s="417">
        <f>AZ163+IF($F163="범선",IF($BG$1=TRUE,INDEX(Sheet2!$H$2:'Sheet2'!$H$45,MATCH(AZ163,Sheet2!$G$2:'Sheet2'!$G$45,0),0)),IF($BH$1=TRUE,INDEX(Sheet2!$I$2:'Sheet2'!$I$45,MATCH(AZ163,Sheet2!$G$2:'Sheet2'!$G$45,0)),IF($BI$1=TRUE,INDEX(Sheet2!$H$2:'Sheet2'!$H$45,MATCH(AZ163,Sheet2!$G$2:'Sheet2'!$G$45,0)),0)))+IF($BE$1=TRUE,2,0)</f>
        <v>4</v>
      </c>
      <c r="Y163" s="417">
        <f t="shared" si="179"/>
        <v>7.5</v>
      </c>
      <c r="Z163" s="417">
        <f t="shared" si="180"/>
        <v>10.5</v>
      </c>
      <c r="AA163" s="419">
        <f t="shared" si="181"/>
        <v>13.5</v>
      </c>
      <c r="AB163" s="417">
        <f>BA163+IF($F163="범선",IF($BG$1=TRUE,INDEX(Sheet2!$H$2:'Sheet2'!$H$45,MATCH(BA163,Sheet2!$G$2:'Sheet2'!$G$45,0),0)),IF($BH$1=TRUE,INDEX(Sheet2!$I$2:'Sheet2'!$I$45,MATCH(BA163,Sheet2!$G$2:'Sheet2'!$G$45,0)),IF($BI$1=TRUE,INDEX(Sheet2!$H$2:'Sheet2'!$H$45,MATCH(BA163,Sheet2!$G$2:'Sheet2'!$G$45,0)),0)))+IF($BE$1=TRUE,2,0)</f>
        <v>8</v>
      </c>
      <c r="AC163" s="417">
        <f t="shared" si="182"/>
        <v>11.5</v>
      </c>
      <c r="AD163" s="417">
        <f t="shared" si="183"/>
        <v>14.5</v>
      </c>
      <c r="AE163" s="419">
        <f t="shared" si="184"/>
        <v>17.5</v>
      </c>
      <c r="AF163" s="417">
        <f>BB163+IF($F163="범선",IF($BG$1=TRUE,INDEX(Sheet2!$H$2:'Sheet2'!$H$45,MATCH(BB163,Sheet2!$G$2:'Sheet2'!$G$45,0),0)),IF($BH$1=TRUE,INDEX(Sheet2!$I$2:'Sheet2'!$I$45,MATCH(BB163,Sheet2!$G$2:'Sheet2'!$G$45,0)),IF($BI$1=TRUE,INDEX(Sheet2!$H$2:'Sheet2'!$H$45,MATCH(BB163,Sheet2!$G$2:'Sheet2'!$G$45,0)),0)))+IF($BE$1=TRUE,2,0)</f>
        <v>11</v>
      </c>
      <c r="AG163" s="417">
        <f t="shared" si="185"/>
        <v>14.5</v>
      </c>
      <c r="AH163" s="417">
        <f t="shared" si="186"/>
        <v>17.5</v>
      </c>
      <c r="AI163" s="419">
        <f t="shared" si="187"/>
        <v>20.5</v>
      </c>
      <c r="AJ163" s="417"/>
      <c r="AK163" s="397">
        <v>245</v>
      </c>
      <c r="AL163" s="397">
        <v>365</v>
      </c>
      <c r="AM163" s="397">
        <v>10</v>
      </c>
      <c r="AN163" s="395">
        <v>12</v>
      </c>
      <c r="AO163" s="395">
        <v>18</v>
      </c>
      <c r="AP163" s="398">
        <v>65</v>
      </c>
      <c r="AQ163" s="398">
        <v>30</v>
      </c>
      <c r="AR163" s="398">
        <v>25</v>
      </c>
      <c r="AS163" s="398">
        <v>610</v>
      </c>
      <c r="AT163" s="398">
        <v>3</v>
      </c>
      <c r="AU163" s="398">
        <f t="shared" si="188"/>
        <v>700</v>
      </c>
      <c r="AV163" s="398">
        <f t="shared" si="189"/>
        <v>525</v>
      </c>
      <c r="AW163" s="398">
        <f t="shared" si="190"/>
        <v>875</v>
      </c>
      <c r="AX163" s="398">
        <f t="shared" si="191"/>
        <v>-3</v>
      </c>
      <c r="AY163" s="398">
        <f t="shared" si="192"/>
        <v>-2</v>
      </c>
      <c r="AZ163" s="398">
        <f t="shared" si="193"/>
        <v>2</v>
      </c>
      <c r="BA163" s="398">
        <f t="shared" si="194"/>
        <v>6</v>
      </c>
      <c r="BB163" s="398">
        <f t="shared" si="195"/>
        <v>9</v>
      </c>
    </row>
    <row r="164" spans="1:54" s="5" customFormat="1" hidden="1">
      <c r="A164" s="334"/>
      <c r="B164" s="89" t="s">
        <v>74</v>
      </c>
      <c r="C164" s="119" t="s">
        <v>249</v>
      </c>
      <c r="D164" s="26" t="s">
        <v>1</v>
      </c>
      <c r="E164" s="26" t="s">
        <v>41</v>
      </c>
      <c r="F164" s="27" t="s">
        <v>18</v>
      </c>
      <c r="G164" s="28" t="s">
        <v>12</v>
      </c>
      <c r="H164" s="91">
        <f>ROUNDDOWN(AK164*1.05,0)+INDEX(Sheet2!$B$2:'Sheet2'!$B$5,MATCH(G164,Sheet2!$A$2:'Sheet2'!$A$5,0),0)+34*AT164-ROUNDUP(IF($BC$1=TRUE,AV164,AW164)/10,0)+A164</f>
        <v>305</v>
      </c>
      <c r="I164" s="231">
        <f>ROUNDDOWN(AL164*1.05,0)+INDEX(Sheet2!$B$2:'Sheet2'!$B$5,MATCH(G164,Sheet2!$A$2:'Sheet2'!$A$5,0),0)+34*AT164-ROUNDUP(IF($BC$1=TRUE,AV164,AW164)/10,0)+A164</f>
        <v>458</v>
      </c>
      <c r="J164" s="30">
        <f t="shared" si="168"/>
        <v>763</v>
      </c>
      <c r="K164" s="133">
        <f>AW164-ROUNDDOWN(AR164/2,0)-ROUNDDOWN(MAX(AQ164*1.2,AP164*0.5),0)+INDEX(Sheet2!$C$2:'Sheet2'!$C$5,MATCH(G164,Sheet2!$A$2:'Sheet2'!$A$5,0),0)</f>
        <v>874</v>
      </c>
      <c r="L164" s="25">
        <f t="shared" si="169"/>
        <v>445</v>
      </c>
      <c r="M164" s="83">
        <f t="shared" si="170"/>
        <v>7</v>
      </c>
      <c r="N164" s="83">
        <f t="shared" si="171"/>
        <v>46</v>
      </c>
      <c r="O164" s="92">
        <f t="shared" si="172"/>
        <v>1373</v>
      </c>
      <c r="P164" s="31">
        <f>AX164+IF($F164="범선",IF($BG$1=TRUE,INDEX(Sheet2!$H$2:'Sheet2'!$H$45,MATCH(AX164,Sheet2!$G$2:'Sheet2'!$G$45,0),0)),IF($BH$1=TRUE,INDEX(Sheet2!$I$2:'Sheet2'!$I$45,MATCH(AX164,Sheet2!$G$2:'Sheet2'!$G$45,0)),IF($BI$1=TRUE,INDEX(Sheet2!$H$2:'Sheet2'!$H$45,MATCH(AX164,Sheet2!$G$2:'Sheet2'!$G$45,0)),0)))+IF($BE$1=TRUE,2,0)</f>
        <v>5</v>
      </c>
      <c r="Q164" s="26">
        <f t="shared" si="173"/>
        <v>8</v>
      </c>
      <c r="R164" s="26">
        <f t="shared" si="174"/>
        <v>11</v>
      </c>
      <c r="S164" s="28">
        <f t="shared" si="175"/>
        <v>14</v>
      </c>
      <c r="T164" s="26">
        <f>AY164+IF($F164="범선",IF($BG$1=TRUE,INDEX(Sheet2!$H$2:'Sheet2'!$H$45,MATCH(AY164,Sheet2!$G$2:'Sheet2'!$G$45,0),0)),IF($BH$1=TRUE,INDEX(Sheet2!$I$2:'Sheet2'!$I$45,MATCH(AY164,Sheet2!$G$2:'Sheet2'!$G$45,0)),IF($BI$1=TRUE,INDEX(Sheet2!$H$2:'Sheet2'!$H$45,MATCH(AY164,Sheet2!$G$2:'Sheet2'!$G$45,0)),0)))+IF($BE$1=TRUE,2,0)</f>
        <v>6</v>
      </c>
      <c r="U164" s="26">
        <f t="shared" si="176"/>
        <v>9.5</v>
      </c>
      <c r="V164" s="26">
        <f t="shared" si="177"/>
        <v>12.5</v>
      </c>
      <c r="W164" s="28">
        <f t="shared" si="178"/>
        <v>15.5</v>
      </c>
      <c r="X164" s="26">
        <f>AZ164+IF($F164="범선",IF($BG$1=TRUE,INDEX(Sheet2!$H$2:'Sheet2'!$H$45,MATCH(AZ164,Sheet2!$G$2:'Sheet2'!$G$45,0),0)),IF($BH$1=TRUE,INDEX(Sheet2!$I$2:'Sheet2'!$I$45,MATCH(AZ164,Sheet2!$G$2:'Sheet2'!$G$45,0)),IF($BI$1=TRUE,INDEX(Sheet2!$H$2:'Sheet2'!$H$45,MATCH(AZ164,Sheet2!$G$2:'Sheet2'!$G$45,0)),0)))+IF($BE$1=TRUE,2,0)</f>
        <v>10</v>
      </c>
      <c r="Y164" s="26">
        <f t="shared" si="179"/>
        <v>13.5</v>
      </c>
      <c r="Z164" s="26">
        <f t="shared" si="180"/>
        <v>16.5</v>
      </c>
      <c r="AA164" s="28">
        <f t="shared" si="181"/>
        <v>19.5</v>
      </c>
      <c r="AB164" s="26">
        <f>BA164+IF($F164="범선",IF($BG$1=TRUE,INDEX(Sheet2!$H$2:'Sheet2'!$H$45,MATCH(BA164,Sheet2!$G$2:'Sheet2'!$G$45,0),0)),IF($BH$1=TRUE,INDEX(Sheet2!$I$2:'Sheet2'!$I$45,MATCH(BA164,Sheet2!$G$2:'Sheet2'!$G$45,0)),IF($BI$1=TRUE,INDEX(Sheet2!$H$2:'Sheet2'!$H$45,MATCH(BA164,Sheet2!$G$2:'Sheet2'!$G$45,0)),0)))+IF($BE$1=TRUE,2,0)</f>
        <v>13</v>
      </c>
      <c r="AC164" s="26">
        <f t="shared" si="182"/>
        <v>16.5</v>
      </c>
      <c r="AD164" s="26">
        <f t="shared" si="183"/>
        <v>19.5</v>
      </c>
      <c r="AE164" s="28">
        <f t="shared" si="184"/>
        <v>22.5</v>
      </c>
      <c r="AF164" s="26">
        <f>BB164+IF($F164="범선",IF($BG$1=TRUE,INDEX(Sheet2!$H$2:'Sheet2'!$H$45,MATCH(BB164,Sheet2!$G$2:'Sheet2'!$G$45,0),0)),IF($BH$1=TRUE,INDEX(Sheet2!$I$2:'Sheet2'!$I$45,MATCH(BB164,Sheet2!$G$2:'Sheet2'!$G$45,0)),IF($BI$1=TRUE,INDEX(Sheet2!$H$2:'Sheet2'!$H$45,MATCH(BB164,Sheet2!$G$2:'Sheet2'!$G$45,0)),0)))+IF($BE$1=TRUE,2,0)</f>
        <v>17</v>
      </c>
      <c r="AG164" s="26">
        <f t="shared" si="185"/>
        <v>20.5</v>
      </c>
      <c r="AH164" s="26">
        <f t="shared" si="186"/>
        <v>23.5</v>
      </c>
      <c r="AI164" s="28">
        <f t="shared" si="187"/>
        <v>26.5</v>
      </c>
      <c r="AJ164" s="26"/>
      <c r="AK164" s="97">
        <v>115</v>
      </c>
      <c r="AL164" s="97">
        <v>260</v>
      </c>
      <c r="AM164" s="97">
        <v>8</v>
      </c>
      <c r="AN164" s="83">
        <v>7</v>
      </c>
      <c r="AO164" s="83">
        <v>46</v>
      </c>
      <c r="AP164" s="5">
        <v>138</v>
      </c>
      <c r="AQ164" s="5">
        <v>65</v>
      </c>
      <c r="AR164" s="5">
        <v>94</v>
      </c>
      <c r="AS164" s="5">
        <v>528</v>
      </c>
      <c r="AT164" s="5">
        <v>3</v>
      </c>
      <c r="AU164" s="5">
        <f t="shared" si="188"/>
        <v>760</v>
      </c>
      <c r="AV164" s="5">
        <f t="shared" si="189"/>
        <v>570</v>
      </c>
      <c r="AW164" s="5">
        <f t="shared" si="190"/>
        <v>950</v>
      </c>
      <c r="AX164" s="5">
        <f t="shared" si="191"/>
        <v>3</v>
      </c>
      <c r="AY164" s="5">
        <f t="shared" si="192"/>
        <v>4</v>
      </c>
      <c r="AZ164" s="5">
        <f t="shared" si="193"/>
        <v>8</v>
      </c>
      <c r="BA164" s="5">
        <f t="shared" si="194"/>
        <v>11</v>
      </c>
      <c r="BB164" s="5">
        <f t="shared" si="195"/>
        <v>15</v>
      </c>
    </row>
    <row r="165" spans="1:54" s="5" customFormat="1" hidden="1">
      <c r="A165" s="380"/>
      <c r="B165" s="276"/>
      <c r="C165" s="120" t="s">
        <v>246</v>
      </c>
      <c r="D165" s="102" t="s">
        <v>25</v>
      </c>
      <c r="E165" s="102" t="s">
        <v>0</v>
      </c>
      <c r="F165" s="111" t="s">
        <v>18</v>
      </c>
      <c r="G165" s="103" t="s">
        <v>10</v>
      </c>
      <c r="H165" s="289">
        <f>ROUNDDOWN(AK165*1.05,0)+INDEX(Sheet2!$B$2:'Sheet2'!$B$5,MATCH(G165,Sheet2!$A$2:'Sheet2'!$A$5,0),0)+34*AT165-ROUNDUP(IF($BC$1=TRUE,AV165,AW165)/10,0)+A165</f>
        <v>691</v>
      </c>
      <c r="I165" s="299">
        <f>ROUNDDOWN(AL165*1.05,0)+INDEX(Sheet2!$B$2:'Sheet2'!$B$5,MATCH(G165,Sheet2!$A$2:'Sheet2'!$A$5,0),0)+34*AT165-ROUNDUP(IF($BC$1=TRUE,AV165,AW165)/10,0)+A165</f>
        <v>397</v>
      </c>
      <c r="J165" s="104">
        <f t="shared" si="168"/>
        <v>1088</v>
      </c>
      <c r="K165" s="133">
        <f>AW165-ROUNDDOWN(AR165/2,0)-ROUNDDOWN(MAX(AQ165*1.2,AP165*0.5),0)+INDEX(Sheet2!$C$2:'Sheet2'!$C$5,MATCH(G165,Sheet2!$A$2:'Sheet2'!$A$5,0),0)</f>
        <v>873</v>
      </c>
      <c r="L165" s="101">
        <f t="shared" si="169"/>
        <v>477</v>
      </c>
      <c r="M165" s="109">
        <f t="shared" si="170"/>
        <v>8</v>
      </c>
      <c r="N165" s="109">
        <f t="shared" si="171"/>
        <v>13</v>
      </c>
      <c r="O165" s="105">
        <f t="shared" si="172"/>
        <v>2470</v>
      </c>
      <c r="P165" s="31">
        <f>AX165+IF($F165="범선",IF($BG$1=TRUE,INDEX(Sheet2!$H$2:'Sheet2'!$H$45,MATCH(AX165,Sheet2!$G$2:'Sheet2'!$G$45,0),0)),IF($BH$1=TRUE,INDEX(Sheet2!$I$2:'Sheet2'!$I$45,MATCH(AX165,Sheet2!$G$2:'Sheet2'!$G$45,0)),IF($BI$1=TRUE,INDEX(Sheet2!$H$2:'Sheet2'!$H$45,MATCH(AX165,Sheet2!$G$2:'Sheet2'!$G$45,0)),0)))+IF($BE$1=TRUE,2,0)</f>
        <v>-2</v>
      </c>
      <c r="Q165" s="26">
        <f t="shared" si="173"/>
        <v>1</v>
      </c>
      <c r="R165" s="26">
        <f t="shared" si="174"/>
        <v>4</v>
      </c>
      <c r="S165" s="28">
        <f t="shared" si="175"/>
        <v>7</v>
      </c>
      <c r="T165" s="26">
        <f>AY165+IF($F165="범선",IF($BG$1=TRUE,INDEX(Sheet2!$H$2:'Sheet2'!$H$45,MATCH(AY165,Sheet2!$G$2:'Sheet2'!$G$45,0),0)),IF($BH$1=TRUE,INDEX(Sheet2!$I$2:'Sheet2'!$I$45,MATCH(AY165,Sheet2!$G$2:'Sheet2'!$G$45,0)),IF($BI$1=TRUE,INDEX(Sheet2!$H$2:'Sheet2'!$H$45,MATCH(AY165,Sheet2!$G$2:'Sheet2'!$G$45,0)),0)))+IF($BE$1=TRUE,2,0)</f>
        <v>-1</v>
      </c>
      <c r="U165" s="26">
        <f t="shared" si="176"/>
        <v>2.5</v>
      </c>
      <c r="V165" s="26">
        <f t="shared" si="177"/>
        <v>5.5</v>
      </c>
      <c r="W165" s="28">
        <f t="shared" si="178"/>
        <v>8.5</v>
      </c>
      <c r="X165" s="26">
        <f>AZ165+IF($F165="범선",IF($BG$1=TRUE,INDEX(Sheet2!$H$2:'Sheet2'!$H$45,MATCH(AZ165,Sheet2!$G$2:'Sheet2'!$G$45,0),0)),IF($BH$1=TRUE,INDEX(Sheet2!$I$2:'Sheet2'!$I$45,MATCH(AZ165,Sheet2!$G$2:'Sheet2'!$G$45,0)),IF($BI$1=TRUE,INDEX(Sheet2!$H$2:'Sheet2'!$H$45,MATCH(AZ165,Sheet2!$G$2:'Sheet2'!$G$45,0)),0)))+IF($BE$1=TRUE,2,0)</f>
        <v>3</v>
      </c>
      <c r="Y165" s="26">
        <f t="shared" si="179"/>
        <v>6.5</v>
      </c>
      <c r="Z165" s="26">
        <f t="shared" si="180"/>
        <v>9.5</v>
      </c>
      <c r="AA165" s="28">
        <f t="shared" si="181"/>
        <v>12.5</v>
      </c>
      <c r="AB165" s="26">
        <f>BA165+IF($F165="범선",IF($BG$1=TRUE,INDEX(Sheet2!$H$2:'Sheet2'!$H$45,MATCH(BA165,Sheet2!$G$2:'Sheet2'!$G$45,0),0)),IF($BH$1=TRUE,INDEX(Sheet2!$I$2:'Sheet2'!$I$45,MATCH(BA165,Sheet2!$G$2:'Sheet2'!$G$45,0)),IF($BI$1=TRUE,INDEX(Sheet2!$H$2:'Sheet2'!$H$45,MATCH(BA165,Sheet2!$G$2:'Sheet2'!$G$45,0)),0)))+IF($BE$1=TRUE,2,0)</f>
        <v>7</v>
      </c>
      <c r="AC165" s="26">
        <f t="shared" si="182"/>
        <v>10.5</v>
      </c>
      <c r="AD165" s="26">
        <f t="shared" si="183"/>
        <v>13.5</v>
      </c>
      <c r="AE165" s="28">
        <f t="shared" si="184"/>
        <v>16.5</v>
      </c>
      <c r="AF165" s="26">
        <f>BB165+IF($F165="범선",IF($BG$1=TRUE,INDEX(Sheet2!$H$2:'Sheet2'!$H$45,MATCH(BB165,Sheet2!$G$2:'Sheet2'!$G$45,0),0)),IF($BH$1=TRUE,INDEX(Sheet2!$I$2:'Sheet2'!$I$45,MATCH(BB165,Sheet2!$G$2:'Sheet2'!$G$45,0)),IF($BI$1=TRUE,INDEX(Sheet2!$H$2:'Sheet2'!$H$45,MATCH(BB165,Sheet2!$G$2:'Sheet2'!$G$45,0)),0)))+IF($BE$1=TRUE,2,0)</f>
        <v>10</v>
      </c>
      <c r="AG165" s="26">
        <f t="shared" si="185"/>
        <v>13.5</v>
      </c>
      <c r="AH165" s="26">
        <f t="shared" si="186"/>
        <v>16.5</v>
      </c>
      <c r="AI165" s="28">
        <f t="shared" si="187"/>
        <v>19.5</v>
      </c>
      <c r="AJ165" s="26"/>
      <c r="AK165" s="97">
        <v>380</v>
      </c>
      <c r="AL165" s="97">
        <v>100</v>
      </c>
      <c r="AM165" s="97">
        <v>6</v>
      </c>
      <c r="AN165" s="83">
        <v>8</v>
      </c>
      <c r="AO165" s="83">
        <v>13</v>
      </c>
      <c r="AP165" s="5">
        <v>43</v>
      </c>
      <c r="AQ165" s="5">
        <v>25</v>
      </c>
      <c r="AR165" s="5">
        <v>20</v>
      </c>
      <c r="AS165" s="5">
        <v>627</v>
      </c>
      <c r="AT165" s="5">
        <v>6</v>
      </c>
      <c r="AU165" s="5">
        <f t="shared" si="188"/>
        <v>690</v>
      </c>
      <c r="AV165" s="5">
        <f t="shared" si="189"/>
        <v>517</v>
      </c>
      <c r="AW165" s="5">
        <f t="shared" si="190"/>
        <v>862</v>
      </c>
      <c r="AX165" s="5">
        <f t="shared" si="191"/>
        <v>-4</v>
      </c>
      <c r="AY165" s="5">
        <f t="shared" si="192"/>
        <v>-3</v>
      </c>
      <c r="AZ165" s="5">
        <f t="shared" si="193"/>
        <v>1</v>
      </c>
      <c r="BA165" s="5">
        <f t="shared" si="194"/>
        <v>5</v>
      </c>
      <c r="BB165" s="5">
        <f t="shared" si="195"/>
        <v>8</v>
      </c>
    </row>
    <row r="166" spans="1:54" s="5" customFormat="1" hidden="1">
      <c r="A166" s="334"/>
      <c r="B166" s="89" t="s">
        <v>28</v>
      </c>
      <c r="C166" s="119" t="s">
        <v>197</v>
      </c>
      <c r="D166" s="26" t="s">
        <v>1</v>
      </c>
      <c r="E166" s="26" t="s">
        <v>41</v>
      </c>
      <c r="F166" s="26" t="s">
        <v>18</v>
      </c>
      <c r="G166" s="28" t="s">
        <v>12</v>
      </c>
      <c r="H166" s="91">
        <f>ROUNDDOWN(AK166*1.05,0)+INDEX(Sheet2!$B$2:'Sheet2'!$B$5,MATCH(G166,Sheet2!$A$2:'Sheet2'!$A$5,0),0)+34*AT166-ROUNDUP(IF($BC$1=TRUE,AV166,AW166)/10,0)+A166</f>
        <v>442</v>
      </c>
      <c r="I166" s="231">
        <f>ROUNDDOWN(AL166*1.05,0)+INDEX(Sheet2!$B$2:'Sheet2'!$B$5,MATCH(G166,Sheet2!$A$2:'Sheet2'!$A$5,0),0)+34*AT166-ROUNDUP(IF($BC$1=TRUE,AV166,AW166)/10,0)+A166</f>
        <v>426</v>
      </c>
      <c r="J166" s="30">
        <f t="shared" si="168"/>
        <v>868</v>
      </c>
      <c r="K166" s="133">
        <f>AW166-ROUNDDOWN(AR166/2,0)-ROUNDDOWN(MAX(AQ166*1.2,AP166*0.5),0)+INDEX(Sheet2!$C$2:'Sheet2'!$C$5,MATCH(G166,Sheet2!$A$2:'Sheet2'!$A$5,0),0)</f>
        <v>872</v>
      </c>
      <c r="L166" s="25">
        <f t="shared" si="169"/>
        <v>448</v>
      </c>
      <c r="M166" s="83">
        <f t="shared" si="170"/>
        <v>9</v>
      </c>
      <c r="N166" s="83">
        <f t="shared" si="171"/>
        <v>48</v>
      </c>
      <c r="O166" s="92">
        <f t="shared" si="172"/>
        <v>1752</v>
      </c>
      <c r="P166" s="31">
        <f>AX166+IF($F166="범선",IF($BG$1=TRUE,INDEX(Sheet2!$H$2:'Sheet2'!$H$45,MATCH(AX166,Sheet2!$G$2:'Sheet2'!$G$45,0),0)),IF($BH$1=TRUE,INDEX(Sheet2!$I$2:'Sheet2'!$I$45,MATCH(AX166,Sheet2!$G$2:'Sheet2'!$G$45,0)),IF($BI$1=TRUE,INDEX(Sheet2!$H$2:'Sheet2'!$H$45,MATCH(AX166,Sheet2!$G$2:'Sheet2'!$G$45,0)),0)))+IF($BE$1=TRUE,2,0)</f>
        <v>5</v>
      </c>
      <c r="Q166" s="26">
        <f t="shared" si="173"/>
        <v>8</v>
      </c>
      <c r="R166" s="26">
        <f t="shared" si="174"/>
        <v>11</v>
      </c>
      <c r="S166" s="28">
        <f t="shared" si="175"/>
        <v>14</v>
      </c>
      <c r="T166" s="26">
        <f>AY166+IF($F166="범선",IF($BG$1=TRUE,INDEX(Sheet2!$H$2:'Sheet2'!$H$45,MATCH(AY166,Sheet2!$G$2:'Sheet2'!$G$45,0),0)),IF($BH$1=TRUE,INDEX(Sheet2!$I$2:'Sheet2'!$I$45,MATCH(AY166,Sheet2!$G$2:'Sheet2'!$G$45,0)),IF($BI$1=TRUE,INDEX(Sheet2!$H$2:'Sheet2'!$H$45,MATCH(AY166,Sheet2!$G$2:'Sheet2'!$G$45,0)),0)))+IF($BE$1=TRUE,2,0)</f>
        <v>6</v>
      </c>
      <c r="U166" s="26">
        <f t="shared" si="176"/>
        <v>9.5</v>
      </c>
      <c r="V166" s="26">
        <f t="shared" si="177"/>
        <v>12.5</v>
      </c>
      <c r="W166" s="28">
        <f t="shared" si="178"/>
        <v>15.5</v>
      </c>
      <c r="X166" s="26">
        <f>AZ166+IF($F166="범선",IF($BG$1=TRUE,INDEX(Sheet2!$H$2:'Sheet2'!$H$45,MATCH(AZ166,Sheet2!$G$2:'Sheet2'!$G$45,0),0)),IF($BH$1=TRUE,INDEX(Sheet2!$I$2:'Sheet2'!$I$45,MATCH(AZ166,Sheet2!$G$2:'Sheet2'!$G$45,0)),IF($BI$1=TRUE,INDEX(Sheet2!$H$2:'Sheet2'!$H$45,MATCH(AZ166,Sheet2!$G$2:'Sheet2'!$G$45,0)),0)))+IF($BE$1=TRUE,2,0)</f>
        <v>10</v>
      </c>
      <c r="Y166" s="26">
        <f t="shared" si="179"/>
        <v>13.5</v>
      </c>
      <c r="Z166" s="26">
        <f t="shared" si="180"/>
        <v>16.5</v>
      </c>
      <c r="AA166" s="28">
        <f t="shared" si="181"/>
        <v>19.5</v>
      </c>
      <c r="AB166" s="26">
        <f>BA166+IF($F166="범선",IF($BG$1=TRUE,INDEX(Sheet2!$H$2:'Sheet2'!$H$45,MATCH(BA166,Sheet2!$G$2:'Sheet2'!$G$45,0),0)),IF($BH$1=TRUE,INDEX(Sheet2!$I$2:'Sheet2'!$I$45,MATCH(BA166,Sheet2!$G$2:'Sheet2'!$G$45,0)),IF($BI$1=TRUE,INDEX(Sheet2!$H$2:'Sheet2'!$H$45,MATCH(BA166,Sheet2!$G$2:'Sheet2'!$G$45,0)),0)))+IF($BE$1=TRUE,2,0)</f>
        <v>14</v>
      </c>
      <c r="AC166" s="26">
        <f t="shared" si="182"/>
        <v>17.5</v>
      </c>
      <c r="AD166" s="26">
        <f t="shared" si="183"/>
        <v>20.5</v>
      </c>
      <c r="AE166" s="28">
        <f t="shared" si="184"/>
        <v>23.5</v>
      </c>
      <c r="AF166" s="26">
        <f>BB166+IF($F166="범선",IF($BG$1=TRUE,INDEX(Sheet2!$H$2:'Sheet2'!$H$45,MATCH(BB166,Sheet2!$G$2:'Sheet2'!$G$45,0),0)),IF($BH$1=TRUE,INDEX(Sheet2!$I$2:'Sheet2'!$I$45,MATCH(BB166,Sheet2!$G$2:'Sheet2'!$G$45,0)),IF($BI$1=TRUE,INDEX(Sheet2!$H$2:'Sheet2'!$H$45,MATCH(BB166,Sheet2!$G$2:'Sheet2'!$G$45,0)),0)))+IF($BE$1=TRUE,2,0)</f>
        <v>17</v>
      </c>
      <c r="AG166" s="26">
        <f t="shared" si="185"/>
        <v>20.5</v>
      </c>
      <c r="AH166" s="26">
        <f t="shared" si="186"/>
        <v>23.5</v>
      </c>
      <c r="AI166" s="28">
        <f t="shared" si="187"/>
        <v>26.5</v>
      </c>
      <c r="AJ166" s="26"/>
      <c r="AK166" s="96">
        <v>245</v>
      </c>
      <c r="AL166" s="96">
        <v>230</v>
      </c>
      <c r="AM166" s="96">
        <v>8</v>
      </c>
      <c r="AN166" s="83">
        <v>9</v>
      </c>
      <c r="AO166" s="83">
        <v>48</v>
      </c>
      <c r="AP166" s="13">
        <v>116</v>
      </c>
      <c r="AQ166" s="13">
        <v>60</v>
      </c>
      <c r="AR166" s="13">
        <v>85</v>
      </c>
      <c r="AS166" s="13">
        <v>549</v>
      </c>
      <c r="AT166" s="13">
        <v>3</v>
      </c>
      <c r="AU166" s="13">
        <f t="shared" si="188"/>
        <v>750</v>
      </c>
      <c r="AV166" s="13">
        <f t="shared" si="189"/>
        <v>562</v>
      </c>
      <c r="AW166" s="13">
        <f t="shared" si="190"/>
        <v>937</v>
      </c>
      <c r="AX166" s="5">
        <f t="shared" si="191"/>
        <v>3</v>
      </c>
      <c r="AY166" s="5">
        <f t="shared" si="192"/>
        <v>4</v>
      </c>
      <c r="AZ166" s="5">
        <f t="shared" si="193"/>
        <v>8</v>
      </c>
      <c r="BA166" s="5">
        <f t="shared" si="194"/>
        <v>12</v>
      </c>
      <c r="BB166" s="5">
        <f t="shared" si="195"/>
        <v>15</v>
      </c>
    </row>
    <row r="167" spans="1:54" s="5" customFormat="1" hidden="1">
      <c r="A167" s="405"/>
      <c r="B167" s="406"/>
      <c r="C167" s="415" t="s">
        <v>249</v>
      </c>
      <c r="D167" s="38" t="s">
        <v>25</v>
      </c>
      <c r="E167" s="38" t="s">
        <v>41</v>
      </c>
      <c r="F167" s="407" t="s">
        <v>18</v>
      </c>
      <c r="G167" s="39" t="s">
        <v>12</v>
      </c>
      <c r="H167" s="286">
        <f>ROUNDDOWN(AK167*1.05,0)+INDEX(Sheet2!$B$2:'Sheet2'!$B$5,MATCH(G167,Sheet2!$A$2:'Sheet2'!$A$5,0),0)+34*AT167-ROUNDUP(IF($BC$1=TRUE,AV167,AW167)/10,0)+A167</f>
        <v>305</v>
      </c>
      <c r="I167" s="296">
        <f>ROUNDDOWN(AL167*1.05,0)+INDEX(Sheet2!$B$2:'Sheet2'!$B$5,MATCH(G167,Sheet2!$A$2:'Sheet2'!$A$5,0),0)+34*AT167-ROUNDUP(IF($BC$1=TRUE,AV167,AW167)/10,0)+A167</f>
        <v>458</v>
      </c>
      <c r="J167" s="40">
        <f t="shared" si="168"/>
        <v>763</v>
      </c>
      <c r="K167" s="664">
        <f>AW167-ROUNDDOWN(AR167/2,0)-ROUNDDOWN(MAX(AQ167*1.2,AP167*0.5),0)+INDEX(Sheet2!$C$2:'Sheet2'!$C$5,MATCH(G167,Sheet2!$A$2:'Sheet2'!$A$5,0),0)</f>
        <v>872</v>
      </c>
      <c r="L167" s="37">
        <f t="shared" si="169"/>
        <v>443</v>
      </c>
      <c r="M167" s="427">
        <f t="shared" si="170"/>
        <v>6</v>
      </c>
      <c r="N167" s="427">
        <f t="shared" si="171"/>
        <v>43</v>
      </c>
      <c r="O167" s="93">
        <f t="shared" si="172"/>
        <v>1373</v>
      </c>
      <c r="P167" s="41">
        <f>AX167+IF($F167="범선",IF($BG$1=TRUE,INDEX(Sheet2!$H$2:'Sheet2'!$H$45,MATCH(AX167,Sheet2!$G$2:'Sheet2'!$G$45,0),0)),IF($BH$1=TRUE,INDEX(Sheet2!$I$2:'Sheet2'!$I$45,MATCH(AX167,Sheet2!$G$2:'Sheet2'!$G$45,0)),IF($BI$1=TRUE,INDEX(Sheet2!$H$2:'Sheet2'!$H$45,MATCH(AX167,Sheet2!$G$2:'Sheet2'!$G$45,0)),0)))+IF($BE$1=TRUE,2,0)</f>
        <v>4</v>
      </c>
      <c r="Q167" s="38">
        <f t="shared" si="173"/>
        <v>7</v>
      </c>
      <c r="R167" s="38">
        <f t="shared" si="174"/>
        <v>10</v>
      </c>
      <c r="S167" s="39">
        <f t="shared" si="175"/>
        <v>13</v>
      </c>
      <c r="T167" s="38">
        <f>AY167+IF($F167="범선",IF($BG$1=TRUE,INDEX(Sheet2!$H$2:'Sheet2'!$H$45,MATCH(AY167,Sheet2!$G$2:'Sheet2'!$G$45,0),0)),IF($BH$1=TRUE,INDEX(Sheet2!$I$2:'Sheet2'!$I$45,MATCH(AY167,Sheet2!$G$2:'Sheet2'!$G$45,0)),IF($BI$1=TRUE,INDEX(Sheet2!$H$2:'Sheet2'!$H$45,MATCH(AY167,Sheet2!$G$2:'Sheet2'!$G$45,0)),0)))+IF($BE$1=TRUE,2,0)</f>
        <v>5</v>
      </c>
      <c r="U167" s="38">
        <f t="shared" si="176"/>
        <v>8.5</v>
      </c>
      <c r="V167" s="38">
        <f t="shared" si="177"/>
        <v>11.5</v>
      </c>
      <c r="W167" s="39">
        <f t="shared" si="178"/>
        <v>14.5</v>
      </c>
      <c r="X167" s="38">
        <f>AZ167+IF($F167="범선",IF($BG$1=TRUE,INDEX(Sheet2!$H$2:'Sheet2'!$H$45,MATCH(AZ167,Sheet2!$G$2:'Sheet2'!$G$45,0),0)),IF($BH$1=TRUE,INDEX(Sheet2!$I$2:'Sheet2'!$I$45,MATCH(AZ167,Sheet2!$G$2:'Sheet2'!$G$45,0)),IF($BI$1=TRUE,INDEX(Sheet2!$H$2:'Sheet2'!$H$45,MATCH(AZ167,Sheet2!$G$2:'Sheet2'!$G$45,0)),0)))+IF($BE$1=TRUE,2,0)</f>
        <v>9</v>
      </c>
      <c r="Y167" s="38">
        <f t="shared" si="179"/>
        <v>12.5</v>
      </c>
      <c r="Z167" s="38">
        <f t="shared" si="180"/>
        <v>15.5</v>
      </c>
      <c r="AA167" s="39">
        <f t="shared" si="181"/>
        <v>18.5</v>
      </c>
      <c r="AB167" s="38">
        <f>BA167+IF($F167="범선",IF($BG$1=TRUE,INDEX(Sheet2!$H$2:'Sheet2'!$H$45,MATCH(BA167,Sheet2!$G$2:'Sheet2'!$G$45,0),0)),IF($BH$1=TRUE,INDEX(Sheet2!$I$2:'Sheet2'!$I$45,MATCH(BA167,Sheet2!$G$2:'Sheet2'!$G$45,0)),IF($BI$1=TRUE,INDEX(Sheet2!$H$2:'Sheet2'!$H$45,MATCH(BA167,Sheet2!$G$2:'Sheet2'!$G$45,0)),0)))+IF($BE$1=TRUE,2,0)</f>
        <v>13</v>
      </c>
      <c r="AC167" s="38">
        <f t="shared" si="182"/>
        <v>16.5</v>
      </c>
      <c r="AD167" s="38">
        <f t="shared" si="183"/>
        <v>19.5</v>
      </c>
      <c r="AE167" s="39">
        <f t="shared" si="184"/>
        <v>22.5</v>
      </c>
      <c r="AF167" s="38">
        <f>BB167+IF($F167="범선",IF($BG$1=TRUE,INDEX(Sheet2!$H$2:'Sheet2'!$H$45,MATCH(BB167,Sheet2!$G$2:'Sheet2'!$G$45,0),0)),IF($BH$1=TRUE,INDEX(Sheet2!$I$2:'Sheet2'!$I$45,MATCH(BB167,Sheet2!$G$2:'Sheet2'!$G$45,0)),IF($BI$1=TRUE,INDEX(Sheet2!$H$2:'Sheet2'!$H$45,MATCH(BB167,Sheet2!$G$2:'Sheet2'!$G$45,0)),0)))+IF($BE$1=TRUE,2,0)</f>
        <v>16</v>
      </c>
      <c r="AG167" s="38">
        <f t="shared" si="185"/>
        <v>19.5</v>
      </c>
      <c r="AH167" s="38">
        <f t="shared" si="186"/>
        <v>22.5</v>
      </c>
      <c r="AI167" s="39">
        <f t="shared" si="187"/>
        <v>25.5</v>
      </c>
      <c r="AJ167" s="38"/>
      <c r="AK167" s="97">
        <v>115</v>
      </c>
      <c r="AL167" s="97">
        <v>260</v>
      </c>
      <c r="AM167" s="97">
        <v>8</v>
      </c>
      <c r="AN167" s="83">
        <v>6</v>
      </c>
      <c r="AO167" s="83">
        <v>43</v>
      </c>
      <c r="AP167" s="5">
        <v>132</v>
      </c>
      <c r="AQ167" s="5">
        <v>68</v>
      </c>
      <c r="AR167" s="5">
        <v>92</v>
      </c>
      <c r="AS167" s="5">
        <v>536</v>
      </c>
      <c r="AT167" s="5">
        <v>3</v>
      </c>
      <c r="AU167" s="5">
        <f t="shared" si="188"/>
        <v>760</v>
      </c>
      <c r="AV167" s="5">
        <f t="shared" si="189"/>
        <v>570</v>
      </c>
      <c r="AW167" s="5">
        <f t="shared" si="190"/>
        <v>950</v>
      </c>
      <c r="AX167" s="5">
        <f t="shared" si="191"/>
        <v>2</v>
      </c>
      <c r="AY167" s="5">
        <f t="shared" si="192"/>
        <v>3</v>
      </c>
      <c r="AZ167" s="5">
        <f t="shared" si="193"/>
        <v>7</v>
      </c>
      <c r="BA167" s="5">
        <f t="shared" si="194"/>
        <v>11</v>
      </c>
      <c r="BB167" s="5">
        <f t="shared" si="195"/>
        <v>14</v>
      </c>
    </row>
    <row r="168" spans="1:54" s="5" customFormat="1" hidden="1">
      <c r="A168" s="439"/>
      <c r="B168" s="440" t="s">
        <v>94</v>
      </c>
      <c r="C168" s="212" t="s">
        <v>93</v>
      </c>
      <c r="D168" s="214" t="s">
        <v>1</v>
      </c>
      <c r="E168" s="214" t="s">
        <v>0</v>
      </c>
      <c r="F168" s="500" t="s">
        <v>18</v>
      </c>
      <c r="G168" s="223" t="s">
        <v>12</v>
      </c>
      <c r="H168" s="322">
        <f>ROUNDDOWN(AK168*1.05,0)+INDEX(Sheet2!$B$2:'Sheet2'!$B$5,MATCH(G168,Sheet2!$A$2:'Sheet2'!$A$5,0),0)+34*AT168-ROUNDUP(IF($BC$1=TRUE,AV168,AW168)/10,0)+A168</f>
        <v>305</v>
      </c>
      <c r="I168" s="323">
        <f>ROUNDDOWN(AL168*1.05,0)+INDEX(Sheet2!$B$2:'Sheet2'!$B$5,MATCH(G168,Sheet2!$A$2:'Sheet2'!$A$5,0),0)+34*AT168-ROUNDUP(IF($BC$1=TRUE,AV168,AW168)/10,0)+A168</f>
        <v>458</v>
      </c>
      <c r="J168" s="232">
        <f t="shared" si="168"/>
        <v>763</v>
      </c>
      <c r="K168" s="666">
        <f>AW168-ROUNDDOWN(AR168/2,0)-ROUNDDOWN(MAX(AQ168*1.2,AP168*0.5),0)+INDEX(Sheet2!$C$2:'Sheet2'!$C$5,MATCH(G168,Sheet2!$A$2:'Sheet2'!$A$5,0),0)</f>
        <v>869</v>
      </c>
      <c r="L168" s="247">
        <f t="shared" si="169"/>
        <v>440</v>
      </c>
      <c r="M168" s="249">
        <f t="shared" si="170"/>
        <v>7</v>
      </c>
      <c r="N168" s="249">
        <f t="shared" si="171"/>
        <v>44</v>
      </c>
      <c r="O168" s="252">
        <f t="shared" si="172"/>
        <v>1373</v>
      </c>
      <c r="P168" s="259">
        <f>AX168+IF($F168="범선",IF($BG$1=TRUE,INDEX(Sheet2!$H$2:'Sheet2'!$H$45,MATCH(AX168,Sheet2!$G$2:'Sheet2'!$G$45,0),0)),IF($BH$1=TRUE,INDEX(Sheet2!$I$2:'Sheet2'!$I$45,MATCH(AX168,Sheet2!$G$2:'Sheet2'!$G$45,0)),IF($BI$1=TRUE,INDEX(Sheet2!$H$2:'Sheet2'!$H$45,MATCH(AX168,Sheet2!$G$2:'Sheet2'!$G$45,0)),0)))+IF($BE$1=TRUE,2,0)</f>
        <v>4</v>
      </c>
      <c r="Q168" s="214">
        <f t="shared" si="173"/>
        <v>7</v>
      </c>
      <c r="R168" s="214">
        <f t="shared" si="174"/>
        <v>10</v>
      </c>
      <c r="S168" s="223">
        <f t="shared" si="175"/>
        <v>13</v>
      </c>
      <c r="T168" s="214">
        <f>AY168+IF($F168="범선",IF($BG$1=TRUE,INDEX(Sheet2!$H$2:'Sheet2'!$H$45,MATCH(AY168,Sheet2!$G$2:'Sheet2'!$G$45,0),0)),IF($BH$1=TRUE,INDEX(Sheet2!$I$2:'Sheet2'!$I$45,MATCH(AY168,Sheet2!$G$2:'Sheet2'!$G$45,0)),IF($BI$1=TRUE,INDEX(Sheet2!$H$2:'Sheet2'!$H$45,MATCH(AY168,Sheet2!$G$2:'Sheet2'!$G$45,0)),0)))+IF($BE$1=TRUE,2,0)</f>
        <v>6</v>
      </c>
      <c r="U168" s="214">
        <f t="shared" si="176"/>
        <v>9.5</v>
      </c>
      <c r="V168" s="214">
        <f t="shared" si="177"/>
        <v>12.5</v>
      </c>
      <c r="W168" s="223">
        <f t="shared" si="178"/>
        <v>15.5</v>
      </c>
      <c r="X168" s="214">
        <f>AZ168+IF($F168="범선",IF($BG$1=TRUE,INDEX(Sheet2!$H$2:'Sheet2'!$H$45,MATCH(AZ168,Sheet2!$G$2:'Sheet2'!$G$45,0),0)),IF($BH$1=TRUE,INDEX(Sheet2!$I$2:'Sheet2'!$I$45,MATCH(AZ168,Sheet2!$G$2:'Sheet2'!$G$45,0)),IF($BI$1=TRUE,INDEX(Sheet2!$H$2:'Sheet2'!$H$45,MATCH(AZ168,Sheet2!$G$2:'Sheet2'!$G$45,0)),0)))+IF($BE$1=TRUE,2,0)</f>
        <v>9</v>
      </c>
      <c r="Y168" s="214">
        <f t="shared" si="179"/>
        <v>12.5</v>
      </c>
      <c r="Z168" s="214">
        <f t="shared" si="180"/>
        <v>15.5</v>
      </c>
      <c r="AA168" s="223">
        <f t="shared" si="181"/>
        <v>18.5</v>
      </c>
      <c r="AB168" s="214">
        <f>BA168+IF($F168="범선",IF($BG$1=TRUE,INDEX(Sheet2!$H$2:'Sheet2'!$H$45,MATCH(BA168,Sheet2!$G$2:'Sheet2'!$G$45,0),0)),IF($BH$1=TRUE,INDEX(Sheet2!$I$2:'Sheet2'!$I$45,MATCH(BA168,Sheet2!$G$2:'Sheet2'!$G$45,0)),IF($BI$1=TRUE,INDEX(Sheet2!$H$2:'Sheet2'!$H$45,MATCH(BA168,Sheet2!$G$2:'Sheet2'!$G$45,0)),0)))+IF($BE$1=TRUE,2,0)</f>
        <v>13</v>
      </c>
      <c r="AC168" s="214">
        <f t="shared" si="182"/>
        <v>16.5</v>
      </c>
      <c r="AD168" s="214">
        <f t="shared" si="183"/>
        <v>19.5</v>
      </c>
      <c r="AE168" s="223">
        <f t="shared" si="184"/>
        <v>22.5</v>
      </c>
      <c r="AF168" s="214">
        <f>BB168+IF($F168="범선",IF($BG$1=TRUE,INDEX(Sheet2!$H$2:'Sheet2'!$H$45,MATCH(BB168,Sheet2!$G$2:'Sheet2'!$G$45,0),0)),IF($BH$1=TRUE,INDEX(Sheet2!$I$2:'Sheet2'!$I$45,MATCH(BB168,Sheet2!$G$2:'Sheet2'!$G$45,0)),IF($BI$1=TRUE,INDEX(Sheet2!$H$2:'Sheet2'!$H$45,MATCH(BB168,Sheet2!$G$2:'Sheet2'!$G$45,0)),0)))+IF($BE$1=TRUE,2,0)</f>
        <v>16</v>
      </c>
      <c r="AG168" s="214">
        <f t="shared" si="185"/>
        <v>19.5</v>
      </c>
      <c r="AH168" s="214">
        <f t="shared" si="186"/>
        <v>22.5</v>
      </c>
      <c r="AI168" s="223">
        <f t="shared" si="187"/>
        <v>25.5</v>
      </c>
      <c r="AJ168" s="6"/>
      <c r="AK168" s="97">
        <v>115</v>
      </c>
      <c r="AL168" s="97">
        <v>260</v>
      </c>
      <c r="AM168" s="97">
        <v>8</v>
      </c>
      <c r="AN168" s="83">
        <v>7</v>
      </c>
      <c r="AO168" s="83">
        <v>44</v>
      </c>
      <c r="AP168" s="5">
        <v>136</v>
      </c>
      <c r="AQ168" s="5">
        <v>70</v>
      </c>
      <c r="AR168" s="5">
        <v>92</v>
      </c>
      <c r="AS168" s="5">
        <v>532</v>
      </c>
      <c r="AT168" s="5">
        <v>3</v>
      </c>
      <c r="AU168" s="5">
        <f t="shared" si="188"/>
        <v>760</v>
      </c>
      <c r="AV168" s="5">
        <f t="shared" si="189"/>
        <v>570</v>
      </c>
      <c r="AW168" s="5">
        <f t="shared" si="190"/>
        <v>950</v>
      </c>
      <c r="AX168" s="5">
        <f t="shared" si="191"/>
        <v>2</v>
      </c>
      <c r="AY168" s="5">
        <f t="shared" si="192"/>
        <v>4</v>
      </c>
      <c r="AZ168" s="5">
        <f t="shared" si="193"/>
        <v>7</v>
      </c>
      <c r="BA168" s="5">
        <f t="shared" si="194"/>
        <v>11</v>
      </c>
      <c r="BB168" s="5">
        <f t="shared" si="195"/>
        <v>14</v>
      </c>
    </row>
    <row r="169" spans="1:54" s="5" customFormat="1" hidden="1">
      <c r="A169" s="368"/>
      <c r="B169" s="90" t="s">
        <v>43</v>
      </c>
      <c r="C169" s="122" t="s">
        <v>95</v>
      </c>
      <c r="D169" s="20" t="s">
        <v>1</v>
      </c>
      <c r="E169" s="20" t="s">
        <v>41</v>
      </c>
      <c r="F169" s="21" t="s">
        <v>18</v>
      </c>
      <c r="G169" s="22" t="s">
        <v>10</v>
      </c>
      <c r="H169" s="318">
        <f>ROUNDDOWN(AK169*1.05,0)+INDEX(Sheet2!$B$2:'Sheet2'!$B$5,MATCH(G169,Sheet2!$A$2:'Sheet2'!$A$5,0),0)+34*AT169-ROUNDUP(IF($BC$1=TRUE,AV169,AW169)/10,0)+A169</f>
        <v>467</v>
      </c>
      <c r="I169" s="319">
        <f>ROUNDDOWN(AL169*1.05,0)+INDEX(Sheet2!$B$2:'Sheet2'!$B$5,MATCH(G169,Sheet2!$A$2:'Sheet2'!$A$5,0),0)+34*AT169-ROUNDUP(IF($BC$1=TRUE,AV169,AW169)/10,0)+A169</f>
        <v>567</v>
      </c>
      <c r="J169" s="23">
        <f t="shared" si="168"/>
        <v>1034</v>
      </c>
      <c r="K169" s="492">
        <f>AW169-ROUNDDOWN(AR169/2,0)-ROUNDDOWN(MAX(AQ169*1.2,AP169*0.5),0)+INDEX(Sheet2!$C$2:'Sheet2'!$C$5,MATCH(G169,Sheet2!$A$2:'Sheet2'!$A$5,0),0)</f>
        <v>868</v>
      </c>
      <c r="L169" s="19">
        <f t="shared" si="169"/>
        <v>467</v>
      </c>
      <c r="M169" s="99">
        <f t="shared" si="170"/>
        <v>15</v>
      </c>
      <c r="N169" s="99">
        <f t="shared" si="171"/>
        <v>35</v>
      </c>
      <c r="O169" s="187">
        <f t="shared" si="172"/>
        <v>1968</v>
      </c>
      <c r="P169" s="24">
        <f>AX169+IF($F169="범선",IF($BG$1=TRUE,INDEX(Sheet2!$H$2:'Sheet2'!$H$45,MATCH(AX169,Sheet2!$G$2:'Sheet2'!$G$45,0),0)),IF($BH$1=TRUE,INDEX(Sheet2!$I$2:'Sheet2'!$I$45,MATCH(AX169,Sheet2!$G$2:'Sheet2'!$G$45,0)),IF($BI$1=TRUE,INDEX(Sheet2!$H$2:'Sheet2'!$H$45,MATCH(AX169,Sheet2!$G$2:'Sheet2'!$G$45,0)),0)))+IF($BE$1=TRUE,2,0)</f>
        <v>3</v>
      </c>
      <c r="Q169" s="20">
        <f t="shared" si="173"/>
        <v>6</v>
      </c>
      <c r="R169" s="20">
        <f t="shared" si="174"/>
        <v>9</v>
      </c>
      <c r="S169" s="22">
        <f t="shared" si="175"/>
        <v>12</v>
      </c>
      <c r="T169" s="20">
        <f>AY169+IF($F169="범선",IF($BG$1=TRUE,INDEX(Sheet2!$H$2:'Sheet2'!$H$45,MATCH(AY169,Sheet2!$G$2:'Sheet2'!$G$45,0),0)),IF($BH$1=TRUE,INDEX(Sheet2!$I$2:'Sheet2'!$I$45,MATCH(AY169,Sheet2!$G$2:'Sheet2'!$G$45,0)),IF($BI$1=TRUE,INDEX(Sheet2!$H$2:'Sheet2'!$H$45,MATCH(AY169,Sheet2!$G$2:'Sheet2'!$G$45,0)),0)))+IF($BE$1=TRUE,2,0)</f>
        <v>4</v>
      </c>
      <c r="U169" s="20">
        <f t="shared" si="176"/>
        <v>7.5</v>
      </c>
      <c r="V169" s="20">
        <f t="shared" si="177"/>
        <v>10.5</v>
      </c>
      <c r="W169" s="22">
        <f t="shared" si="178"/>
        <v>13.5</v>
      </c>
      <c r="X169" s="20">
        <f>AZ169+IF($F169="범선",IF($BG$1=TRUE,INDEX(Sheet2!$H$2:'Sheet2'!$H$45,MATCH(AZ169,Sheet2!$G$2:'Sheet2'!$G$45,0),0)),IF($BH$1=TRUE,INDEX(Sheet2!$I$2:'Sheet2'!$I$45,MATCH(AZ169,Sheet2!$G$2:'Sheet2'!$G$45,0)),IF($BI$1=TRUE,INDEX(Sheet2!$H$2:'Sheet2'!$H$45,MATCH(AZ169,Sheet2!$G$2:'Sheet2'!$G$45,0)),0)))+IF($BE$1=TRUE,2,0)</f>
        <v>7</v>
      </c>
      <c r="Y169" s="20">
        <f t="shared" si="179"/>
        <v>10.5</v>
      </c>
      <c r="Z169" s="20">
        <f t="shared" si="180"/>
        <v>13.5</v>
      </c>
      <c r="AA169" s="22">
        <f t="shared" si="181"/>
        <v>16.5</v>
      </c>
      <c r="AB169" s="20">
        <f>BA169+IF($F169="범선",IF($BG$1=TRUE,INDEX(Sheet2!$H$2:'Sheet2'!$H$45,MATCH(BA169,Sheet2!$G$2:'Sheet2'!$G$45,0),0)),IF($BH$1=TRUE,INDEX(Sheet2!$I$2:'Sheet2'!$I$45,MATCH(BA169,Sheet2!$G$2:'Sheet2'!$G$45,0)),IF($BI$1=TRUE,INDEX(Sheet2!$H$2:'Sheet2'!$H$45,MATCH(BA169,Sheet2!$G$2:'Sheet2'!$G$45,0)),0)))+IF($BE$1=TRUE,2,0)</f>
        <v>11</v>
      </c>
      <c r="AC169" s="20">
        <f t="shared" si="182"/>
        <v>14.5</v>
      </c>
      <c r="AD169" s="20">
        <f t="shared" si="183"/>
        <v>17.5</v>
      </c>
      <c r="AE169" s="22">
        <f t="shared" si="184"/>
        <v>20.5</v>
      </c>
      <c r="AF169" s="20">
        <f>BB169+IF($F169="범선",IF($BG$1=TRUE,INDEX(Sheet2!$H$2:'Sheet2'!$H$45,MATCH(BB169,Sheet2!$G$2:'Sheet2'!$G$45,0),0)),IF($BH$1=TRUE,INDEX(Sheet2!$I$2:'Sheet2'!$I$45,MATCH(BB169,Sheet2!$G$2:'Sheet2'!$G$45,0)),IF($BI$1=TRUE,INDEX(Sheet2!$H$2:'Sheet2'!$H$45,MATCH(BB169,Sheet2!$G$2:'Sheet2'!$G$45,0)),0)))+IF($BE$1=TRUE,2,0)</f>
        <v>15</v>
      </c>
      <c r="AG169" s="20">
        <f t="shared" si="185"/>
        <v>18.5</v>
      </c>
      <c r="AH169" s="20">
        <f t="shared" si="186"/>
        <v>21.5</v>
      </c>
      <c r="AI169" s="22">
        <f t="shared" si="187"/>
        <v>24.5</v>
      </c>
      <c r="AJ169" s="20"/>
      <c r="AK169" s="97">
        <v>265</v>
      </c>
      <c r="AL169" s="97">
        <v>360</v>
      </c>
      <c r="AM169" s="97">
        <v>12</v>
      </c>
      <c r="AN169" s="83">
        <v>15</v>
      </c>
      <c r="AO169" s="83">
        <v>35</v>
      </c>
      <c r="AP169" s="5">
        <v>67</v>
      </c>
      <c r="AQ169" s="5">
        <v>32</v>
      </c>
      <c r="AR169" s="5">
        <v>40</v>
      </c>
      <c r="AS169" s="5">
        <v>593</v>
      </c>
      <c r="AT169" s="5">
        <v>3</v>
      </c>
      <c r="AU169" s="5">
        <f t="shared" si="188"/>
        <v>700</v>
      </c>
      <c r="AV169" s="5">
        <f t="shared" si="189"/>
        <v>525</v>
      </c>
      <c r="AW169" s="5">
        <f t="shared" si="190"/>
        <v>875</v>
      </c>
      <c r="AX169" s="5">
        <f t="shared" si="191"/>
        <v>1</v>
      </c>
      <c r="AY169" s="5">
        <f t="shared" si="192"/>
        <v>2</v>
      </c>
      <c r="AZ169" s="5">
        <f t="shared" si="193"/>
        <v>5</v>
      </c>
      <c r="BA169" s="5">
        <f t="shared" si="194"/>
        <v>9</v>
      </c>
      <c r="BB169" s="5">
        <f t="shared" si="195"/>
        <v>13</v>
      </c>
    </row>
    <row r="170" spans="1:54" s="5" customFormat="1" hidden="1">
      <c r="A170" s="405"/>
      <c r="B170" s="406"/>
      <c r="C170" s="415" t="s">
        <v>111</v>
      </c>
      <c r="D170" s="38" t="s">
        <v>25</v>
      </c>
      <c r="E170" s="38" t="s">
        <v>41</v>
      </c>
      <c r="F170" s="407" t="s">
        <v>18</v>
      </c>
      <c r="G170" s="39" t="s">
        <v>12</v>
      </c>
      <c r="H170" s="286">
        <f>ROUNDDOWN(AK170*1.05,0)+INDEX(Sheet2!$B$2:'Sheet2'!$B$5,MATCH(G170,Sheet2!$A$2:'Sheet2'!$A$5,0),0)+34*AT170-ROUNDUP(IF($BC$1=TRUE,AV170,AW170)/10,0)+A170</f>
        <v>363</v>
      </c>
      <c r="I170" s="296">
        <f>ROUNDDOWN(AL170*1.05,0)+INDEX(Sheet2!$B$2:'Sheet2'!$B$5,MATCH(G170,Sheet2!$A$2:'Sheet2'!$A$5,0),0)+34*AT170-ROUNDUP(IF($BC$1=TRUE,AV170,AW170)/10,0)+A170</f>
        <v>405</v>
      </c>
      <c r="J170" s="40">
        <f t="shared" si="168"/>
        <v>768</v>
      </c>
      <c r="K170" s="664">
        <f>AW170-ROUNDDOWN(AR170/2,0)-ROUNDDOWN(MAX(AQ170*1.2,AP170*0.5),0)+INDEX(Sheet2!$C$2:'Sheet2'!$C$5,MATCH(G170,Sheet2!$A$2:'Sheet2'!$A$5,0),0)</f>
        <v>862</v>
      </c>
      <c r="L170" s="37">
        <f t="shared" si="169"/>
        <v>438</v>
      </c>
      <c r="M170" s="427">
        <f t="shared" si="170"/>
        <v>10</v>
      </c>
      <c r="N170" s="427">
        <f t="shared" si="171"/>
        <v>36</v>
      </c>
      <c r="O170" s="93">
        <f t="shared" si="172"/>
        <v>1494</v>
      </c>
      <c r="P170" s="41">
        <f>AX170+IF($F170="범선",IF($BG$1=TRUE,INDEX(Sheet2!$H$2:'Sheet2'!$H$45,MATCH(AX170,Sheet2!$G$2:'Sheet2'!$G$45,0),0)),IF($BH$1=TRUE,INDEX(Sheet2!$I$2:'Sheet2'!$I$45,MATCH(AX170,Sheet2!$G$2:'Sheet2'!$G$45,0)),IF($BI$1=TRUE,INDEX(Sheet2!$H$2:'Sheet2'!$H$45,MATCH(AX170,Sheet2!$G$2:'Sheet2'!$G$45,0)),0)))+IF($BE$1=TRUE,2,0)</f>
        <v>3</v>
      </c>
      <c r="Q170" s="38">
        <f t="shared" si="173"/>
        <v>6</v>
      </c>
      <c r="R170" s="38">
        <f t="shared" si="174"/>
        <v>9</v>
      </c>
      <c r="S170" s="39">
        <f t="shared" si="175"/>
        <v>12</v>
      </c>
      <c r="T170" s="38">
        <f>AY170+IF($F170="범선",IF($BG$1=TRUE,INDEX(Sheet2!$H$2:'Sheet2'!$H$45,MATCH(AY170,Sheet2!$G$2:'Sheet2'!$G$45,0),0)),IF($BH$1=TRUE,INDEX(Sheet2!$I$2:'Sheet2'!$I$45,MATCH(AY170,Sheet2!$G$2:'Sheet2'!$G$45,0)),IF($BI$1=TRUE,INDEX(Sheet2!$H$2:'Sheet2'!$H$45,MATCH(AY170,Sheet2!$G$2:'Sheet2'!$G$45,0)),0)))+IF($BE$1=TRUE,2,0)</f>
        <v>4</v>
      </c>
      <c r="U170" s="38">
        <f t="shared" si="176"/>
        <v>7.5</v>
      </c>
      <c r="V170" s="38">
        <f t="shared" si="177"/>
        <v>10.5</v>
      </c>
      <c r="W170" s="39">
        <f t="shared" si="178"/>
        <v>13.5</v>
      </c>
      <c r="X170" s="38">
        <f>AZ170+IF($F170="범선",IF($BG$1=TRUE,INDEX(Sheet2!$H$2:'Sheet2'!$H$45,MATCH(AZ170,Sheet2!$G$2:'Sheet2'!$G$45,0),0)),IF($BH$1=TRUE,INDEX(Sheet2!$I$2:'Sheet2'!$I$45,MATCH(AZ170,Sheet2!$G$2:'Sheet2'!$G$45,0)),IF($BI$1=TRUE,INDEX(Sheet2!$H$2:'Sheet2'!$H$45,MATCH(AZ170,Sheet2!$G$2:'Sheet2'!$G$45,0)),0)))+IF($BE$1=TRUE,2,0)</f>
        <v>8</v>
      </c>
      <c r="Y170" s="38">
        <f t="shared" si="179"/>
        <v>11.5</v>
      </c>
      <c r="Z170" s="38">
        <f t="shared" si="180"/>
        <v>14.5</v>
      </c>
      <c r="AA170" s="39">
        <f t="shared" si="181"/>
        <v>17.5</v>
      </c>
      <c r="AB170" s="38">
        <f>BA170+IF($F170="범선",IF($BG$1=TRUE,INDEX(Sheet2!$H$2:'Sheet2'!$H$45,MATCH(BA170,Sheet2!$G$2:'Sheet2'!$G$45,0),0)),IF($BH$1=TRUE,INDEX(Sheet2!$I$2:'Sheet2'!$I$45,MATCH(BA170,Sheet2!$G$2:'Sheet2'!$G$45,0)),IF($BI$1=TRUE,INDEX(Sheet2!$H$2:'Sheet2'!$H$45,MATCH(BA170,Sheet2!$G$2:'Sheet2'!$G$45,0)),0)))+IF($BE$1=TRUE,2,0)</f>
        <v>11</v>
      </c>
      <c r="AC170" s="38">
        <f t="shared" si="182"/>
        <v>14.5</v>
      </c>
      <c r="AD170" s="38">
        <f t="shared" si="183"/>
        <v>17.5</v>
      </c>
      <c r="AE170" s="39">
        <f t="shared" si="184"/>
        <v>20.5</v>
      </c>
      <c r="AF170" s="38">
        <f>BB170+IF($F170="범선",IF($BG$1=TRUE,INDEX(Sheet2!$H$2:'Sheet2'!$H$45,MATCH(BB170,Sheet2!$G$2:'Sheet2'!$G$45,0),0)),IF($BH$1=TRUE,INDEX(Sheet2!$I$2:'Sheet2'!$I$45,MATCH(BB170,Sheet2!$G$2:'Sheet2'!$G$45,0)),IF($BI$1=TRUE,INDEX(Sheet2!$H$2:'Sheet2'!$H$45,MATCH(BB170,Sheet2!$G$2:'Sheet2'!$G$45,0)),0)))+IF($BE$1=TRUE,2,0)</f>
        <v>15</v>
      </c>
      <c r="AG170" s="38">
        <f t="shared" si="185"/>
        <v>18.5</v>
      </c>
      <c r="AH170" s="38">
        <f t="shared" si="186"/>
        <v>21.5</v>
      </c>
      <c r="AI170" s="39">
        <f t="shared" si="187"/>
        <v>24.5</v>
      </c>
      <c r="AJ170" s="38"/>
      <c r="AK170" s="97">
        <v>170</v>
      </c>
      <c r="AL170" s="97">
        <v>210</v>
      </c>
      <c r="AM170" s="97">
        <v>7</v>
      </c>
      <c r="AN170" s="83">
        <v>10</v>
      </c>
      <c r="AO170" s="83">
        <v>36</v>
      </c>
      <c r="AP170" s="5">
        <v>132</v>
      </c>
      <c r="AQ170" s="5">
        <v>70</v>
      </c>
      <c r="AR170" s="5">
        <v>80</v>
      </c>
      <c r="AS170" s="5">
        <v>538</v>
      </c>
      <c r="AT170" s="5">
        <v>3</v>
      </c>
      <c r="AU170" s="5">
        <f t="shared" si="188"/>
        <v>750</v>
      </c>
      <c r="AV170" s="5">
        <f t="shared" si="189"/>
        <v>562</v>
      </c>
      <c r="AW170" s="5">
        <f t="shared" si="190"/>
        <v>937</v>
      </c>
      <c r="AX170" s="5">
        <f t="shared" si="191"/>
        <v>1</v>
      </c>
      <c r="AY170" s="5">
        <f t="shared" si="192"/>
        <v>2</v>
      </c>
      <c r="AZ170" s="5">
        <f t="shared" si="193"/>
        <v>6</v>
      </c>
      <c r="BA170" s="5">
        <f t="shared" si="194"/>
        <v>9</v>
      </c>
      <c r="BB170" s="5">
        <f t="shared" si="195"/>
        <v>13</v>
      </c>
    </row>
    <row r="171" spans="1:54" s="5" customFormat="1" hidden="1">
      <c r="A171" s="439"/>
      <c r="B171" s="440" t="s">
        <v>28</v>
      </c>
      <c r="C171" s="212" t="s">
        <v>116</v>
      </c>
      <c r="D171" s="214" t="s">
        <v>1</v>
      </c>
      <c r="E171" s="214" t="s">
        <v>0</v>
      </c>
      <c r="F171" s="500" t="s">
        <v>18</v>
      </c>
      <c r="G171" s="223" t="s">
        <v>10</v>
      </c>
      <c r="H171" s="322">
        <f>ROUNDDOWN(AK171*1.05,0)+INDEX(Sheet2!$B$2:'Sheet2'!$B$5,MATCH(G171,Sheet2!$A$2:'Sheet2'!$A$5,0),0)+34*AT171-ROUNDUP(IF($BC$1=TRUE,AV171,AW171)/10,0)+A171</f>
        <v>468</v>
      </c>
      <c r="I171" s="323">
        <f>ROUNDDOWN(AL171*1.05,0)+INDEX(Sheet2!$B$2:'Sheet2'!$B$5,MATCH(G171,Sheet2!$A$2:'Sheet2'!$A$5,0),0)+34*AT171-ROUNDUP(IF($BC$1=TRUE,AV171,AW171)/10,0)+A171</f>
        <v>426</v>
      </c>
      <c r="J171" s="232">
        <f t="shared" si="168"/>
        <v>894</v>
      </c>
      <c r="K171" s="666">
        <f>AW171-ROUNDDOWN(AR171/2,0)-ROUNDDOWN(MAX(AQ171*1.2,AP171*0.5),0)+INDEX(Sheet2!$C$2:'Sheet2'!$C$5,MATCH(G171,Sheet2!$A$2:'Sheet2'!$A$5,0),0)</f>
        <v>862</v>
      </c>
      <c r="L171" s="247">
        <f t="shared" si="169"/>
        <v>436</v>
      </c>
      <c r="M171" s="249">
        <f t="shared" si="170"/>
        <v>13</v>
      </c>
      <c r="N171" s="249">
        <f t="shared" si="171"/>
        <v>50</v>
      </c>
      <c r="O171" s="252">
        <f t="shared" si="172"/>
        <v>1830</v>
      </c>
      <c r="P171" s="259">
        <f>AX171+IF($F171="범선",IF($BG$1=TRUE,INDEX(Sheet2!$H$2:'Sheet2'!$H$45,MATCH(AX171,Sheet2!$G$2:'Sheet2'!$G$45,0),0)),IF($BH$1=TRUE,INDEX(Sheet2!$I$2:'Sheet2'!$I$45,MATCH(AX171,Sheet2!$G$2:'Sheet2'!$G$45,0)),IF($BI$1=TRUE,INDEX(Sheet2!$H$2:'Sheet2'!$H$45,MATCH(AX171,Sheet2!$G$2:'Sheet2'!$G$45,0)),0)))+IF($BE$1=TRUE,2,0)</f>
        <v>6</v>
      </c>
      <c r="Q171" s="214">
        <f t="shared" si="173"/>
        <v>9</v>
      </c>
      <c r="R171" s="214">
        <f t="shared" si="174"/>
        <v>12</v>
      </c>
      <c r="S171" s="223">
        <f t="shared" si="175"/>
        <v>15</v>
      </c>
      <c r="T171" s="214">
        <f>AY171+IF($F171="범선",IF($BG$1=TRUE,INDEX(Sheet2!$H$2:'Sheet2'!$H$45,MATCH(AY171,Sheet2!$G$2:'Sheet2'!$G$45,0),0)),IF($BH$1=TRUE,INDEX(Sheet2!$I$2:'Sheet2'!$I$45,MATCH(AY171,Sheet2!$G$2:'Sheet2'!$G$45,0)),IF($BI$1=TRUE,INDEX(Sheet2!$H$2:'Sheet2'!$H$45,MATCH(AY171,Sheet2!$G$2:'Sheet2'!$G$45,0)),0)))+IF($BE$1=TRUE,2,0)</f>
        <v>7</v>
      </c>
      <c r="U171" s="214">
        <f t="shared" si="176"/>
        <v>10.5</v>
      </c>
      <c r="V171" s="214">
        <f t="shared" si="177"/>
        <v>13.5</v>
      </c>
      <c r="W171" s="223">
        <f t="shared" si="178"/>
        <v>16.5</v>
      </c>
      <c r="X171" s="214">
        <f>AZ171+IF($F171="범선",IF($BG$1=TRUE,INDEX(Sheet2!$H$2:'Sheet2'!$H$45,MATCH(AZ171,Sheet2!$G$2:'Sheet2'!$G$45,0),0)),IF($BH$1=TRUE,INDEX(Sheet2!$I$2:'Sheet2'!$I$45,MATCH(AZ171,Sheet2!$G$2:'Sheet2'!$G$45,0)),IF($BI$1=TRUE,INDEX(Sheet2!$H$2:'Sheet2'!$H$45,MATCH(AZ171,Sheet2!$G$2:'Sheet2'!$G$45,0)),0)))+IF($BE$1=TRUE,2,0)</f>
        <v>10</v>
      </c>
      <c r="Y171" s="214">
        <f t="shared" si="179"/>
        <v>13.5</v>
      </c>
      <c r="Z171" s="214">
        <f t="shared" si="180"/>
        <v>16.5</v>
      </c>
      <c r="AA171" s="223">
        <f t="shared" si="181"/>
        <v>19.5</v>
      </c>
      <c r="AB171" s="214">
        <f>BA171+IF($F171="범선",IF($BG$1=TRUE,INDEX(Sheet2!$H$2:'Sheet2'!$H$45,MATCH(BA171,Sheet2!$G$2:'Sheet2'!$G$45,0),0)),IF($BH$1=TRUE,INDEX(Sheet2!$I$2:'Sheet2'!$I$45,MATCH(BA171,Sheet2!$G$2:'Sheet2'!$G$45,0)),IF($BI$1=TRUE,INDEX(Sheet2!$H$2:'Sheet2'!$H$45,MATCH(BA171,Sheet2!$G$2:'Sheet2'!$G$45,0)),0)))+IF($BE$1=TRUE,2,0)</f>
        <v>14</v>
      </c>
      <c r="AC171" s="214">
        <f t="shared" si="182"/>
        <v>17.5</v>
      </c>
      <c r="AD171" s="214">
        <f t="shared" si="183"/>
        <v>20.5</v>
      </c>
      <c r="AE171" s="223">
        <f t="shared" si="184"/>
        <v>23.5</v>
      </c>
      <c r="AF171" s="214">
        <f>BB171+IF($F171="범선",IF($BG$1=TRUE,INDEX(Sheet2!$H$2:'Sheet2'!$H$45,MATCH(BB171,Sheet2!$G$2:'Sheet2'!$G$45,0),0)),IF($BH$1=TRUE,INDEX(Sheet2!$I$2:'Sheet2'!$I$45,MATCH(BB171,Sheet2!$G$2:'Sheet2'!$G$45,0)),IF($BI$1=TRUE,INDEX(Sheet2!$H$2:'Sheet2'!$H$45,MATCH(BB171,Sheet2!$G$2:'Sheet2'!$G$45,0)),0)))+IF($BE$1=TRUE,2,0)</f>
        <v>18</v>
      </c>
      <c r="AG171" s="214">
        <f t="shared" si="185"/>
        <v>21.5</v>
      </c>
      <c r="AH171" s="214">
        <f t="shared" si="186"/>
        <v>24.5</v>
      </c>
      <c r="AI171" s="223">
        <f t="shared" si="187"/>
        <v>27.5</v>
      </c>
      <c r="AJ171" s="6"/>
      <c r="AK171" s="97">
        <v>270</v>
      </c>
      <c r="AL171" s="97">
        <v>230</v>
      </c>
      <c r="AM171" s="97">
        <v>14</v>
      </c>
      <c r="AN171" s="83">
        <v>13</v>
      </c>
      <c r="AO171" s="83">
        <v>50</v>
      </c>
      <c r="AP171" s="5">
        <v>145</v>
      </c>
      <c r="AQ171" s="5">
        <v>50</v>
      </c>
      <c r="AR171" s="5">
        <v>108</v>
      </c>
      <c r="AS171" s="5">
        <v>497</v>
      </c>
      <c r="AT171" s="5">
        <v>3</v>
      </c>
      <c r="AU171" s="5">
        <f t="shared" si="188"/>
        <v>750</v>
      </c>
      <c r="AV171" s="5">
        <f t="shared" si="189"/>
        <v>562</v>
      </c>
      <c r="AW171" s="5">
        <f t="shared" si="190"/>
        <v>937</v>
      </c>
      <c r="AX171" s="5">
        <f t="shared" si="191"/>
        <v>4</v>
      </c>
      <c r="AY171" s="5">
        <f t="shared" si="192"/>
        <v>5</v>
      </c>
      <c r="AZ171" s="5">
        <f t="shared" si="193"/>
        <v>8</v>
      </c>
      <c r="BA171" s="5">
        <f t="shared" si="194"/>
        <v>12</v>
      </c>
      <c r="BB171" s="5">
        <f t="shared" si="195"/>
        <v>16</v>
      </c>
    </row>
    <row r="172" spans="1:54" s="5" customFormat="1" hidden="1">
      <c r="A172" s="368"/>
      <c r="B172" s="90" t="s">
        <v>44</v>
      </c>
      <c r="C172" s="122" t="s">
        <v>42</v>
      </c>
      <c r="D172" s="20" t="s">
        <v>1</v>
      </c>
      <c r="E172" s="20" t="s">
        <v>41</v>
      </c>
      <c r="F172" s="21" t="s">
        <v>18</v>
      </c>
      <c r="G172" s="22" t="s">
        <v>8</v>
      </c>
      <c r="H172" s="318">
        <f>ROUNDDOWN(AK172*1.05,0)+INDEX(Sheet2!$B$2:'Sheet2'!$B$5,MATCH(G172,Sheet2!$A$2:'Sheet2'!$A$5,0),0)+34*AT172-ROUNDUP(IF($BC$1=TRUE,AV172,AW172)/10,0)+A172</f>
        <v>534</v>
      </c>
      <c r="I172" s="319">
        <f>ROUNDDOWN(AL172*1.05,0)+INDEX(Sheet2!$B$2:'Sheet2'!$B$5,MATCH(G172,Sheet2!$A$2:'Sheet2'!$A$5,0),0)+34*AT172-ROUNDUP(IF($BC$1=TRUE,AV172,AW172)/10,0)+A172</f>
        <v>440</v>
      </c>
      <c r="J172" s="23">
        <f t="shared" si="168"/>
        <v>974</v>
      </c>
      <c r="K172" s="495">
        <f>AW172-ROUNDDOWN(AR172/2,0)-ROUNDDOWN(MAX(AQ172*1.2,AP172*0.5),0)+INDEX(Sheet2!$C$2:'Sheet2'!$C$5,MATCH(G172,Sheet2!$A$2:'Sheet2'!$A$5,0),0)</f>
        <v>860</v>
      </c>
      <c r="L172" s="19">
        <f t="shared" si="169"/>
        <v>461</v>
      </c>
      <c r="M172" s="99">
        <f t="shared" si="170"/>
        <v>14</v>
      </c>
      <c r="N172" s="99">
        <f t="shared" si="171"/>
        <v>29</v>
      </c>
      <c r="O172" s="187">
        <f t="shared" si="172"/>
        <v>2042</v>
      </c>
      <c r="P172" s="24">
        <f>AX172+IF($F172="범선",IF($BG$1=TRUE,INDEX(Sheet2!$H$2:'Sheet2'!$H$45,MATCH(AX172,Sheet2!$G$2:'Sheet2'!$G$45,0),0)),IF($BH$1=TRUE,INDEX(Sheet2!$I$2:'Sheet2'!$I$45,MATCH(AX172,Sheet2!$G$2:'Sheet2'!$G$45,0)),IF($BI$1=TRUE,INDEX(Sheet2!$H$2:'Sheet2'!$H$45,MATCH(AX172,Sheet2!$G$2:'Sheet2'!$G$45,0)),0)))+IF($BE$1=TRUE,2,0)</f>
        <v>1</v>
      </c>
      <c r="Q172" s="20">
        <f t="shared" si="173"/>
        <v>4</v>
      </c>
      <c r="R172" s="20">
        <f t="shared" si="174"/>
        <v>7</v>
      </c>
      <c r="S172" s="22">
        <f t="shared" si="175"/>
        <v>10</v>
      </c>
      <c r="T172" s="20">
        <f>AY172+IF($F172="범선",IF($BG$1=TRUE,INDEX(Sheet2!$H$2:'Sheet2'!$H$45,MATCH(AY172,Sheet2!$G$2:'Sheet2'!$G$45,0),0)),IF($BH$1=TRUE,INDEX(Sheet2!$I$2:'Sheet2'!$I$45,MATCH(AY172,Sheet2!$G$2:'Sheet2'!$G$45,0)),IF($BI$1=TRUE,INDEX(Sheet2!$H$2:'Sheet2'!$H$45,MATCH(AY172,Sheet2!$G$2:'Sheet2'!$G$45,0)),0)))+IF($BE$1=TRUE,2,0)</f>
        <v>3</v>
      </c>
      <c r="U172" s="20">
        <f t="shared" si="176"/>
        <v>6.5</v>
      </c>
      <c r="V172" s="20">
        <f t="shared" si="177"/>
        <v>9.5</v>
      </c>
      <c r="W172" s="22">
        <f t="shared" si="178"/>
        <v>12.5</v>
      </c>
      <c r="X172" s="20">
        <f>AZ172+IF($F172="범선",IF($BG$1=TRUE,INDEX(Sheet2!$H$2:'Sheet2'!$H$45,MATCH(AZ172,Sheet2!$G$2:'Sheet2'!$G$45,0),0)),IF($BH$1=TRUE,INDEX(Sheet2!$I$2:'Sheet2'!$I$45,MATCH(AZ172,Sheet2!$G$2:'Sheet2'!$G$45,0)),IF($BI$1=TRUE,INDEX(Sheet2!$H$2:'Sheet2'!$H$45,MATCH(AZ172,Sheet2!$G$2:'Sheet2'!$G$45,0)),0)))+IF($BE$1=TRUE,2,0)</f>
        <v>6</v>
      </c>
      <c r="Y172" s="20">
        <f t="shared" si="179"/>
        <v>9.5</v>
      </c>
      <c r="Z172" s="20">
        <f t="shared" si="180"/>
        <v>12.5</v>
      </c>
      <c r="AA172" s="22">
        <f t="shared" si="181"/>
        <v>15.5</v>
      </c>
      <c r="AB172" s="20">
        <f>BA172+IF($F172="범선",IF($BG$1=TRUE,INDEX(Sheet2!$H$2:'Sheet2'!$H$45,MATCH(BA172,Sheet2!$G$2:'Sheet2'!$G$45,0),0)),IF($BH$1=TRUE,INDEX(Sheet2!$I$2:'Sheet2'!$I$45,MATCH(BA172,Sheet2!$G$2:'Sheet2'!$G$45,0)),IF($BI$1=TRUE,INDEX(Sheet2!$H$2:'Sheet2'!$H$45,MATCH(BA172,Sheet2!$G$2:'Sheet2'!$G$45,0)),0)))+IF($BE$1=TRUE,2,0)</f>
        <v>10</v>
      </c>
      <c r="AC172" s="20">
        <f t="shared" si="182"/>
        <v>13.5</v>
      </c>
      <c r="AD172" s="20">
        <f t="shared" si="183"/>
        <v>16.5</v>
      </c>
      <c r="AE172" s="22">
        <f t="shared" si="184"/>
        <v>19.5</v>
      </c>
      <c r="AF172" s="20">
        <f>BB172+IF($F172="범선",IF($BG$1=TRUE,INDEX(Sheet2!$H$2:'Sheet2'!$H$45,MATCH(BB172,Sheet2!$G$2:'Sheet2'!$G$45,0),0)),IF($BH$1=TRUE,INDEX(Sheet2!$I$2:'Sheet2'!$I$45,MATCH(BB172,Sheet2!$G$2:'Sheet2'!$G$45,0)),IF($BI$1=TRUE,INDEX(Sheet2!$H$2:'Sheet2'!$H$45,MATCH(BB172,Sheet2!$G$2:'Sheet2'!$G$45,0)),0)))+IF($BE$1=TRUE,2,0)</f>
        <v>13</v>
      </c>
      <c r="AG172" s="20">
        <f t="shared" si="185"/>
        <v>16.5</v>
      </c>
      <c r="AH172" s="20">
        <f t="shared" si="186"/>
        <v>19.5</v>
      </c>
      <c r="AI172" s="22">
        <f t="shared" si="187"/>
        <v>22.5</v>
      </c>
      <c r="AJ172" s="20"/>
      <c r="AK172" s="97">
        <v>310</v>
      </c>
      <c r="AL172" s="97">
        <v>220</v>
      </c>
      <c r="AM172" s="97">
        <v>15</v>
      </c>
      <c r="AN172" s="83">
        <v>14</v>
      </c>
      <c r="AO172" s="83">
        <v>29</v>
      </c>
      <c r="AP172" s="5">
        <v>77</v>
      </c>
      <c r="AQ172" s="5">
        <v>34</v>
      </c>
      <c r="AR172" s="5">
        <v>48</v>
      </c>
      <c r="AS172" s="5">
        <v>575</v>
      </c>
      <c r="AT172" s="5">
        <v>3</v>
      </c>
      <c r="AU172" s="5">
        <f t="shared" si="188"/>
        <v>700</v>
      </c>
      <c r="AV172" s="5">
        <f t="shared" si="189"/>
        <v>525</v>
      </c>
      <c r="AW172" s="5">
        <f t="shared" si="190"/>
        <v>875</v>
      </c>
      <c r="AX172" s="5">
        <f t="shared" si="191"/>
        <v>-1</v>
      </c>
      <c r="AY172" s="5">
        <f t="shared" si="192"/>
        <v>1</v>
      </c>
      <c r="AZ172" s="5">
        <f t="shared" si="193"/>
        <v>4</v>
      </c>
      <c r="BA172" s="5">
        <f t="shared" si="194"/>
        <v>8</v>
      </c>
      <c r="BB172" s="5">
        <f t="shared" si="195"/>
        <v>11</v>
      </c>
    </row>
    <row r="173" spans="1:54" s="5" customFormat="1" hidden="1">
      <c r="A173" s="381"/>
      <c r="B173" s="377" t="s">
        <v>70</v>
      </c>
      <c r="C173" s="203" t="s">
        <v>69</v>
      </c>
      <c r="D173" s="49" t="s">
        <v>1</v>
      </c>
      <c r="E173" s="49" t="s">
        <v>41</v>
      </c>
      <c r="F173" s="50" t="s">
        <v>18</v>
      </c>
      <c r="G173" s="51" t="s">
        <v>8</v>
      </c>
      <c r="H173" s="286">
        <f>ROUNDDOWN(AK173*1.05,0)+INDEX(Sheet2!$B$2:'Sheet2'!$B$5,MATCH(G173,Sheet2!$A$2:'Sheet2'!$A$5,0),0)+34*AT173-ROUNDUP(IF($BC$1=TRUE,AV173,AW173)/10,0)+A173</f>
        <v>398</v>
      </c>
      <c r="I173" s="296">
        <f>ROUNDDOWN(AL173*1.05,0)+INDEX(Sheet2!$B$2:'Sheet2'!$B$5,MATCH(G173,Sheet2!$A$2:'Sheet2'!$A$5,0),0)+34*AT173-ROUNDUP(IF($BC$1=TRUE,AV173,AW173)/10,0)+A173</f>
        <v>539</v>
      </c>
      <c r="J173" s="40">
        <f t="shared" si="168"/>
        <v>937</v>
      </c>
      <c r="K173" s="399">
        <f>AW173-ROUNDDOWN(AR173/2,0)-ROUNDDOWN(MAX(AQ173*1.2,AP173*0.5),0)+INDEX(Sheet2!$C$2:'Sheet2'!$C$5,MATCH(G173,Sheet2!$A$2:'Sheet2'!$A$5,0),0)</f>
        <v>854</v>
      </c>
      <c r="L173" s="48">
        <f t="shared" si="169"/>
        <v>455</v>
      </c>
      <c r="M173" s="201">
        <f t="shared" si="170"/>
        <v>15</v>
      </c>
      <c r="N173" s="201">
        <f t="shared" si="171"/>
        <v>26</v>
      </c>
      <c r="O173" s="202">
        <f t="shared" si="172"/>
        <v>1733</v>
      </c>
      <c r="P173" s="53">
        <f>AX173+IF($F173="범선",IF($BG$1=TRUE,INDEX(Sheet2!$H$2:'Sheet2'!$H$45,MATCH(AX173,Sheet2!$G$2:'Sheet2'!$G$45,0),0)),IF($BH$1=TRUE,INDEX(Sheet2!$I$2:'Sheet2'!$I$45,MATCH(AX173,Sheet2!$G$2:'Sheet2'!$G$45,0)),IF($BI$1=TRUE,INDEX(Sheet2!$H$2:'Sheet2'!$H$45,MATCH(AX173,Sheet2!$G$2:'Sheet2'!$G$45,0)),0)))+IF($BE$1=TRUE,2,0)</f>
        <v>1</v>
      </c>
      <c r="Q173" s="49">
        <f t="shared" si="173"/>
        <v>4</v>
      </c>
      <c r="R173" s="49">
        <f t="shared" si="174"/>
        <v>7</v>
      </c>
      <c r="S173" s="51">
        <f t="shared" si="175"/>
        <v>10</v>
      </c>
      <c r="T173" s="49">
        <f>AY173+IF($F173="범선",IF($BG$1=TRUE,INDEX(Sheet2!$H$2:'Sheet2'!$H$45,MATCH(AY173,Sheet2!$G$2:'Sheet2'!$G$45,0),0)),IF($BH$1=TRUE,INDEX(Sheet2!$I$2:'Sheet2'!$I$45,MATCH(AY173,Sheet2!$G$2:'Sheet2'!$G$45,0)),IF($BI$1=TRUE,INDEX(Sheet2!$H$2:'Sheet2'!$H$45,MATCH(AY173,Sheet2!$G$2:'Sheet2'!$G$45,0)),0)))+IF($BE$1=TRUE,2,0)</f>
        <v>2</v>
      </c>
      <c r="U173" s="49">
        <f t="shared" si="176"/>
        <v>5.5</v>
      </c>
      <c r="V173" s="49">
        <f t="shared" si="177"/>
        <v>8.5</v>
      </c>
      <c r="W173" s="51">
        <f t="shared" si="178"/>
        <v>11.5</v>
      </c>
      <c r="X173" s="49">
        <f>AZ173+IF($F173="범선",IF($BG$1=TRUE,INDEX(Sheet2!$H$2:'Sheet2'!$H$45,MATCH(AZ173,Sheet2!$G$2:'Sheet2'!$G$45,0),0)),IF($BH$1=TRUE,INDEX(Sheet2!$I$2:'Sheet2'!$I$45,MATCH(AZ173,Sheet2!$G$2:'Sheet2'!$G$45,0)),IF($BI$1=TRUE,INDEX(Sheet2!$H$2:'Sheet2'!$H$45,MATCH(AZ173,Sheet2!$G$2:'Sheet2'!$G$45,0)),0)))+IF($BE$1=TRUE,2,0)</f>
        <v>6</v>
      </c>
      <c r="Y173" s="49">
        <f t="shared" si="179"/>
        <v>9.5</v>
      </c>
      <c r="Z173" s="49">
        <f t="shared" si="180"/>
        <v>12.5</v>
      </c>
      <c r="AA173" s="51">
        <f t="shared" si="181"/>
        <v>15.5</v>
      </c>
      <c r="AB173" s="49">
        <f>BA173+IF($F173="범선",IF($BG$1=TRUE,INDEX(Sheet2!$H$2:'Sheet2'!$H$45,MATCH(BA173,Sheet2!$G$2:'Sheet2'!$G$45,0),0)),IF($BH$1=TRUE,INDEX(Sheet2!$I$2:'Sheet2'!$I$45,MATCH(BA173,Sheet2!$G$2:'Sheet2'!$G$45,0)),IF($BI$1=TRUE,INDEX(Sheet2!$H$2:'Sheet2'!$H$45,MATCH(BA173,Sheet2!$G$2:'Sheet2'!$G$45,0)),0)))+IF($BE$1=TRUE,2,0)</f>
        <v>9</v>
      </c>
      <c r="AC173" s="49">
        <f t="shared" si="182"/>
        <v>12.5</v>
      </c>
      <c r="AD173" s="49">
        <f t="shared" si="183"/>
        <v>15.5</v>
      </c>
      <c r="AE173" s="51">
        <f t="shared" si="184"/>
        <v>18.5</v>
      </c>
      <c r="AF173" s="49">
        <f>BB173+IF($F173="범선",IF($BG$1=TRUE,INDEX(Sheet2!$H$2:'Sheet2'!$H$45,MATCH(BB173,Sheet2!$G$2:'Sheet2'!$G$45,0),0)),IF($BH$1=TRUE,INDEX(Sheet2!$I$2:'Sheet2'!$I$45,MATCH(BB173,Sheet2!$G$2:'Sheet2'!$G$45,0)),IF($BI$1=TRUE,INDEX(Sheet2!$H$2:'Sheet2'!$H$45,MATCH(BB173,Sheet2!$G$2:'Sheet2'!$G$45,0)),0)))+IF($BE$1=TRUE,2,0)</f>
        <v>13</v>
      </c>
      <c r="AG173" s="49">
        <f t="shared" si="185"/>
        <v>16.5</v>
      </c>
      <c r="AH173" s="49">
        <f t="shared" si="186"/>
        <v>19.5</v>
      </c>
      <c r="AI173" s="51">
        <f t="shared" si="187"/>
        <v>22.5</v>
      </c>
      <c r="AJ173" s="38"/>
      <c r="AK173" s="97">
        <v>180</v>
      </c>
      <c r="AL173" s="97">
        <v>315</v>
      </c>
      <c r="AM173" s="97">
        <v>12</v>
      </c>
      <c r="AN173" s="83">
        <v>15</v>
      </c>
      <c r="AO173" s="83">
        <v>26</v>
      </c>
      <c r="AP173" s="5">
        <v>100</v>
      </c>
      <c r="AQ173" s="5">
        <v>33</v>
      </c>
      <c r="AR173" s="5">
        <v>40</v>
      </c>
      <c r="AS173" s="5">
        <v>560</v>
      </c>
      <c r="AT173" s="5">
        <v>3</v>
      </c>
      <c r="AU173" s="5">
        <f t="shared" si="188"/>
        <v>700</v>
      </c>
      <c r="AV173" s="5">
        <f t="shared" si="189"/>
        <v>525</v>
      </c>
      <c r="AW173" s="5">
        <f t="shared" si="190"/>
        <v>875</v>
      </c>
      <c r="AX173" s="5">
        <f t="shared" si="191"/>
        <v>-1</v>
      </c>
      <c r="AY173" s="5">
        <f t="shared" si="192"/>
        <v>0</v>
      </c>
      <c r="AZ173" s="5">
        <f t="shared" si="193"/>
        <v>4</v>
      </c>
      <c r="BA173" s="5">
        <f t="shared" si="194"/>
        <v>7</v>
      </c>
      <c r="BB173" s="5">
        <f t="shared" si="195"/>
        <v>11</v>
      </c>
    </row>
    <row r="174" spans="1:54" s="5" customFormat="1" hidden="1">
      <c r="A174" s="333"/>
      <c r="B174" s="344" t="s">
        <v>63</v>
      </c>
      <c r="C174" s="190" t="s">
        <v>59</v>
      </c>
      <c r="D174" s="43" t="s">
        <v>1</v>
      </c>
      <c r="E174" s="43" t="s">
        <v>41</v>
      </c>
      <c r="F174" s="44" t="s">
        <v>18</v>
      </c>
      <c r="G174" s="45" t="s">
        <v>12</v>
      </c>
      <c r="H174" s="280">
        <f>ROUNDDOWN(AK174*1.05,0)+INDEX(Sheet2!$B$2:'Sheet2'!$B$5,MATCH(G174,Sheet2!$A$2:'Sheet2'!$A$5,0),0)+34*AT174-ROUNDUP(IF($BC$1=TRUE,AV174,AW174)/10,0)+A174</f>
        <v>344</v>
      </c>
      <c r="I174" s="290">
        <f>ROUNDDOWN(AL174*1.05,0)+INDEX(Sheet2!$B$2:'Sheet2'!$B$5,MATCH(G174,Sheet2!$A$2:'Sheet2'!$A$5,0),0)+34*AT174-ROUNDUP(IF($BC$1=TRUE,AV174,AW174)/10,0)+A174</f>
        <v>465</v>
      </c>
      <c r="J174" s="46">
        <f t="shared" si="168"/>
        <v>809</v>
      </c>
      <c r="K174" s="174">
        <f>AW174-ROUNDDOWN(AR174/2,0)-ROUNDDOWN(MAX(AQ174*1.2,AP174*0.5),0)+INDEX(Sheet2!$C$2:'Sheet2'!$C$5,MATCH(G174,Sheet2!$A$2:'Sheet2'!$A$5,0),0)</f>
        <v>854</v>
      </c>
      <c r="L174" s="42">
        <f t="shared" si="169"/>
        <v>439</v>
      </c>
      <c r="M174" s="191">
        <f t="shared" si="170"/>
        <v>11</v>
      </c>
      <c r="N174" s="191">
        <f t="shared" si="171"/>
        <v>26</v>
      </c>
      <c r="O174" s="140">
        <f t="shared" si="172"/>
        <v>1497</v>
      </c>
      <c r="P174" s="47">
        <f>AX174+IF($F174="범선",IF($BG$1=TRUE,INDEX(Sheet2!$H$2:'Sheet2'!$H$45,MATCH(AX174,Sheet2!$G$2:'Sheet2'!$G$45,0),0)),IF($BH$1=TRUE,INDEX(Sheet2!$I$2:'Sheet2'!$I$45,MATCH(AX174,Sheet2!$G$2:'Sheet2'!$G$45,0)),IF($BI$1=TRUE,INDEX(Sheet2!$H$2:'Sheet2'!$H$45,MATCH(AX174,Sheet2!$G$2:'Sheet2'!$G$45,0)),0)))+IF($BE$1=TRUE,2,0)</f>
        <v>1</v>
      </c>
      <c r="Q174" s="43">
        <f t="shared" si="173"/>
        <v>4</v>
      </c>
      <c r="R174" s="43">
        <f t="shared" si="174"/>
        <v>7</v>
      </c>
      <c r="S174" s="45">
        <f t="shared" si="175"/>
        <v>10</v>
      </c>
      <c r="T174" s="43">
        <f>AY174+IF($F174="범선",IF($BG$1=TRUE,INDEX(Sheet2!$H$2:'Sheet2'!$H$45,MATCH(AY174,Sheet2!$G$2:'Sheet2'!$G$45,0),0)),IF($BH$1=TRUE,INDEX(Sheet2!$I$2:'Sheet2'!$I$45,MATCH(AY174,Sheet2!$G$2:'Sheet2'!$G$45,0)),IF($BI$1=TRUE,INDEX(Sheet2!$H$2:'Sheet2'!$H$45,MATCH(AY174,Sheet2!$G$2:'Sheet2'!$G$45,0)),0)))+IF($BE$1=TRUE,2,0)</f>
        <v>2</v>
      </c>
      <c r="U174" s="43">
        <f t="shared" si="176"/>
        <v>5.5</v>
      </c>
      <c r="V174" s="43">
        <f t="shared" si="177"/>
        <v>8.5</v>
      </c>
      <c r="W174" s="45">
        <f t="shared" si="178"/>
        <v>11.5</v>
      </c>
      <c r="X174" s="43">
        <f>AZ174+IF($F174="범선",IF($BG$1=TRUE,INDEX(Sheet2!$H$2:'Sheet2'!$H$45,MATCH(AZ174,Sheet2!$G$2:'Sheet2'!$G$45,0),0)),IF($BH$1=TRUE,INDEX(Sheet2!$I$2:'Sheet2'!$I$45,MATCH(AZ174,Sheet2!$G$2:'Sheet2'!$G$45,0)),IF($BI$1=TRUE,INDEX(Sheet2!$H$2:'Sheet2'!$H$45,MATCH(AZ174,Sheet2!$G$2:'Sheet2'!$G$45,0)),0)))+IF($BE$1=TRUE,2,0)</f>
        <v>6</v>
      </c>
      <c r="Y174" s="43">
        <f t="shared" si="179"/>
        <v>9.5</v>
      </c>
      <c r="Z174" s="43">
        <f t="shared" si="180"/>
        <v>12.5</v>
      </c>
      <c r="AA174" s="45">
        <f t="shared" si="181"/>
        <v>15.5</v>
      </c>
      <c r="AB174" s="43">
        <f>BA174+IF($F174="범선",IF($BG$1=TRUE,INDEX(Sheet2!$H$2:'Sheet2'!$H$45,MATCH(BA174,Sheet2!$G$2:'Sheet2'!$G$45,0),0)),IF($BH$1=TRUE,INDEX(Sheet2!$I$2:'Sheet2'!$I$45,MATCH(BA174,Sheet2!$G$2:'Sheet2'!$G$45,0)),IF($BI$1=TRUE,INDEX(Sheet2!$H$2:'Sheet2'!$H$45,MATCH(BA174,Sheet2!$G$2:'Sheet2'!$G$45,0)),0)))+IF($BE$1=TRUE,2,0)</f>
        <v>9</v>
      </c>
      <c r="AC174" s="43">
        <f t="shared" si="182"/>
        <v>12.5</v>
      </c>
      <c r="AD174" s="43">
        <f t="shared" si="183"/>
        <v>15.5</v>
      </c>
      <c r="AE174" s="45">
        <f t="shared" si="184"/>
        <v>18.5</v>
      </c>
      <c r="AF174" s="43">
        <f>BB174+IF($F174="범선",IF($BG$1=TRUE,INDEX(Sheet2!$H$2:'Sheet2'!$H$45,MATCH(BB174,Sheet2!$G$2:'Sheet2'!$G$45,0),0)),IF($BH$1=TRUE,INDEX(Sheet2!$I$2:'Sheet2'!$I$45,MATCH(BB174,Sheet2!$G$2:'Sheet2'!$G$45,0)),IF($BI$1=TRUE,INDEX(Sheet2!$H$2:'Sheet2'!$H$45,MATCH(BB174,Sheet2!$G$2:'Sheet2'!$G$45,0)),0)))+IF($BE$1=TRUE,2,0)</f>
        <v>13</v>
      </c>
      <c r="AG174" s="43">
        <f t="shared" si="185"/>
        <v>16.5</v>
      </c>
      <c r="AH174" s="43">
        <f t="shared" si="186"/>
        <v>19.5</v>
      </c>
      <c r="AI174" s="45">
        <f t="shared" si="187"/>
        <v>22.5</v>
      </c>
      <c r="AJ174" s="20"/>
      <c r="AK174" s="97">
        <v>150</v>
      </c>
      <c r="AL174" s="97">
        <v>265</v>
      </c>
      <c r="AM174" s="97">
        <v>11</v>
      </c>
      <c r="AN174" s="83">
        <v>11</v>
      </c>
      <c r="AO174" s="83">
        <v>26</v>
      </c>
      <c r="AP174" s="5">
        <v>75</v>
      </c>
      <c r="AQ174" s="5">
        <v>75</v>
      </c>
      <c r="AR174" s="5">
        <v>40</v>
      </c>
      <c r="AS174" s="5">
        <v>617</v>
      </c>
      <c r="AT174" s="5">
        <v>3</v>
      </c>
      <c r="AU174" s="5">
        <f t="shared" si="188"/>
        <v>732</v>
      </c>
      <c r="AV174" s="5">
        <f t="shared" si="189"/>
        <v>549</v>
      </c>
      <c r="AW174" s="5">
        <f t="shared" si="190"/>
        <v>915</v>
      </c>
      <c r="AX174" s="5">
        <f t="shared" si="191"/>
        <v>-1</v>
      </c>
      <c r="AY174" s="5">
        <f t="shared" si="192"/>
        <v>0</v>
      </c>
      <c r="AZ174" s="5">
        <f t="shared" si="193"/>
        <v>4</v>
      </c>
      <c r="BA174" s="5">
        <f t="shared" si="194"/>
        <v>7</v>
      </c>
      <c r="BB174" s="5">
        <f t="shared" si="195"/>
        <v>11</v>
      </c>
    </row>
    <row r="175" spans="1:54" s="5" customFormat="1" hidden="1">
      <c r="A175" s="334"/>
      <c r="B175" s="89"/>
      <c r="C175" s="119" t="s">
        <v>167</v>
      </c>
      <c r="D175" s="26" t="s">
        <v>1</v>
      </c>
      <c r="E175" s="26" t="s">
        <v>41</v>
      </c>
      <c r="F175" s="26" t="s">
        <v>18</v>
      </c>
      <c r="G175" s="28" t="s">
        <v>12</v>
      </c>
      <c r="H175" s="91">
        <f>ROUNDDOWN(AK175*1.05,0)+INDEX(Sheet2!$B$2:'Sheet2'!$B$5,MATCH(G175,Sheet2!$A$2:'Sheet2'!$A$5,0),0)+34*AT175-ROUNDUP(IF($BC$1=TRUE,AV175,AW175)/10,0)+A175</f>
        <v>458</v>
      </c>
      <c r="I175" s="231">
        <f>ROUNDDOWN(AL175*1.05,0)+INDEX(Sheet2!$B$2:'Sheet2'!$B$5,MATCH(G175,Sheet2!$A$2:'Sheet2'!$A$5,0),0)+34*AT175-ROUNDUP(IF($BC$1=TRUE,AV175,AW175)/10,0)+A175</f>
        <v>395</v>
      </c>
      <c r="J175" s="30">
        <f t="shared" si="168"/>
        <v>853</v>
      </c>
      <c r="K175" s="133">
        <f>AW175-ROUNDDOWN(AR175/2,0)-ROUNDDOWN(MAX(AQ175*1.2,AP175*0.5),0)+INDEX(Sheet2!$C$2:'Sheet2'!$C$5,MATCH(G175,Sheet2!$A$2:'Sheet2'!$A$5,0),0)</f>
        <v>852</v>
      </c>
      <c r="L175" s="25">
        <f t="shared" si="169"/>
        <v>428</v>
      </c>
      <c r="M175" s="83">
        <f t="shared" si="170"/>
        <v>11</v>
      </c>
      <c r="N175" s="83">
        <f t="shared" si="171"/>
        <v>55</v>
      </c>
      <c r="O175" s="92">
        <f t="shared" si="172"/>
        <v>1769</v>
      </c>
      <c r="P175" s="31">
        <f>AX175+IF($F175="범선",IF($BG$1=TRUE,INDEX(Sheet2!$H$2:'Sheet2'!$H$45,MATCH(AX175,Sheet2!$G$2:'Sheet2'!$G$45,0),0)),IF($BH$1=TRUE,INDEX(Sheet2!$I$2:'Sheet2'!$I$45,MATCH(AX175,Sheet2!$G$2:'Sheet2'!$G$45,0)),IF($BI$1=TRUE,INDEX(Sheet2!$H$2:'Sheet2'!$H$45,MATCH(AX175,Sheet2!$G$2:'Sheet2'!$G$45,0)),0)))+IF($BE$1=TRUE,2,0)</f>
        <v>7</v>
      </c>
      <c r="Q175" s="26">
        <f t="shared" si="173"/>
        <v>10</v>
      </c>
      <c r="R175" s="26">
        <f t="shared" si="174"/>
        <v>13</v>
      </c>
      <c r="S175" s="28">
        <f t="shared" si="175"/>
        <v>16</v>
      </c>
      <c r="T175" s="26">
        <f>AY175+IF($F175="범선",IF($BG$1=TRUE,INDEX(Sheet2!$H$2:'Sheet2'!$H$45,MATCH(AY175,Sheet2!$G$2:'Sheet2'!$G$45,0),0)),IF($BH$1=TRUE,INDEX(Sheet2!$I$2:'Sheet2'!$I$45,MATCH(AY175,Sheet2!$G$2:'Sheet2'!$G$45,0)),IF($BI$1=TRUE,INDEX(Sheet2!$H$2:'Sheet2'!$H$45,MATCH(AY175,Sheet2!$G$2:'Sheet2'!$G$45,0)),0)))+IF($BE$1=TRUE,2,0)</f>
        <v>8</v>
      </c>
      <c r="U175" s="26">
        <f t="shared" si="176"/>
        <v>11.5</v>
      </c>
      <c r="V175" s="26">
        <f t="shared" si="177"/>
        <v>14.5</v>
      </c>
      <c r="W175" s="28">
        <f t="shared" si="178"/>
        <v>17.5</v>
      </c>
      <c r="X175" s="26">
        <f>AZ175+IF($F175="범선",IF($BG$1=TRUE,INDEX(Sheet2!$H$2:'Sheet2'!$H$45,MATCH(AZ175,Sheet2!$G$2:'Sheet2'!$G$45,0),0)),IF($BH$1=TRUE,INDEX(Sheet2!$I$2:'Sheet2'!$I$45,MATCH(AZ175,Sheet2!$G$2:'Sheet2'!$G$45,0)),IF($BI$1=TRUE,INDEX(Sheet2!$H$2:'Sheet2'!$H$45,MATCH(AZ175,Sheet2!$G$2:'Sheet2'!$G$45,0)),0)))+IF($BE$1=TRUE,2,0)</f>
        <v>11</v>
      </c>
      <c r="Y175" s="26">
        <f t="shared" si="179"/>
        <v>14.5</v>
      </c>
      <c r="Z175" s="26">
        <f t="shared" si="180"/>
        <v>17.5</v>
      </c>
      <c r="AA175" s="28">
        <f t="shared" si="181"/>
        <v>20.5</v>
      </c>
      <c r="AB175" s="26">
        <f>BA175+IF($F175="범선",IF($BG$1=TRUE,INDEX(Sheet2!$H$2:'Sheet2'!$H$45,MATCH(BA175,Sheet2!$G$2:'Sheet2'!$G$45,0),0)),IF($BH$1=TRUE,INDEX(Sheet2!$I$2:'Sheet2'!$I$45,MATCH(BA175,Sheet2!$G$2:'Sheet2'!$G$45,0)),IF($BI$1=TRUE,INDEX(Sheet2!$H$2:'Sheet2'!$H$45,MATCH(BA175,Sheet2!$G$2:'Sheet2'!$G$45,0)),0)))+IF($BE$1=TRUE,2,0)</f>
        <v>15</v>
      </c>
      <c r="AC175" s="26">
        <f t="shared" si="182"/>
        <v>18.5</v>
      </c>
      <c r="AD175" s="26">
        <f t="shared" si="183"/>
        <v>21.5</v>
      </c>
      <c r="AE175" s="28">
        <f t="shared" si="184"/>
        <v>24.5</v>
      </c>
      <c r="AF175" s="26">
        <f>BB175+IF($F175="범선",IF($BG$1=TRUE,INDEX(Sheet2!$H$2:'Sheet2'!$H$45,MATCH(BB175,Sheet2!$G$2:'Sheet2'!$G$45,0),0)),IF($BH$1=TRUE,INDEX(Sheet2!$I$2:'Sheet2'!$I$45,MATCH(BB175,Sheet2!$G$2:'Sheet2'!$G$45,0)),IF($BI$1=TRUE,INDEX(Sheet2!$H$2:'Sheet2'!$H$45,MATCH(BB175,Sheet2!$G$2:'Sheet2'!$G$45,0)),0)))+IF($BE$1=TRUE,2,0)</f>
        <v>19</v>
      </c>
      <c r="AG175" s="26">
        <f t="shared" si="185"/>
        <v>22.5</v>
      </c>
      <c r="AH175" s="26">
        <f t="shared" si="186"/>
        <v>25.5</v>
      </c>
      <c r="AI175" s="28">
        <f t="shared" si="187"/>
        <v>28.5</v>
      </c>
      <c r="AJ175" s="26"/>
      <c r="AK175" s="97">
        <v>260</v>
      </c>
      <c r="AL175" s="97">
        <v>200</v>
      </c>
      <c r="AM175" s="97">
        <v>13</v>
      </c>
      <c r="AN175" s="83">
        <v>11</v>
      </c>
      <c r="AO175" s="83">
        <v>55</v>
      </c>
      <c r="AP175">
        <v>160</v>
      </c>
      <c r="AQ175">
        <v>60</v>
      </c>
      <c r="AR175">
        <v>108</v>
      </c>
      <c r="AS175">
        <v>482</v>
      </c>
      <c r="AT175">
        <v>3</v>
      </c>
      <c r="AU175" s="5">
        <f t="shared" si="188"/>
        <v>750</v>
      </c>
      <c r="AV175" s="5">
        <f t="shared" si="189"/>
        <v>562</v>
      </c>
      <c r="AW175" s="5">
        <f t="shared" si="190"/>
        <v>937</v>
      </c>
      <c r="AX175" s="5">
        <f t="shared" si="191"/>
        <v>5</v>
      </c>
      <c r="AY175" s="5">
        <f t="shared" si="192"/>
        <v>6</v>
      </c>
      <c r="AZ175" s="5">
        <f t="shared" si="193"/>
        <v>9</v>
      </c>
      <c r="BA175" s="5">
        <f t="shared" si="194"/>
        <v>13</v>
      </c>
      <c r="BB175" s="5">
        <f t="shared" si="195"/>
        <v>17</v>
      </c>
    </row>
    <row r="176" spans="1:54" s="5" customFormat="1" hidden="1">
      <c r="A176" s="334"/>
      <c r="B176" s="89" t="s">
        <v>45</v>
      </c>
      <c r="C176" s="119" t="s">
        <v>111</v>
      </c>
      <c r="D176" s="26" t="s">
        <v>1</v>
      </c>
      <c r="E176" s="26" t="s">
        <v>0</v>
      </c>
      <c r="F176" s="27" t="s">
        <v>18</v>
      </c>
      <c r="G176" s="28" t="s">
        <v>12</v>
      </c>
      <c r="H176" s="91">
        <f>ROUNDDOWN(AK176*1.05,0)+INDEX(Sheet2!$B$2:'Sheet2'!$B$5,MATCH(G176,Sheet2!$A$2:'Sheet2'!$A$5,0),0)+34*AT176-ROUNDUP(IF($BC$1=TRUE,AV176,AW176)/10,0)+A176</f>
        <v>363</v>
      </c>
      <c r="I176" s="231">
        <f>ROUNDDOWN(AL176*1.05,0)+INDEX(Sheet2!$B$2:'Sheet2'!$B$5,MATCH(G176,Sheet2!$A$2:'Sheet2'!$A$5,0),0)+34*AT176-ROUNDUP(IF($BC$1=TRUE,AV176,AW176)/10,0)+A176</f>
        <v>405</v>
      </c>
      <c r="J176" s="30">
        <f t="shared" si="168"/>
        <v>768</v>
      </c>
      <c r="K176" s="133">
        <f>AW176-ROUNDDOWN(AR176/2,0)-ROUNDDOWN(MAX(AQ176*1.2,AP176*0.5),0)+INDEX(Sheet2!$C$2:'Sheet2'!$C$5,MATCH(G176,Sheet2!$A$2:'Sheet2'!$A$5,0),0)</f>
        <v>852</v>
      </c>
      <c r="L176" s="25">
        <f t="shared" si="169"/>
        <v>428</v>
      </c>
      <c r="M176" s="83">
        <f t="shared" si="170"/>
        <v>12</v>
      </c>
      <c r="N176" s="83">
        <f t="shared" si="171"/>
        <v>40</v>
      </c>
      <c r="O176" s="92">
        <f t="shared" si="172"/>
        <v>1494</v>
      </c>
      <c r="P176" s="31">
        <f>AX176+IF($F176="범선",IF($BG$1=TRUE,INDEX(Sheet2!$H$2:'Sheet2'!$H$45,MATCH(AX176,Sheet2!$G$2:'Sheet2'!$G$45,0),0)),IF($BH$1=TRUE,INDEX(Sheet2!$I$2:'Sheet2'!$I$45,MATCH(AX176,Sheet2!$G$2:'Sheet2'!$G$45,0)),IF($BI$1=TRUE,INDEX(Sheet2!$H$2:'Sheet2'!$H$45,MATCH(AX176,Sheet2!$G$2:'Sheet2'!$G$45,0)),0)))+IF($BE$1=TRUE,2,0)</f>
        <v>4</v>
      </c>
      <c r="Q176" s="26">
        <f t="shared" si="173"/>
        <v>7</v>
      </c>
      <c r="R176" s="26">
        <f t="shared" si="174"/>
        <v>10</v>
      </c>
      <c r="S176" s="28">
        <f t="shared" si="175"/>
        <v>13</v>
      </c>
      <c r="T176" s="26">
        <f>AY176+IF($F176="범선",IF($BG$1=TRUE,INDEX(Sheet2!$H$2:'Sheet2'!$H$45,MATCH(AY176,Sheet2!$G$2:'Sheet2'!$G$45,0),0)),IF($BH$1=TRUE,INDEX(Sheet2!$I$2:'Sheet2'!$I$45,MATCH(AY176,Sheet2!$G$2:'Sheet2'!$G$45,0)),IF($BI$1=TRUE,INDEX(Sheet2!$H$2:'Sheet2'!$H$45,MATCH(AY176,Sheet2!$G$2:'Sheet2'!$G$45,0)),0)))+IF($BE$1=TRUE,2,0)</f>
        <v>5</v>
      </c>
      <c r="U176" s="26">
        <f t="shared" si="176"/>
        <v>8.5</v>
      </c>
      <c r="V176" s="26">
        <f t="shared" si="177"/>
        <v>11.5</v>
      </c>
      <c r="W176" s="28">
        <f t="shared" si="178"/>
        <v>14.5</v>
      </c>
      <c r="X176" s="26">
        <f>AZ176+IF($F176="범선",IF($BG$1=TRUE,INDEX(Sheet2!$H$2:'Sheet2'!$H$45,MATCH(AZ176,Sheet2!$G$2:'Sheet2'!$G$45,0),0)),IF($BH$1=TRUE,INDEX(Sheet2!$I$2:'Sheet2'!$I$45,MATCH(AZ176,Sheet2!$G$2:'Sheet2'!$G$45,0)),IF($BI$1=TRUE,INDEX(Sheet2!$H$2:'Sheet2'!$H$45,MATCH(AZ176,Sheet2!$G$2:'Sheet2'!$G$45,0)),0)))+IF($BE$1=TRUE,2,0)</f>
        <v>8</v>
      </c>
      <c r="Y176" s="26">
        <f t="shared" si="179"/>
        <v>11.5</v>
      </c>
      <c r="Z176" s="26">
        <f t="shared" si="180"/>
        <v>14.5</v>
      </c>
      <c r="AA176" s="28">
        <f t="shared" si="181"/>
        <v>17.5</v>
      </c>
      <c r="AB176" s="26">
        <f>BA176+IF($F176="범선",IF($BG$1=TRUE,INDEX(Sheet2!$H$2:'Sheet2'!$H$45,MATCH(BA176,Sheet2!$G$2:'Sheet2'!$G$45,0),0)),IF($BH$1=TRUE,INDEX(Sheet2!$I$2:'Sheet2'!$I$45,MATCH(BA176,Sheet2!$G$2:'Sheet2'!$G$45,0)),IF($BI$1=TRUE,INDEX(Sheet2!$H$2:'Sheet2'!$H$45,MATCH(BA176,Sheet2!$G$2:'Sheet2'!$G$45,0)),0)))+IF($BE$1=TRUE,2,0)</f>
        <v>12</v>
      </c>
      <c r="AC176" s="26">
        <f t="shared" si="182"/>
        <v>15.5</v>
      </c>
      <c r="AD176" s="26">
        <f t="shared" si="183"/>
        <v>18.5</v>
      </c>
      <c r="AE176" s="28">
        <f t="shared" si="184"/>
        <v>21.5</v>
      </c>
      <c r="AF176" s="26">
        <f>BB176+IF($F176="범선",IF($BG$1=TRUE,INDEX(Sheet2!$H$2:'Sheet2'!$H$45,MATCH(BB176,Sheet2!$G$2:'Sheet2'!$G$45,0),0)),IF($BH$1=TRUE,INDEX(Sheet2!$I$2:'Sheet2'!$I$45,MATCH(BB176,Sheet2!$G$2:'Sheet2'!$G$45,0)),IF($BI$1=TRUE,INDEX(Sheet2!$H$2:'Sheet2'!$H$45,MATCH(BB176,Sheet2!$G$2:'Sheet2'!$G$45,0)),0)))+IF($BE$1=TRUE,2,0)</f>
        <v>16</v>
      </c>
      <c r="AG176" s="26">
        <f t="shared" si="185"/>
        <v>19.5</v>
      </c>
      <c r="AH176" s="26">
        <f t="shared" si="186"/>
        <v>22.5</v>
      </c>
      <c r="AI176" s="28">
        <f t="shared" si="187"/>
        <v>25.5</v>
      </c>
      <c r="AJ176" s="26"/>
      <c r="AK176" s="97">
        <v>170</v>
      </c>
      <c r="AL176" s="97">
        <v>210</v>
      </c>
      <c r="AM176" s="97">
        <v>9</v>
      </c>
      <c r="AN176" s="83">
        <v>12</v>
      </c>
      <c r="AO176" s="83">
        <v>40</v>
      </c>
      <c r="AP176" s="5">
        <v>135</v>
      </c>
      <c r="AQ176" s="5">
        <v>70</v>
      </c>
      <c r="AR176" s="5">
        <v>100</v>
      </c>
      <c r="AS176" s="5">
        <v>515</v>
      </c>
      <c r="AT176" s="5">
        <v>3</v>
      </c>
      <c r="AU176" s="5">
        <f t="shared" si="188"/>
        <v>750</v>
      </c>
      <c r="AV176" s="5">
        <f t="shared" si="189"/>
        <v>562</v>
      </c>
      <c r="AW176" s="5">
        <f t="shared" si="190"/>
        <v>937</v>
      </c>
      <c r="AX176" s="5">
        <f t="shared" si="191"/>
        <v>2</v>
      </c>
      <c r="AY176" s="5">
        <f t="shared" si="192"/>
        <v>3</v>
      </c>
      <c r="AZ176" s="5">
        <f t="shared" si="193"/>
        <v>6</v>
      </c>
      <c r="BA176" s="5">
        <f t="shared" si="194"/>
        <v>10</v>
      </c>
      <c r="BB176" s="5">
        <f t="shared" si="195"/>
        <v>14</v>
      </c>
    </row>
    <row r="177" spans="1:54" s="5" customFormat="1" hidden="1">
      <c r="A177" s="334"/>
      <c r="B177" s="89" t="s">
        <v>217</v>
      </c>
      <c r="C177" s="119" t="s">
        <v>132</v>
      </c>
      <c r="D177" s="26" t="s">
        <v>1</v>
      </c>
      <c r="E177" s="26" t="s">
        <v>50</v>
      </c>
      <c r="F177" s="26" t="s">
        <v>18</v>
      </c>
      <c r="G177" s="28" t="s">
        <v>8</v>
      </c>
      <c r="H177" s="91">
        <f>ROUNDDOWN(AK177*1.05,0)+INDEX(Sheet2!$B$2:'Sheet2'!$B$5,MATCH(G177,Sheet2!$A$2:'Sheet2'!$A$5,0),0)+34*AT177-ROUNDUP(IF($BC$1=TRUE,AV177,AW177)/10,0)+A177</f>
        <v>733</v>
      </c>
      <c r="I177" s="231">
        <f>ROUNDDOWN(AL177*1.05,0)+INDEX(Sheet2!$B$2:'Sheet2'!$B$5,MATCH(G177,Sheet2!$A$2:'Sheet2'!$A$5,0),0)+34*AT177-ROUNDUP(IF($BC$1=TRUE,AV177,AW177)/10,0)+A177</f>
        <v>523</v>
      </c>
      <c r="J177" s="30">
        <f t="shared" si="168"/>
        <v>1256</v>
      </c>
      <c r="K177" s="143">
        <f>AW177-ROUNDDOWN(AR177/2,0)-ROUNDDOWN(MAX(AQ177*1.2,AP177*0.5),0)+INDEX(Sheet2!$C$2:'Sheet2'!$C$5,MATCH(G177,Sheet2!$A$2:'Sheet2'!$A$5,0),0)</f>
        <v>851</v>
      </c>
      <c r="L177" s="25">
        <f t="shared" si="169"/>
        <v>467</v>
      </c>
      <c r="M177" s="83">
        <f t="shared" si="170"/>
        <v>12</v>
      </c>
      <c r="N177" s="83">
        <f t="shared" si="171"/>
        <v>14</v>
      </c>
      <c r="O177" s="92">
        <f t="shared" si="172"/>
        <v>2722</v>
      </c>
      <c r="P177" s="31">
        <f>AX177+IF($F177="범선",IF($BG$1=TRUE,INDEX(Sheet2!$H$2:'Sheet2'!$H$45,MATCH(AX177,Sheet2!$G$2:'Sheet2'!$G$45,0),0)),IF($BH$1=TRUE,INDEX(Sheet2!$I$2:'Sheet2'!$I$45,MATCH(AX177,Sheet2!$G$2:'Sheet2'!$G$45,0)),IF($BI$1=TRUE,INDEX(Sheet2!$H$2:'Sheet2'!$H$45,MATCH(AX177,Sheet2!$G$2:'Sheet2'!$G$45,0)),0)))+IF($BE$1=TRUE,2,0)</f>
        <v>-2</v>
      </c>
      <c r="Q177" s="26">
        <f t="shared" si="173"/>
        <v>1</v>
      </c>
      <c r="R177" s="26">
        <f t="shared" si="174"/>
        <v>4</v>
      </c>
      <c r="S177" s="28">
        <f t="shared" si="175"/>
        <v>7</v>
      </c>
      <c r="T177" s="26">
        <f>AY177+IF($F177="범선",IF($BG$1=TRUE,INDEX(Sheet2!$H$2:'Sheet2'!$H$45,MATCH(AY177,Sheet2!$G$2:'Sheet2'!$G$45,0),0)),IF($BH$1=TRUE,INDEX(Sheet2!$I$2:'Sheet2'!$I$45,MATCH(AY177,Sheet2!$G$2:'Sheet2'!$G$45,0)),IF($BI$1=TRUE,INDEX(Sheet2!$H$2:'Sheet2'!$H$45,MATCH(AY177,Sheet2!$G$2:'Sheet2'!$G$45,0)),0)))+IF($BE$1=TRUE,2,0)</f>
        <v>0</v>
      </c>
      <c r="U177" s="26">
        <f t="shared" si="176"/>
        <v>3.5</v>
      </c>
      <c r="V177" s="26">
        <f t="shared" si="177"/>
        <v>6.5</v>
      </c>
      <c r="W177" s="28">
        <f t="shared" si="178"/>
        <v>9.5</v>
      </c>
      <c r="X177" s="26">
        <f>AZ177+IF($F177="범선",IF($BG$1=TRUE,INDEX(Sheet2!$H$2:'Sheet2'!$H$45,MATCH(AZ177,Sheet2!$G$2:'Sheet2'!$G$45,0),0)),IF($BH$1=TRUE,INDEX(Sheet2!$I$2:'Sheet2'!$I$45,MATCH(AZ177,Sheet2!$G$2:'Sheet2'!$G$45,0)),IF($BI$1=TRUE,INDEX(Sheet2!$H$2:'Sheet2'!$H$45,MATCH(AZ177,Sheet2!$G$2:'Sheet2'!$G$45,0)),0)))+IF($BE$1=TRUE,2,0)</f>
        <v>3</v>
      </c>
      <c r="Y177" s="26">
        <f t="shared" si="179"/>
        <v>6.5</v>
      </c>
      <c r="Z177" s="26">
        <f t="shared" si="180"/>
        <v>9.5</v>
      </c>
      <c r="AA177" s="28">
        <f t="shared" si="181"/>
        <v>12.5</v>
      </c>
      <c r="AB177" s="26">
        <f>BA177+IF($F177="범선",IF($BG$1=TRUE,INDEX(Sheet2!$H$2:'Sheet2'!$H$45,MATCH(BA177,Sheet2!$G$2:'Sheet2'!$G$45,0),0)),IF($BH$1=TRUE,INDEX(Sheet2!$I$2:'Sheet2'!$I$45,MATCH(BA177,Sheet2!$G$2:'Sheet2'!$G$45,0)),IF($BI$1=TRUE,INDEX(Sheet2!$H$2:'Sheet2'!$H$45,MATCH(BA177,Sheet2!$G$2:'Sheet2'!$G$45,0)),0)))+IF($BE$1=TRUE,2,0)</f>
        <v>7</v>
      </c>
      <c r="AC177" s="26">
        <f t="shared" si="182"/>
        <v>10.5</v>
      </c>
      <c r="AD177" s="26">
        <f t="shared" si="183"/>
        <v>13.5</v>
      </c>
      <c r="AE177" s="28">
        <f t="shared" si="184"/>
        <v>16.5</v>
      </c>
      <c r="AF177" s="26">
        <f>BB177+IF($F177="범선",IF($BG$1=TRUE,INDEX(Sheet2!$H$2:'Sheet2'!$H$45,MATCH(BB177,Sheet2!$G$2:'Sheet2'!$G$45,0),0)),IF($BH$1=TRUE,INDEX(Sheet2!$I$2:'Sheet2'!$I$45,MATCH(BB177,Sheet2!$G$2:'Sheet2'!$G$45,0)),IF($BI$1=TRUE,INDEX(Sheet2!$H$2:'Sheet2'!$H$45,MATCH(BB177,Sheet2!$G$2:'Sheet2'!$G$45,0)),0)))+IF($BE$1=TRUE,2,0)</f>
        <v>10</v>
      </c>
      <c r="AG177" s="26">
        <f t="shared" si="185"/>
        <v>13.5</v>
      </c>
      <c r="AH177" s="26">
        <f t="shared" si="186"/>
        <v>16.5</v>
      </c>
      <c r="AI177" s="28">
        <f t="shared" si="187"/>
        <v>19.5</v>
      </c>
      <c r="AJ177" s="26"/>
      <c r="AK177" s="96">
        <v>400</v>
      </c>
      <c r="AL177" s="96">
        <v>200</v>
      </c>
      <c r="AM177" s="96">
        <v>7</v>
      </c>
      <c r="AN177" s="83">
        <v>12</v>
      </c>
      <c r="AO177" s="83">
        <v>14</v>
      </c>
      <c r="AP177" s="13">
        <v>46</v>
      </c>
      <c r="AQ177" s="13">
        <v>20</v>
      </c>
      <c r="AR177" s="13">
        <v>22</v>
      </c>
      <c r="AS177" s="13">
        <v>602</v>
      </c>
      <c r="AT177" s="13">
        <v>6</v>
      </c>
      <c r="AU177" s="5">
        <f t="shared" si="188"/>
        <v>670</v>
      </c>
      <c r="AV177" s="5">
        <f t="shared" si="189"/>
        <v>502</v>
      </c>
      <c r="AW177" s="5">
        <f t="shared" si="190"/>
        <v>837</v>
      </c>
      <c r="AX177" s="5">
        <f t="shared" si="191"/>
        <v>-4</v>
      </c>
      <c r="AY177" s="5">
        <f t="shared" si="192"/>
        <v>-2</v>
      </c>
      <c r="AZ177" s="5">
        <f t="shared" si="193"/>
        <v>1</v>
      </c>
      <c r="BA177" s="5">
        <f t="shared" si="194"/>
        <v>5</v>
      </c>
      <c r="BB177" s="5">
        <f t="shared" si="195"/>
        <v>8</v>
      </c>
    </row>
    <row r="178" spans="1:54" s="5" customFormat="1" hidden="1">
      <c r="A178" s="334"/>
      <c r="B178" s="89" t="s">
        <v>40</v>
      </c>
      <c r="C178" s="119" t="s">
        <v>75</v>
      </c>
      <c r="D178" s="26" t="s">
        <v>1</v>
      </c>
      <c r="E178" s="26" t="s">
        <v>41</v>
      </c>
      <c r="F178" s="27" t="s">
        <v>18</v>
      </c>
      <c r="G178" s="28" t="s">
        <v>8</v>
      </c>
      <c r="H178" s="91">
        <f>ROUNDDOWN(AK178*1.05,0)+INDEX(Sheet2!$B$2:'Sheet2'!$B$5,MATCH(G178,Sheet2!$A$2:'Sheet2'!$A$5,0),0)+34*AT178-ROUNDUP(IF($BC$1=TRUE,AV178,AW178)/10,0)+A178</f>
        <v>494</v>
      </c>
      <c r="I178" s="231">
        <f>ROUNDDOWN(AL178*1.05,0)+INDEX(Sheet2!$B$2:'Sheet2'!$B$5,MATCH(G178,Sheet2!$A$2:'Sheet2'!$A$5,0),0)+34*AT178-ROUNDUP(IF($BC$1=TRUE,AV178,AW178)/10,0)+A178</f>
        <v>596</v>
      </c>
      <c r="J178" s="30">
        <f t="shared" si="168"/>
        <v>1090</v>
      </c>
      <c r="K178" s="143">
        <f>AW178-ROUNDDOWN(AR178/2,0)-ROUNDDOWN(MAX(AQ178*1.2,AP178*0.5),0)+INDEX(Sheet2!$C$2:'Sheet2'!$C$5,MATCH(G178,Sheet2!$A$2:'Sheet2'!$A$5,0),0)</f>
        <v>851</v>
      </c>
      <c r="L178" s="25">
        <f t="shared" si="169"/>
        <v>452</v>
      </c>
      <c r="M178" s="83">
        <f t="shared" si="170"/>
        <v>12</v>
      </c>
      <c r="N178" s="83">
        <f t="shared" si="171"/>
        <v>40</v>
      </c>
      <c r="O178" s="92">
        <f t="shared" si="172"/>
        <v>2078</v>
      </c>
      <c r="P178" s="31">
        <f>AX178+IF($F178="범선",IF($BG$1=TRUE,INDEX(Sheet2!$H$2:'Sheet2'!$H$45,MATCH(AX178,Sheet2!$G$2:'Sheet2'!$G$45,0),0)),IF($BH$1=TRUE,INDEX(Sheet2!$I$2:'Sheet2'!$I$45,MATCH(AX178,Sheet2!$G$2:'Sheet2'!$G$45,0)),IF($BI$1=TRUE,INDEX(Sheet2!$H$2:'Sheet2'!$H$45,MATCH(AX178,Sheet2!$G$2:'Sheet2'!$G$45,0)),0)))+IF($BE$1=TRUE,2,0)</f>
        <v>4</v>
      </c>
      <c r="Q178" s="26">
        <f t="shared" si="173"/>
        <v>7</v>
      </c>
      <c r="R178" s="26">
        <f t="shared" si="174"/>
        <v>10</v>
      </c>
      <c r="S178" s="28">
        <f t="shared" si="175"/>
        <v>13</v>
      </c>
      <c r="T178" s="26">
        <f>AY178+IF($F178="범선",IF($BG$1=TRUE,INDEX(Sheet2!$H$2:'Sheet2'!$H$45,MATCH(AY178,Sheet2!$G$2:'Sheet2'!$G$45,0),0)),IF($BH$1=TRUE,INDEX(Sheet2!$I$2:'Sheet2'!$I$45,MATCH(AY178,Sheet2!$G$2:'Sheet2'!$G$45,0)),IF($BI$1=TRUE,INDEX(Sheet2!$H$2:'Sheet2'!$H$45,MATCH(AY178,Sheet2!$G$2:'Sheet2'!$G$45,0)),0)))+IF($BE$1=TRUE,2,0)</f>
        <v>5</v>
      </c>
      <c r="U178" s="26">
        <f t="shared" si="176"/>
        <v>8.5</v>
      </c>
      <c r="V178" s="26">
        <f t="shared" si="177"/>
        <v>11.5</v>
      </c>
      <c r="W178" s="28">
        <f t="shared" si="178"/>
        <v>14.5</v>
      </c>
      <c r="X178" s="26">
        <f>AZ178+IF($F178="범선",IF($BG$1=TRUE,INDEX(Sheet2!$H$2:'Sheet2'!$H$45,MATCH(AZ178,Sheet2!$G$2:'Sheet2'!$G$45,0),0)),IF($BH$1=TRUE,INDEX(Sheet2!$I$2:'Sheet2'!$I$45,MATCH(AZ178,Sheet2!$G$2:'Sheet2'!$G$45,0)),IF($BI$1=TRUE,INDEX(Sheet2!$H$2:'Sheet2'!$H$45,MATCH(AZ178,Sheet2!$G$2:'Sheet2'!$G$45,0)),0)))+IF($BE$1=TRUE,2,0)</f>
        <v>8</v>
      </c>
      <c r="Y178" s="26">
        <f t="shared" si="179"/>
        <v>11.5</v>
      </c>
      <c r="Z178" s="26">
        <f t="shared" si="180"/>
        <v>14.5</v>
      </c>
      <c r="AA178" s="28">
        <f t="shared" si="181"/>
        <v>17.5</v>
      </c>
      <c r="AB178" s="26">
        <f>BA178+IF($F178="범선",IF($BG$1=TRUE,INDEX(Sheet2!$H$2:'Sheet2'!$H$45,MATCH(BA178,Sheet2!$G$2:'Sheet2'!$G$45,0),0)),IF($BH$1=TRUE,INDEX(Sheet2!$I$2:'Sheet2'!$I$45,MATCH(BA178,Sheet2!$G$2:'Sheet2'!$G$45,0)),IF($BI$1=TRUE,INDEX(Sheet2!$H$2:'Sheet2'!$H$45,MATCH(BA178,Sheet2!$G$2:'Sheet2'!$G$45,0)),0)))+IF($BE$1=TRUE,2,0)</f>
        <v>12</v>
      </c>
      <c r="AC178" s="26">
        <f t="shared" si="182"/>
        <v>15.5</v>
      </c>
      <c r="AD178" s="26">
        <f t="shared" si="183"/>
        <v>18.5</v>
      </c>
      <c r="AE178" s="28">
        <f t="shared" si="184"/>
        <v>21.5</v>
      </c>
      <c r="AF178" s="26">
        <f>BB178+IF($F178="범선",IF($BG$1=TRUE,INDEX(Sheet2!$H$2:'Sheet2'!$H$45,MATCH(BB178,Sheet2!$G$2:'Sheet2'!$G$45,0),0)),IF($BH$1=TRUE,INDEX(Sheet2!$I$2:'Sheet2'!$I$45,MATCH(BB178,Sheet2!$G$2:'Sheet2'!$G$45,0)),IF($BI$1=TRUE,INDEX(Sheet2!$H$2:'Sheet2'!$H$45,MATCH(BB178,Sheet2!$G$2:'Sheet2'!$G$45,0)),0)))+IF($BE$1=TRUE,2,0)</f>
        <v>16</v>
      </c>
      <c r="AG178" s="26">
        <f t="shared" si="185"/>
        <v>19.5</v>
      </c>
      <c r="AH178" s="26">
        <f t="shared" si="186"/>
        <v>22.5</v>
      </c>
      <c r="AI178" s="28">
        <f t="shared" si="187"/>
        <v>25.5</v>
      </c>
      <c r="AJ178" s="26"/>
      <c r="AK178" s="97">
        <v>272</v>
      </c>
      <c r="AL178" s="97">
        <v>369</v>
      </c>
      <c r="AM178" s="97">
        <v>10</v>
      </c>
      <c r="AN178" s="83">
        <v>12</v>
      </c>
      <c r="AO178" s="83">
        <v>40</v>
      </c>
      <c r="AP178" s="5">
        <v>80</v>
      </c>
      <c r="AQ178" s="5">
        <v>40</v>
      </c>
      <c r="AR178" s="5">
        <v>50</v>
      </c>
      <c r="AS178" s="5">
        <v>570</v>
      </c>
      <c r="AT178" s="5">
        <v>3</v>
      </c>
      <c r="AU178" s="5">
        <f t="shared" si="188"/>
        <v>700</v>
      </c>
      <c r="AV178" s="5">
        <f t="shared" si="189"/>
        <v>525</v>
      </c>
      <c r="AW178" s="5">
        <f t="shared" si="190"/>
        <v>875</v>
      </c>
      <c r="AX178" s="5">
        <f t="shared" si="191"/>
        <v>2</v>
      </c>
      <c r="AY178" s="5">
        <f t="shared" si="192"/>
        <v>3</v>
      </c>
      <c r="AZ178" s="5">
        <f t="shared" si="193"/>
        <v>6</v>
      </c>
      <c r="BA178" s="5">
        <f t="shared" si="194"/>
        <v>10</v>
      </c>
      <c r="BB178" s="5">
        <f t="shared" si="195"/>
        <v>14</v>
      </c>
    </row>
    <row r="179" spans="1:54" s="5" customFormat="1" hidden="1">
      <c r="A179" s="334"/>
      <c r="B179" s="89" t="s">
        <v>43</v>
      </c>
      <c r="C179" s="119" t="s">
        <v>75</v>
      </c>
      <c r="D179" s="26" t="s">
        <v>1</v>
      </c>
      <c r="E179" s="26" t="s">
        <v>41</v>
      </c>
      <c r="F179" s="27" t="s">
        <v>18</v>
      </c>
      <c r="G179" s="28" t="s">
        <v>8</v>
      </c>
      <c r="H179" s="91">
        <f>ROUNDDOWN(AK179*1.05,0)+INDEX(Sheet2!$B$2:'Sheet2'!$B$5,MATCH(G179,Sheet2!$A$2:'Sheet2'!$A$5,0),0)+34*AT179-ROUNDUP(IF($BC$1=TRUE,AV179,AW179)/10,0)+A179</f>
        <v>482</v>
      </c>
      <c r="I179" s="231">
        <f>ROUNDDOWN(AL179*1.05,0)+INDEX(Sheet2!$B$2:'Sheet2'!$B$5,MATCH(G179,Sheet2!$A$2:'Sheet2'!$A$5,0),0)+34*AT179-ROUNDUP(IF($BC$1=TRUE,AV179,AW179)/10,0)+A179</f>
        <v>566</v>
      </c>
      <c r="J179" s="30">
        <f t="shared" si="168"/>
        <v>1048</v>
      </c>
      <c r="K179" s="143">
        <f>AW179-ROUNDDOWN(AR179/2,0)-ROUNDDOWN(MAX(AQ179*1.2,AP179*0.5),0)+INDEX(Sheet2!$C$2:'Sheet2'!$C$5,MATCH(G179,Sheet2!$A$2:'Sheet2'!$A$5,0),0)</f>
        <v>851</v>
      </c>
      <c r="L179" s="25">
        <f t="shared" si="169"/>
        <v>452</v>
      </c>
      <c r="M179" s="83">
        <f t="shared" si="170"/>
        <v>14</v>
      </c>
      <c r="N179" s="83">
        <f t="shared" si="171"/>
        <v>33</v>
      </c>
      <c r="O179" s="92">
        <f t="shared" si="172"/>
        <v>2012</v>
      </c>
      <c r="P179" s="31">
        <f>AX179+IF($F179="범선",IF($BG$1=TRUE,INDEX(Sheet2!$H$2:'Sheet2'!$H$45,MATCH(AX179,Sheet2!$G$2:'Sheet2'!$G$45,0),0)),IF($BH$1=TRUE,INDEX(Sheet2!$I$2:'Sheet2'!$I$45,MATCH(AX179,Sheet2!$G$2:'Sheet2'!$G$45,0)),IF($BI$1=TRUE,INDEX(Sheet2!$H$2:'Sheet2'!$H$45,MATCH(AX179,Sheet2!$G$2:'Sheet2'!$G$45,0)),0)))+IF($BE$1=TRUE,2,0)</f>
        <v>2</v>
      </c>
      <c r="Q179" s="26">
        <f t="shared" si="173"/>
        <v>5</v>
      </c>
      <c r="R179" s="26">
        <f t="shared" si="174"/>
        <v>8</v>
      </c>
      <c r="S179" s="28">
        <f t="shared" si="175"/>
        <v>11</v>
      </c>
      <c r="T179" s="26">
        <f>AY179+IF($F179="범선",IF($BG$1=TRUE,INDEX(Sheet2!$H$2:'Sheet2'!$H$45,MATCH(AY179,Sheet2!$G$2:'Sheet2'!$G$45,0),0)),IF($BH$1=TRUE,INDEX(Sheet2!$I$2:'Sheet2'!$I$45,MATCH(AY179,Sheet2!$G$2:'Sheet2'!$G$45,0)),IF($BI$1=TRUE,INDEX(Sheet2!$H$2:'Sheet2'!$H$45,MATCH(AY179,Sheet2!$G$2:'Sheet2'!$G$45,0)),0)))+IF($BE$1=TRUE,2,0)</f>
        <v>3</v>
      </c>
      <c r="U179" s="26">
        <f t="shared" si="176"/>
        <v>6.5</v>
      </c>
      <c r="V179" s="26">
        <f t="shared" si="177"/>
        <v>9.5</v>
      </c>
      <c r="W179" s="28">
        <f t="shared" si="178"/>
        <v>12.5</v>
      </c>
      <c r="X179" s="26">
        <f>AZ179+IF($F179="범선",IF($BG$1=TRUE,INDEX(Sheet2!$H$2:'Sheet2'!$H$45,MATCH(AZ179,Sheet2!$G$2:'Sheet2'!$G$45,0),0)),IF($BH$1=TRUE,INDEX(Sheet2!$I$2:'Sheet2'!$I$45,MATCH(AZ179,Sheet2!$G$2:'Sheet2'!$G$45,0)),IF($BI$1=TRUE,INDEX(Sheet2!$H$2:'Sheet2'!$H$45,MATCH(AZ179,Sheet2!$G$2:'Sheet2'!$G$45,0)),0)))+IF($BE$1=TRUE,2,0)</f>
        <v>7</v>
      </c>
      <c r="Y179" s="26">
        <f t="shared" si="179"/>
        <v>10.5</v>
      </c>
      <c r="Z179" s="26">
        <f t="shared" si="180"/>
        <v>13.5</v>
      </c>
      <c r="AA179" s="28">
        <f t="shared" si="181"/>
        <v>16.5</v>
      </c>
      <c r="AB179" s="26">
        <f>BA179+IF($F179="범선",IF($BG$1=TRUE,INDEX(Sheet2!$H$2:'Sheet2'!$H$45,MATCH(BA179,Sheet2!$G$2:'Sheet2'!$G$45,0),0)),IF($BH$1=TRUE,INDEX(Sheet2!$I$2:'Sheet2'!$I$45,MATCH(BA179,Sheet2!$G$2:'Sheet2'!$G$45,0)),IF($BI$1=TRUE,INDEX(Sheet2!$H$2:'Sheet2'!$H$45,MATCH(BA179,Sheet2!$G$2:'Sheet2'!$G$45,0)),0)))+IF($BE$1=TRUE,2,0)</f>
        <v>11</v>
      </c>
      <c r="AC179" s="26">
        <f t="shared" si="182"/>
        <v>14.5</v>
      </c>
      <c r="AD179" s="26">
        <f t="shared" si="183"/>
        <v>17.5</v>
      </c>
      <c r="AE179" s="28">
        <f t="shared" si="184"/>
        <v>20.5</v>
      </c>
      <c r="AF179" s="26">
        <f>BB179+IF($F179="범선",IF($BG$1=TRUE,INDEX(Sheet2!$H$2:'Sheet2'!$H$45,MATCH(BB179,Sheet2!$G$2:'Sheet2'!$G$45,0),0)),IF($BH$1=TRUE,INDEX(Sheet2!$I$2:'Sheet2'!$I$45,MATCH(BB179,Sheet2!$G$2:'Sheet2'!$G$45,0)),IF($BI$1=TRUE,INDEX(Sheet2!$H$2:'Sheet2'!$H$45,MATCH(BB179,Sheet2!$G$2:'Sheet2'!$G$45,0)),0)))+IF($BE$1=TRUE,2,0)</f>
        <v>14</v>
      </c>
      <c r="AG179" s="26">
        <f t="shared" si="185"/>
        <v>17.5</v>
      </c>
      <c r="AH179" s="26">
        <f t="shared" si="186"/>
        <v>20.5</v>
      </c>
      <c r="AI179" s="28">
        <f t="shared" si="187"/>
        <v>23.5</v>
      </c>
      <c r="AJ179" s="26"/>
      <c r="AK179" s="97">
        <v>260</v>
      </c>
      <c r="AL179" s="97">
        <v>340</v>
      </c>
      <c r="AM179" s="97">
        <v>11</v>
      </c>
      <c r="AN179" s="83">
        <v>14</v>
      </c>
      <c r="AO179" s="83">
        <v>33</v>
      </c>
      <c r="AP179" s="5">
        <v>80</v>
      </c>
      <c r="AQ179" s="5">
        <v>40</v>
      </c>
      <c r="AR179" s="5">
        <v>50</v>
      </c>
      <c r="AS179" s="5">
        <v>570</v>
      </c>
      <c r="AT179" s="5">
        <v>3</v>
      </c>
      <c r="AU179" s="5">
        <f t="shared" si="188"/>
        <v>700</v>
      </c>
      <c r="AV179" s="5">
        <f t="shared" si="189"/>
        <v>525</v>
      </c>
      <c r="AW179" s="5">
        <f t="shared" si="190"/>
        <v>875</v>
      </c>
      <c r="AX179" s="5">
        <f t="shared" si="191"/>
        <v>0</v>
      </c>
      <c r="AY179" s="5">
        <f t="shared" si="192"/>
        <v>1</v>
      </c>
      <c r="AZ179" s="5">
        <f t="shared" si="193"/>
        <v>5</v>
      </c>
      <c r="BA179" s="5">
        <f t="shared" si="194"/>
        <v>9</v>
      </c>
      <c r="BB179" s="5">
        <f t="shared" si="195"/>
        <v>12</v>
      </c>
    </row>
    <row r="180" spans="1:54" s="5" customFormat="1" hidden="1">
      <c r="A180" s="334"/>
      <c r="B180" s="89"/>
      <c r="C180" s="119" t="s">
        <v>75</v>
      </c>
      <c r="D180" s="26" t="s">
        <v>25</v>
      </c>
      <c r="E180" s="26" t="s">
        <v>0</v>
      </c>
      <c r="F180" s="27" t="s">
        <v>18</v>
      </c>
      <c r="G180" s="28" t="s">
        <v>8</v>
      </c>
      <c r="H180" s="91">
        <f>ROUNDDOWN(AK180*1.05,0)+INDEX(Sheet2!$B$2:'Sheet2'!$B$5,MATCH(G180,Sheet2!$A$2:'Sheet2'!$A$5,0),0)+34*AT180-ROUNDUP(IF($BC$1=TRUE,AV180,AW180)/10,0)+A180</f>
        <v>466</v>
      </c>
      <c r="I180" s="231">
        <f>ROUNDDOWN(AL180*1.05,0)+INDEX(Sheet2!$B$2:'Sheet2'!$B$5,MATCH(G180,Sheet2!$A$2:'Sheet2'!$A$5,0),0)+34*AT180-ROUNDUP(IF($BC$1=TRUE,AV180,AW180)/10,0)+A180</f>
        <v>566</v>
      </c>
      <c r="J180" s="30">
        <f t="shared" ref="J180:J211" si="196">H180+I180</f>
        <v>1032</v>
      </c>
      <c r="K180" s="143">
        <f>AW180-ROUNDDOWN(AR180/2,0)-ROUNDDOWN(MAX(AQ180*1.2,AP180*0.5),0)+INDEX(Sheet2!$C$2:'Sheet2'!$C$5,MATCH(G180,Sheet2!$A$2:'Sheet2'!$A$5,0),0)</f>
        <v>851</v>
      </c>
      <c r="L180" s="25">
        <f t="shared" ref="L180:L211" si="197">AV180-ROUNDDOWN(AR180/2,0)-ROUNDDOWN(MAX(AQ180*1.2,AP180*0.5),0)</f>
        <v>452</v>
      </c>
      <c r="M180" s="83">
        <f t="shared" ref="M180:M211" si="198">AN180</f>
        <v>12</v>
      </c>
      <c r="N180" s="83">
        <f t="shared" ref="N180:N211" si="199">AO180</f>
        <v>33</v>
      </c>
      <c r="O180" s="92">
        <f t="shared" ref="O180:O211" si="200">H180*3+I180</f>
        <v>1964</v>
      </c>
      <c r="P180" s="31">
        <f>AX180+IF($F180="범선",IF($BG$1=TRUE,INDEX(Sheet2!$H$2:'Sheet2'!$H$45,MATCH(AX180,Sheet2!$G$2:'Sheet2'!$G$45,0),0)),IF($BH$1=TRUE,INDEX(Sheet2!$I$2:'Sheet2'!$I$45,MATCH(AX180,Sheet2!$G$2:'Sheet2'!$G$45,0)),IF($BI$1=TRUE,INDEX(Sheet2!$H$2:'Sheet2'!$H$45,MATCH(AX180,Sheet2!$G$2:'Sheet2'!$G$45,0)),0)))+IF($BE$1=TRUE,2,0)</f>
        <v>2</v>
      </c>
      <c r="Q180" s="26">
        <f t="shared" ref="Q180:Q211" si="201">P180+3</f>
        <v>5</v>
      </c>
      <c r="R180" s="26">
        <f t="shared" ref="R180:R211" si="202">P180+6</f>
        <v>8</v>
      </c>
      <c r="S180" s="28">
        <f t="shared" ref="S180:S211" si="203">P180+9</f>
        <v>11</v>
      </c>
      <c r="T180" s="26">
        <f>AY180+IF($F180="범선",IF($BG$1=TRUE,INDEX(Sheet2!$H$2:'Sheet2'!$H$45,MATCH(AY180,Sheet2!$G$2:'Sheet2'!$G$45,0),0)),IF($BH$1=TRUE,INDEX(Sheet2!$I$2:'Sheet2'!$I$45,MATCH(AY180,Sheet2!$G$2:'Sheet2'!$G$45,0)),IF($BI$1=TRUE,INDEX(Sheet2!$H$2:'Sheet2'!$H$45,MATCH(AY180,Sheet2!$G$2:'Sheet2'!$G$45,0)),0)))+IF($BE$1=TRUE,2,0)</f>
        <v>3</v>
      </c>
      <c r="U180" s="26">
        <f t="shared" ref="U180:U211" si="204">T180+3.5</f>
        <v>6.5</v>
      </c>
      <c r="V180" s="26">
        <f t="shared" ref="V180:V211" si="205">T180+6.5</f>
        <v>9.5</v>
      </c>
      <c r="W180" s="28">
        <f t="shared" ref="W180:W211" si="206">T180+9.5</f>
        <v>12.5</v>
      </c>
      <c r="X180" s="26">
        <f>AZ180+IF($F180="범선",IF($BG$1=TRUE,INDEX(Sheet2!$H$2:'Sheet2'!$H$45,MATCH(AZ180,Sheet2!$G$2:'Sheet2'!$G$45,0),0)),IF($BH$1=TRUE,INDEX(Sheet2!$I$2:'Sheet2'!$I$45,MATCH(AZ180,Sheet2!$G$2:'Sheet2'!$G$45,0)),IF($BI$1=TRUE,INDEX(Sheet2!$H$2:'Sheet2'!$H$45,MATCH(AZ180,Sheet2!$G$2:'Sheet2'!$G$45,0)),0)))+IF($BE$1=TRUE,2,0)</f>
        <v>7</v>
      </c>
      <c r="Y180" s="26">
        <f t="shared" ref="Y180:Y211" si="207">X180+3.5</f>
        <v>10.5</v>
      </c>
      <c r="Z180" s="26">
        <f t="shared" ref="Z180:Z211" si="208">X180+6.5</f>
        <v>13.5</v>
      </c>
      <c r="AA180" s="28">
        <f t="shared" ref="AA180:AA211" si="209">X180+9.5</f>
        <v>16.5</v>
      </c>
      <c r="AB180" s="26">
        <f>BA180+IF($F180="범선",IF($BG$1=TRUE,INDEX(Sheet2!$H$2:'Sheet2'!$H$45,MATCH(BA180,Sheet2!$G$2:'Sheet2'!$G$45,0),0)),IF($BH$1=TRUE,INDEX(Sheet2!$I$2:'Sheet2'!$I$45,MATCH(BA180,Sheet2!$G$2:'Sheet2'!$G$45,0)),IF($BI$1=TRUE,INDEX(Sheet2!$H$2:'Sheet2'!$H$45,MATCH(BA180,Sheet2!$G$2:'Sheet2'!$G$45,0)),0)))+IF($BE$1=TRUE,2,0)</f>
        <v>11</v>
      </c>
      <c r="AC180" s="26">
        <f t="shared" ref="AC180:AC211" si="210">AB180+3.5</f>
        <v>14.5</v>
      </c>
      <c r="AD180" s="26">
        <f t="shared" ref="AD180:AD211" si="211">AB180+6.5</f>
        <v>17.5</v>
      </c>
      <c r="AE180" s="28">
        <f t="shared" ref="AE180:AE211" si="212">AB180+9.5</f>
        <v>20.5</v>
      </c>
      <c r="AF180" s="26">
        <f>BB180+IF($F180="범선",IF($BG$1=TRUE,INDEX(Sheet2!$H$2:'Sheet2'!$H$45,MATCH(BB180,Sheet2!$G$2:'Sheet2'!$G$45,0),0)),IF($BH$1=TRUE,INDEX(Sheet2!$I$2:'Sheet2'!$I$45,MATCH(BB180,Sheet2!$G$2:'Sheet2'!$G$45,0)),IF($BI$1=TRUE,INDEX(Sheet2!$H$2:'Sheet2'!$H$45,MATCH(BB180,Sheet2!$G$2:'Sheet2'!$G$45,0)),0)))+IF($BE$1=TRUE,2,0)</f>
        <v>14</v>
      </c>
      <c r="AG180" s="26">
        <f t="shared" ref="AG180:AG211" si="213">AF180+3.5</f>
        <v>17.5</v>
      </c>
      <c r="AH180" s="26">
        <f t="shared" ref="AH180:AH211" si="214">AF180+6.5</f>
        <v>20.5</v>
      </c>
      <c r="AI180" s="28">
        <f t="shared" ref="AI180:AI211" si="215">AF180+9.5</f>
        <v>23.5</v>
      </c>
      <c r="AJ180" s="26"/>
      <c r="AK180" s="97">
        <v>245</v>
      </c>
      <c r="AL180" s="97">
        <v>340</v>
      </c>
      <c r="AM180" s="97">
        <v>10</v>
      </c>
      <c r="AN180" s="83">
        <v>12</v>
      </c>
      <c r="AO180" s="83">
        <v>33</v>
      </c>
      <c r="AP180" s="5">
        <v>80</v>
      </c>
      <c r="AQ180" s="5">
        <v>40</v>
      </c>
      <c r="AR180" s="5">
        <v>50</v>
      </c>
      <c r="AS180" s="5">
        <v>570</v>
      </c>
      <c r="AT180" s="5">
        <v>3</v>
      </c>
      <c r="AU180" s="5">
        <f t="shared" ref="AU180:AU211" si="216">AP180+AR180+AS180</f>
        <v>700</v>
      </c>
      <c r="AV180" s="5">
        <f t="shared" ref="AV180:AV211" si="217">ROUNDDOWN(AU180*0.75,0)</f>
        <v>525</v>
      </c>
      <c r="AW180" s="5">
        <f t="shared" ref="AW180:AW211" si="218">ROUNDDOWN(AU180*1.25,0)</f>
        <v>875</v>
      </c>
      <c r="AX180" s="5">
        <f t="shared" ref="AX180:AX211" si="219">ROUNDDOWN(($AO180-5)/5,0)-ROUNDDOWN(IF($BC$1=TRUE,$AV180,$AW180)/100,0)+IF($BD$1=TRUE,1,0)+IF($BF$1=TRUE,6,0)</f>
        <v>0</v>
      </c>
      <c r="AY180" s="5">
        <f t="shared" ref="AY180:AY211" si="220">ROUNDDOWN(($AO180-5+3*$BC$7)/5,0)-ROUNDDOWN(IF($BC$1=TRUE,$AV180,$AW180)/100,0)+IF($BD$1=TRUE,1,0)+IF($BF$1=TRUE,6,0)</f>
        <v>1</v>
      </c>
      <c r="AZ180" s="5">
        <f t="shared" ref="AZ180:AZ211" si="221">ROUNDDOWN(($AO180-5+20*1+2*$BC$7)/5,0)-ROUNDDOWN(IF($BC$1=TRUE,$AV180,$AW180)/100,0)+IF($BD$1=TRUE,1,0)+IF($BF$1=TRUE,6,0)</f>
        <v>5</v>
      </c>
      <c r="BA180" s="5">
        <f t="shared" ref="BA180:BA211" si="222">ROUNDDOWN(($AO180-5+20*2+1*$BC$7)/5,0)-ROUNDDOWN(IF($BC$1=TRUE,$AV180,$AW180)/100,0)+IF($BD$1=TRUE,1,0)+IF($BF$1=TRUE,6,0)</f>
        <v>9</v>
      </c>
      <c r="BB180" s="5">
        <f t="shared" ref="BB180:BB211" si="223">ROUNDDOWN(($AO180-5+60)/5,0)-ROUNDDOWN(IF($BC$1=TRUE,$AV180,$AW180)/100,0)+IF($BD$1=TRUE,1,0)+IF($BF$1=TRUE,6,0)</f>
        <v>12</v>
      </c>
    </row>
    <row r="181" spans="1:54" s="5" customFormat="1" hidden="1">
      <c r="A181" s="334"/>
      <c r="B181" s="89" t="s">
        <v>100</v>
      </c>
      <c r="C181" s="119" t="s">
        <v>194</v>
      </c>
      <c r="D181" s="26" t="s">
        <v>1</v>
      </c>
      <c r="E181" s="26" t="s">
        <v>41</v>
      </c>
      <c r="F181" s="26" t="s">
        <v>18</v>
      </c>
      <c r="G181" s="28" t="s">
        <v>12</v>
      </c>
      <c r="H181" s="91">
        <f>ROUNDDOWN(AK181*1.05,0)+INDEX(Sheet2!$B$2:'Sheet2'!$B$5,MATCH(G181,Sheet2!$A$2:'Sheet2'!$A$5,0),0)+34*AT181-ROUNDUP(IF($BC$1=TRUE,AV181,AW181)/10,0)+A181</f>
        <v>320</v>
      </c>
      <c r="I181" s="231">
        <f>ROUNDDOWN(AL181*1.05,0)+INDEX(Sheet2!$B$2:'Sheet2'!$B$5,MATCH(G181,Sheet2!$A$2:'Sheet2'!$A$5,0),0)+34*AT181-ROUNDUP(IF($BC$1=TRUE,AV181,AW181)/10,0)+A181</f>
        <v>454</v>
      </c>
      <c r="J181" s="30">
        <f t="shared" si="196"/>
        <v>774</v>
      </c>
      <c r="K181" s="133">
        <f>AW181-ROUNDDOWN(AR181/2,0)-ROUNDDOWN(MAX(AQ181*1.2,AP181*0.5),0)+INDEX(Sheet2!$C$2:'Sheet2'!$C$5,MATCH(G181,Sheet2!$A$2:'Sheet2'!$A$5,0),0)</f>
        <v>850</v>
      </c>
      <c r="L181" s="25">
        <f t="shared" si="197"/>
        <v>431</v>
      </c>
      <c r="M181" s="83">
        <f t="shared" si="198"/>
        <v>9</v>
      </c>
      <c r="N181" s="83">
        <f t="shared" si="199"/>
        <v>44</v>
      </c>
      <c r="O181" s="92">
        <f t="shared" si="200"/>
        <v>1414</v>
      </c>
      <c r="P181" s="31">
        <f>AX181+IF($F181="범선",IF($BG$1=TRUE,INDEX(Sheet2!$H$2:'Sheet2'!$H$45,MATCH(AX181,Sheet2!$G$2:'Sheet2'!$G$45,0),0)),IF($BH$1=TRUE,INDEX(Sheet2!$I$2:'Sheet2'!$I$45,MATCH(AX181,Sheet2!$G$2:'Sheet2'!$G$45,0)),IF($BI$1=TRUE,INDEX(Sheet2!$H$2:'Sheet2'!$H$45,MATCH(AX181,Sheet2!$G$2:'Sheet2'!$G$45,0)),0)))+IF($BE$1=TRUE,2,0)</f>
        <v>4</v>
      </c>
      <c r="Q181" s="26">
        <f t="shared" si="201"/>
        <v>7</v>
      </c>
      <c r="R181" s="26">
        <f t="shared" si="202"/>
        <v>10</v>
      </c>
      <c r="S181" s="28">
        <f t="shared" si="203"/>
        <v>13</v>
      </c>
      <c r="T181" s="26">
        <f>AY181+IF($F181="범선",IF($BG$1=TRUE,INDEX(Sheet2!$H$2:'Sheet2'!$H$45,MATCH(AY181,Sheet2!$G$2:'Sheet2'!$G$45,0),0)),IF($BH$1=TRUE,INDEX(Sheet2!$I$2:'Sheet2'!$I$45,MATCH(AY181,Sheet2!$G$2:'Sheet2'!$G$45,0)),IF($BI$1=TRUE,INDEX(Sheet2!$H$2:'Sheet2'!$H$45,MATCH(AY181,Sheet2!$G$2:'Sheet2'!$G$45,0)),0)))+IF($BE$1=TRUE,2,0)</f>
        <v>6</v>
      </c>
      <c r="U181" s="26">
        <f t="shared" si="204"/>
        <v>9.5</v>
      </c>
      <c r="V181" s="26">
        <f t="shared" si="205"/>
        <v>12.5</v>
      </c>
      <c r="W181" s="28">
        <f t="shared" si="206"/>
        <v>15.5</v>
      </c>
      <c r="X181" s="26">
        <f>AZ181+IF($F181="범선",IF($BG$1=TRUE,INDEX(Sheet2!$H$2:'Sheet2'!$H$45,MATCH(AZ181,Sheet2!$G$2:'Sheet2'!$G$45,0),0)),IF($BH$1=TRUE,INDEX(Sheet2!$I$2:'Sheet2'!$I$45,MATCH(AZ181,Sheet2!$G$2:'Sheet2'!$G$45,0)),IF($BI$1=TRUE,INDEX(Sheet2!$H$2:'Sheet2'!$H$45,MATCH(AZ181,Sheet2!$G$2:'Sheet2'!$G$45,0)),0)))+IF($BE$1=TRUE,2,0)</f>
        <v>9</v>
      </c>
      <c r="Y181" s="26">
        <f t="shared" si="207"/>
        <v>12.5</v>
      </c>
      <c r="Z181" s="26">
        <f t="shared" si="208"/>
        <v>15.5</v>
      </c>
      <c r="AA181" s="28">
        <f t="shared" si="209"/>
        <v>18.5</v>
      </c>
      <c r="AB181" s="26">
        <f>BA181+IF($F181="범선",IF($BG$1=TRUE,INDEX(Sheet2!$H$2:'Sheet2'!$H$45,MATCH(BA181,Sheet2!$G$2:'Sheet2'!$G$45,0),0)),IF($BH$1=TRUE,INDEX(Sheet2!$I$2:'Sheet2'!$I$45,MATCH(BA181,Sheet2!$G$2:'Sheet2'!$G$45,0)),IF($BI$1=TRUE,INDEX(Sheet2!$H$2:'Sheet2'!$H$45,MATCH(BA181,Sheet2!$G$2:'Sheet2'!$G$45,0)),0)))+IF($BE$1=TRUE,2,0)</f>
        <v>13</v>
      </c>
      <c r="AC181" s="26">
        <f t="shared" si="210"/>
        <v>16.5</v>
      </c>
      <c r="AD181" s="26">
        <f t="shared" si="211"/>
        <v>19.5</v>
      </c>
      <c r="AE181" s="28">
        <f t="shared" si="212"/>
        <v>22.5</v>
      </c>
      <c r="AF181" s="26">
        <f>BB181+IF($F181="범선",IF($BG$1=TRUE,INDEX(Sheet2!$H$2:'Sheet2'!$H$45,MATCH(BB181,Sheet2!$G$2:'Sheet2'!$G$45,0),0)),IF($BH$1=TRUE,INDEX(Sheet2!$I$2:'Sheet2'!$I$45,MATCH(BB181,Sheet2!$G$2:'Sheet2'!$G$45,0)),IF($BI$1=TRUE,INDEX(Sheet2!$H$2:'Sheet2'!$H$45,MATCH(BB181,Sheet2!$G$2:'Sheet2'!$G$45,0)),0)))+IF($BE$1=TRUE,2,0)</f>
        <v>16</v>
      </c>
      <c r="AG181" s="26">
        <f t="shared" si="213"/>
        <v>19.5</v>
      </c>
      <c r="AH181" s="26">
        <f t="shared" si="214"/>
        <v>22.5</v>
      </c>
      <c r="AI181" s="28">
        <f t="shared" si="215"/>
        <v>25.5</v>
      </c>
      <c r="AJ181" s="26"/>
      <c r="AK181" s="96">
        <v>128</v>
      </c>
      <c r="AL181" s="96">
        <v>256</v>
      </c>
      <c r="AM181" s="96">
        <v>9</v>
      </c>
      <c r="AN181" s="83">
        <v>9</v>
      </c>
      <c r="AO181" s="83">
        <v>44</v>
      </c>
      <c r="AP181" s="13">
        <v>136</v>
      </c>
      <c r="AQ181" s="13">
        <v>62</v>
      </c>
      <c r="AR181" s="13">
        <v>100</v>
      </c>
      <c r="AS181" s="13">
        <v>504</v>
      </c>
      <c r="AT181" s="13">
        <v>3</v>
      </c>
      <c r="AU181" s="13">
        <f t="shared" si="216"/>
        <v>740</v>
      </c>
      <c r="AV181" s="13">
        <f t="shared" si="217"/>
        <v>555</v>
      </c>
      <c r="AW181" s="13">
        <f t="shared" si="218"/>
        <v>925</v>
      </c>
      <c r="AX181" s="5">
        <f t="shared" si="219"/>
        <v>2</v>
      </c>
      <c r="AY181" s="5">
        <f t="shared" si="220"/>
        <v>4</v>
      </c>
      <c r="AZ181" s="5">
        <f t="shared" si="221"/>
        <v>7</v>
      </c>
      <c r="BA181" s="5">
        <f t="shared" si="222"/>
        <v>11</v>
      </c>
      <c r="BB181" s="5">
        <f t="shared" si="223"/>
        <v>14</v>
      </c>
    </row>
    <row r="182" spans="1:54" s="5" customFormat="1" hidden="1">
      <c r="A182" s="334"/>
      <c r="B182" s="89" t="s">
        <v>104</v>
      </c>
      <c r="C182" s="119" t="s">
        <v>194</v>
      </c>
      <c r="D182" s="26" t="s">
        <v>1</v>
      </c>
      <c r="E182" s="26" t="s">
        <v>41</v>
      </c>
      <c r="F182" s="26" t="s">
        <v>18</v>
      </c>
      <c r="G182" s="28" t="s">
        <v>12</v>
      </c>
      <c r="H182" s="91">
        <f>ROUNDDOWN(AK182*1.05,0)+INDEX(Sheet2!$B$2:'Sheet2'!$B$5,MATCH(G182,Sheet2!$A$2:'Sheet2'!$A$5,0),0)+34*AT182-ROUNDUP(IF($BC$1=TRUE,AV182,AW182)/10,0)+A182</f>
        <v>309</v>
      </c>
      <c r="I182" s="231">
        <f>ROUNDDOWN(AL182*1.05,0)+INDEX(Sheet2!$B$2:'Sheet2'!$B$5,MATCH(G182,Sheet2!$A$2:'Sheet2'!$A$5,0),0)+34*AT182-ROUNDUP(IF($BC$1=TRUE,AV182,AW182)/10,0)+A182</f>
        <v>445</v>
      </c>
      <c r="J182" s="30">
        <f t="shared" si="196"/>
        <v>754</v>
      </c>
      <c r="K182" s="133">
        <f>AW182-ROUNDDOWN(AR182/2,0)-ROUNDDOWN(MAX(AQ182*1.2,AP182*0.5),0)+INDEX(Sheet2!$C$2:'Sheet2'!$C$5,MATCH(G182,Sheet2!$A$2:'Sheet2'!$A$5,0),0)</f>
        <v>850</v>
      </c>
      <c r="L182" s="25">
        <f t="shared" si="197"/>
        <v>431</v>
      </c>
      <c r="M182" s="83">
        <f t="shared" si="198"/>
        <v>8</v>
      </c>
      <c r="N182" s="83">
        <f t="shared" si="199"/>
        <v>45</v>
      </c>
      <c r="O182" s="92">
        <f t="shared" si="200"/>
        <v>1372</v>
      </c>
      <c r="P182" s="31">
        <f>AX182+IF($F182="범선",IF($BG$1=TRUE,INDEX(Sheet2!$H$2:'Sheet2'!$H$45,MATCH(AX182,Sheet2!$G$2:'Sheet2'!$G$45,0),0)),IF($BH$1=TRUE,INDEX(Sheet2!$I$2:'Sheet2'!$I$45,MATCH(AX182,Sheet2!$G$2:'Sheet2'!$G$45,0)),IF($BI$1=TRUE,INDEX(Sheet2!$H$2:'Sheet2'!$H$45,MATCH(AX182,Sheet2!$G$2:'Sheet2'!$G$45,0)),0)))+IF($BE$1=TRUE,2,0)</f>
        <v>5</v>
      </c>
      <c r="Q182" s="26">
        <f t="shared" si="201"/>
        <v>8</v>
      </c>
      <c r="R182" s="26">
        <f t="shared" si="202"/>
        <v>11</v>
      </c>
      <c r="S182" s="28">
        <f t="shared" si="203"/>
        <v>14</v>
      </c>
      <c r="T182" s="26">
        <f>AY182+IF($F182="범선",IF($BG$1=TRUE,INDEX(Sheet2!$H$2:'Sheet2'!$H$45,MATCH(AY182,Sheet2!$G$2:'Sheet2'!$G$45,0),0)),IF($BH$1=TRUE,INDEX(Sheet2!$I$2:'Sheet2'!$I$45,MATCH(AY182,Sheet2!$G$2:'Sheet2'!$G$45,0)),IF($BI$1=TRUE,INDEX(Sheet2!$H$2:'Sheet2'!$H$45,MATCH(AY182,Sheet2!$G$2:'Sheet2'!$G$45,0)),0)))+IF($BE$1=TRUE,2,0)</f>
        <v>6</v>
      </c>
      <c r="U182" s="26">
        <f t="shared" si="204"/>
        <v>9.5</v>
      </c>
      <c r="V182" s="26">
        <f t="shared" si="205"/>
        <v>12.5</v>
      </c>
      <c r="W182" s="28">
        <f t="shared" si="206"/>
        <v>15.5</v>
      </c>
      <c r="X182" s="26">
        <f>AZ182+IF($F182="범선",IF($BG$1=TRUE,INDEX(Sheet2!$H$2:'Sheet2'!$H$45,MATCH(AZ182,Sheet2!$G$2:'Sheet2'!$G$45,0),0)),IF($BH$1=TRUE,INDEX(Sheet2!$I$2:'Sheet2'!$I$45,MATCH(AZ182,Sheet2!$G$2:'Sheet2'!$G$45,0)),IF($BI$1=TRUE,INDEX(Sheet2!$H$2:'Sheet2'!$H$45,MATCH(AZ182,Sheet2!$G$2:'Sheet2'!$G$45,0)),0)))+IF($BE$1=TRUE,2,0)</f>
        <v>9</v>
      </c>
      <c r="Y182" s="26">
        <f t="shared" si="207"/>
        <v>12.5</v>
      </c>
      <c r="Z182" s="26">
        <f t="shared" si="208"/>
        <v>15.5</v>
      </c>
      <c r="AA182" s="28">
        <f t="shared" si="209"/>
        <v>18.5</v>
      </c>
      <c r="AB182" s="26">
        <f>BA182+IF($F182="범선",IF($BG$1=TRUE,INDEX(Sheet2!$H$2:'Sheet2'!$H$45,MATCH(BA182,Sheet2!$G$2:'Sheet2'!$G$45,0),0)),IF($BH$1=TRUE,INDEX(Sheet2!$I$2:'Sheet2'!$I$45,MATCH(BA182,Sheet2!$G$2:'Sheet2'!$G$45,0)),IF($BI$1=TRUE,INDEX(Sheet2!$H$2:'Sheet2'!$H$45,MATCH(BA182,Sheet2!$G$2:'Sheet2'!$G$45,0)),0)))+IF($BE$1=TRUE,2,0)</f>
        <v>13</v>
      </c>
      <c r="AC182" s="26">
        <f t="shared" si="210"/>
        <v>16.5</v>
      </c>
      <c r="AD182" s="26">
        <f t="shared" si="211"/>
        <v>19.5</v>
      </c>
      <c r="AE182" s="28">
        <f t="shared" si="212"/>
        <v>22.5</v>
      </c>
      <c r="AF182" s="26">
        <f>BB182+IF($F182="범선",IF($BG$1=TRUE,INDEX(Sheet2!$H$2:'Sheet2'!$H$45,MATCH(BB182,Sheet2!$G$2:'Sheet2'!$G$45,0),0)),IF($BH$1=TRUE,INDEX(Sheet2!$I$2:'Sheet2'!$I$45,MATCH(BB182,Sheet2!$G$2:'Sheet2'!$G$45,0)),IF($BI$1=TRUE,INDEX(Sheet2!$H$2:'Sheet2'!$H$45,MATCH(BB182,Sheet2!$G$2:'Sheet2'!$G$45,0)),0)))+IF($BE$1=TRUE,2,0)</f>
        <v>17</v>
      </c>
      <c r="AG182" s="26">
        <f t="shared" si="213"/>
        <v>20.5</v>
      </c>
      <c r="AH182" s="26">
        <f t="shared" si="214"/>
        <v>23.5</v>
      </c>
      <c r="AI182" s="28">
        <f t="shared" si="215"/>
        <v>26.5</v>
      </c>
      <c r="AJ182" s="26"/>
      <c r="AK182" s="96">
        <v>118</v>
      </c>
      <c r="AL182" s="96">
        <v>247</v>
      </c>
      <c r="AM182" s="96">
        <v>9</v>
      </c>
      <c r="AN182" s="83">
        <v>8</v>
      </c>
      <c r="AO182" s="83">
        <v>45</v>
      </c>
      <c r="AP182" s="13">
        <v>136</v>
      </c>
      <c r="AQ182" s="13">
        <v>62</v>
      </c>
      <c r="AR182" s="13">
        <v>100</v>
      </c>
      <c r="AS182" s="13">
        <v>504</v>
      </c>
      <c r="AT182" s="13">
        <v>3</v>
      </c>
      <c r="AU182" s="5">
        <f t="shared" si="216"/>
        <v>740</v>
      </c>
      <c r="AV182" s="5">
        <f t="shared" si="217"/>
        <v>555</v>
      </c>
      <c r="AW182" s="5">
        <f t="shared" si="218"/>
        <v>925</v>
      </c>
      <c r="AX182" s="5">
        <f t="shared" si="219"/>
        <v>3</v>
      </c>
      <c r="AY182" s="5">
        <f t="shared" si="220"/>
        <v>4</v>
      </c>
      <c r="AZ182" s="5">
        <f t="shared" si="221"/>
        <v>7</v>
      </c>
      <c r="BA182" s="5">
        <f t="shared" si="222"/>
        <v>11</v>
      </c>
      <c r="BB182" s="5">
        <f t="shared" si="223"/>
        <v>15</v>
      </c>
    </row>
    <row r="183" spans="1:54" s="5" customFormat="1" hidden="1">
      <c r="A183" s="334"/>
      <c r="B183" s="89"/>
      <c r="C183" s="119" t="s">
        <v>194</v>
      </c>
      <c r="D183" s="26" t="s">
        <v>25</v>
      </c>
      <c r="E183" s="26" t="s">
        <v>41</v>
      </c>
      <c r="F183" s="26" t="s">
        <v>18</v>
      </c>
      <c r="G183" s="28" t="s">
        <v>12</v>
      </c>
      <c r="H183" s="91">
        <f>ROUNDDOWN(AK183*1.05,0)+INDEX(Sheet2!$B$2:'Sheet2'!$B$5,MATCH(G183,Sheet2!$A$2:'Sheet2'!$A$5,0),0)+34*AT183-ROUNDUP(IF($BC$1=TRUE,AV183,AW183)/10,0)+A183</f>
        <v>301</v>
      </c>
      <c r="I183" s="231">
        <f>ROUNDDOWN(AL183*1.05,0)+INDEX(Sheet2!$B$2:'Sheet2'!$B$5,MATCH(G183,Sheet2!$A$2:'Sheet2'!$A$5,0),0)+34*AT183-ROUNDUP(IF($BC$1=TRUE,AV183,AW183)/10,0)+A183</f>
        <v>453</v>
      </c>
      <c r="J183" s="30">
        <f t="shared" si="196"/>
        <v>754</v>
      </c>
      <c r="K183" s="133">
        <f>AW183-ROUNDDOWN(AR183/2,0)-ROUNDDOWN(MAX(AQ183*1.2,AP183*0.5),0)+INDEX(Sheet2!$C$2:'Sheet2'!$C$5,MATCH(G183,Sheet2!$A$2:'Sheet2'!$A$5,0),0)</f>
        <v>850</v>
      </c>
      <c r="L183" s="25">
        <f t="shared" si="197"/>
        <v>431</v>
      </c>
      <c r="M183" s="83">
        <f t="shared" si="198"/>
        <v>7</v>
      </c>
      <c r="N183" s="83">
        <f t="shared" si="199"/>
        <v>42</v>
      </c>
      <c r="O183" s="92">
        <f t="shared" si="200"/>
        <v>1356</v>
      </c>
      <c r="P183" s="31">
        <f>AX183+IF($F183="범선",IF($BG$1=TRUE,INDEX(Sheet2!$H$2:'Sheet2'!$H$45,MATCH(AX183,Sheet2!$G$2:'Sheet2'!$G$45,0),0)),IF($BH$1=TRUE,INDEX(Sheet2!$I$2:'Sheet2'!$I$45,MATCH(AX183,Sheet2!$G$2:'Sheet2'!$G$45,0)),IF($BI$1=TRUE,INDEX(Sheet2!$H$2:'Sheet2'!$H$45,MATCH(AX183,Sheet2!$G$2:'Sheet2'!$G$45,0)),0)))+IF($BE$1=TRUE,2,0)</f>
        <v>4</v>
      </c>
      <c r="Q183" s="26">
        <f t="shared" si="201"/>
        <v>7</v>
      </c>
      <c r="R183" s="26">
        <f t="shared" si="202"/>
        <v>10</v>
      </c>
      <c r="S183" s="28">
        <f t="shared" si="203"/>
        <v>13</v>
      </c>
      <c r="T183" s="26">
        <f>AY183+IF($F183="범선",IF($BG$1=TRUE,INDEX(Sheet2!$H$2:'Sheet2'!$H$45,MATCH(AY183,Sheet2!$G$2:'Sheet2'!$G$45,0),0)),IF($BH$1=TRUE,INDEX(Sheet2!$I$2:'Sheet2'!$I$45,MATCH(AY183,Sheet2!$G$2:'Sheet2'!$G$45,0)),IF($BI$1=TRUE,INDEX(Sheet2!$H$2:'Sheet2'!$H$45,MATCH(AY183,Sheet2!$G$2:'Sheet2'!$G$45,0)),0)))+IF($BE$1=TRUE,2,0)</f>
        <v>5</v>
      </c>
      <c r="U183" s="26">
        <f t="shared" si="204"/>
        <v>8.5</v>
      </c>
      <c r="V183" s="26">
        <f t="shared" si="205"/>
        <v>11.5</v>
      </c>
      <c r="W183" s="28">
        <f t="shared" si="206"/>
        <v>14.5</v>
      </c>
      <c r="X183" s="26">
        <f>AZ183+IF($F183="범선",IF($BG$1=TRUE,INDEX(Sheet2!$H$2:'Sheet2'!$H$45,MATCH(AZ183,Sheet2!$G$2:'Sheet2'!$G$45,0),0)),IF($BH$1=TRUE,INDEX(Sheet2!$I$2:'Sheet2'!$I$45,MATCH(AZ183,Sheet2!$G$2:'Sheet2'!$G$45,0)),IF($BI$1=TRUE,INDEX(Sheet2!$H$2:'Sheet2'!$H$45,MATCH(AZ183,Sheet2!$G$2:'Sheet2'!$G$45,0)),0)))+IF($BE$1=TRUE,2,0)</f>
        <v>9</v>
      </c>
      <c r="Y183" s="26">
        <f t="shared" si="207"/>
        <v>12.5</v>
      </c>
      <c r="Z183" s="26">
        <f t="shared" si="208"/>
        <v>15.5</v>
      </c>
      <c r="AA183" s="28">
        <f t="shared" si="209"/>
        <v>18.5</v>
      </c>
      <c r="AB183" s="26">
        <f>BA183+IF($F183="범선",IF($BG$1=TRUE,INDEX(Sheet2!$H$2:'Sheet2'!$H$45,MATCH(BA183,Sheet2!$G$2:'Sheet2'!$G$45,0),0)),IF($BH$1=TRUE,INDEX(Sheet2!$I$2:'Sheet2'!$I$45,MATCH(BA183,Sheet2!$G$2:'Sheet2'!$G$45,0)),IF($BI$1=TRUE,INDEX(Sheet2!$H$2:'Sheet2'!$H$45,MATCH(BA183,Sheet2!$G$2:'Sheet2'!$G$45,0)),0)))+IF($BE$1=TRUE,2,0)</f>
        <v>12</v>
      </c>
      <c r="AC183" s="26">
        <f t="shared" si="210"/>
        <v>15.5</v>
      </c>
      <c r="AD183" s="26">
        <f t="shared" si="211"/>
        <v>18.5</v>
      </c>
      <c r="AE183" s="28">
        <f t="shared" si="212"/>
        <v>21.5</v>
      </c>
      <c r="AF183" s="26">
        <f>BB183+IF($F183="범선",IF($BG$1=TRUE,INDEX(Sheet2!$H$2:'Sheet2'!$H$45,MATCH(BB183,Sheet2!$G$2:'Sheet2'!$G$45,0),0)),IF($BH$1=TRUE,INDEX(Sheet2!$I$2:'Sheet2'!$I$45,MATCH(BB183,Sheet2!$G$2:'Sheet2'!$G$45,0)),IF($BI$1=TRUE,INDEX(Sheet2!$H$2:'Sheet2'!$H$45,MATCH(BB183,Sheet2!$G$2:'Sheet2'!$G$45,0)),0)))+IF($BE$1=TRUE,2,0)</f>
        <v>16</v>
      </c>
      <c r="AG183" s="26">
        <f t="shared" si="213"/>
        <v>19.5</v>
      </c>
      <c r="AH183" s="26">
        <f t="shared" si="214"/>
        <v>22.5</v>
      </c>
      <c r="AI183" s="28">
        <f t="shared" si="215"/>
        <v>25.5</v>
      </c>
      <c r="AJ183" s="26"/>
      <c r="AK183" s="96">
        <v>110</v>
      </c>
      <c r="AL183" s="96">
        <v>255</v>
      </c>
      <c r="AM183" s="96">
        <v>8</v>
      </c>
      <c r="AN183" s="83">
        <v>7</v>
      </c>
      <c r="AO183" s="83">
        <v>42</v>
      </c>
      <c r="AP183" s="13">
        <v>136</v>
      </c>
      <c r="AQ183" s="13">
        <v>62</v>
      </c>
      <c r="AR183" s="13">
        <v>100</v>
      </c>
      <c r="AS183" s="13">
        <v>504</v>
      </c>
      <c r="AT183" s="13">
        <v>3</v>
      </c>
      <c r="AU183" s="13">
        <f t="shared" si="216"/>
        <v>740</v>
      </c>
      <c r="AV183" s="13">
        <f t="shared" si="217"/>
        <v>555</v>
      </c>
      <c r="AW183" s="13">
        <f t="shared" si="218"/>
        <v>925</v>
      </c>
      <c r="AX183" s="5">
        <f t="shared" si="219"/>
        <v>2</v>
      </c>
      <c r="AY183" s="5">
        <f t="shared" si="220"/>
        <v>3</v>
      </c>
      <c r="AZ183" s="5">
        <f t="shared" si="221"/>
        <v>7</v>
      </c>
      <c r="BA183" s="5">
        <f t="shared" si="222"/>
        <v>10</v>
      </c>
      <c r="BB183" s="5">
        <f t="shared" si="223"/>
        <v>14</v>
      </c>
    </row>
    <row r="184" spans="1:54" s="5" customFormat="1" hidden="1">
      <c r="A184" s="334"/>
      <c r="B184" s="89" t="s">
        <v>28</v>
      </c>
      <c r="C184" s="119" t="s">
        <v>55</v>
      </c>
      <c r="D184" s="26" t="s">
        <v>1</v>
      </c>
      <c r="E184" s="26" t="s">
        <v>0</v>
      </c>
      <c r="F184" s="27" t="s">
        <v>18</v>
      </c>
      <c r="G184" s="28" t="s">
        <v>8</v>
      </c>
      <c r="H184" s="91">
        <f>ROUNDDOWN(AK184*1.05,0)+INDEX(Sheet2!$B$2:'Sheet2'!$B$5,MATCH(G184,Sheet2!$A$2:'Sheet2'!$A$5,0),0)+34*AT184-ROUNDUP(IF($BC$1=TRUE,AV184,AW184)/10,0)+A184</f>
        <v>415</v>
      </c>
      <c r="I184" s="231">
        <f>ROUNDDOWN(AL184*1.05,0)+INDEX(Sheet2!$B$2:'Sheet2'!$B$5,MATCH(G184,Sheet2!$A$2:'Sheet2'!$A$5,0),0)+34*AT184-ROUNDUP(IF($BC$1=TRUE,AV184,AW184)/10,0)+A184</f>
        <v>555</v>
      </c>
      <c r="J184" s="30">
        <f t="shared" si="196"/>
        <v>970</v>
      </c>
      <c r="K184" s="143">
        <f>AW184-ROUNDDOWN(AR184/2,0)-ROUNDDOWN(MAX(AQ184*1.2,AP184*0.5),0)+INDEX(Sheet2!$C$2:'Sheet2'!$C$5,MATCH(G184,Sheet2!$A$2:'Sheet2'!$A$5,0),0)</f>
        <v>849</v>
      </c>
      <c r="L184" s="25">
        <f t="shared" si="197"/>
        <v>435</v>
      </c>
      <c r="M184" s="83">
        <f t="shared" si="198"/>
        <v>13</v>
      </c>
      <c r="N184" s="83">
        <f t="shared" si="199"/>
        <v>47</v>
      </c>
      <c r="O184" s="92">
        <f t="shared" si="200"/>
        <v>1800</v>
      </c>
      <c r="P184" s="31">
        <f>AX184+IF($F184="범선",IF($BG$1=TRUE,INDEX(Sheet2!$H$2:'Sheet2'!$H$45,MATCH(AX184,Sheet2!$G$2:'Sheet2'!$G$45,0),0)),IF($BH$1=TRUE,INDEX(Sheet2!$I$2:'Sheet2'!$I$45,MATCH(AX184,Sheet2!$G$2:'Sheet2'!$G$45,0)),IF($BI$1=TRUE,INDEX(Sheet2!$H$2:'Sheet2'!$H$45,MATCH(AX184,Sheet2!$G$2:'Sheet2'!$G$45,0)),0)))+IF($BE$1=TRUE,2,0)</f>
        <v>5</v>
      </c>
      <c r="Q184" s="26">
        <f t="shared" si="201"/>
        <v>8</v>
      </c>
      <c r="R184" s="26">
        <f t="shared" si="202"/>
        <v>11</v>
      </c>
      <c r="S184" s="28">
        <f t="shared" si="203"/>
        <v>14</v>
      </c>
      <c r="T184" s="26">
        <f>AY184+IF($F184="범선",IF($BG$1=TRUE,INDEX(Sheet2!$H$2:'Sheet2'!$H$45,MATCH(AY184,Sheet2!$G$2:'Sheet2'!$G$45,0),0)),IF($BH$1=TRUE,INDEX(Sheet2!$I$2:'Sheet2'!$I$45,MATCH(AY184,Sheet2!$G$2:'Sheet2'!$G$45,0)),IF($BI$1=TRUE,INDEX(Sheet2!$H$2:'Sheet2'!$H$45,MATCH(AY184,Sheet2!$G$2:'Sheet2'!$G$45,0)),0)))+IF($BE$1=TRUE,2,0)</f>
        <v>6</v>
      </c>
      <c r="U184" s="26">
        <f t="shared" si="204"/>
        <v>9.5</v>
      </c>
      <c r="V184" s="26">
        <f t="shared" si="205"/>
        <v>12.5</v>
      </c>
      <c r="W184" s="28">
        <f t="shared" si="206"/>
        <v>15.5</v>
      </c>
      <c r="X184" s="26">
        <f>AZ184+IF($F184="범선",IF($BG$1=TRUE,INDEX(Sheet2!$H$2:'Sheet2'!$H$45,MATCH(AZ184,Sheet2!$G$2:'Sheet2'!$G$45,0),0)),IF($BH$1=TRUE,INDEX(Sheet2!$I$2:'Sheet2'!$I$45,MATCH(AZ184,Sheet2!$G$2:'Sheet2'!$G$45,0)),IF($BI$1=TRUE,INDEX(Sheet2!$H$2:'Sheet2'!$H$45,MATCH(AZ184,Sheet2!$G$2:'Sheet2'!$G$45,0)),0)))+IF($BE$1=TRUE,2,0)</f>
        <v>10</v>
      </c>
      <c r="Y184" s="26">
        <f t="shared" si="207"/>
        <v>13.5</v>
      </c>
      <c r="Z184" s="26">
        <f t="shared" si="208"/>
        <v>16.5</v>
      </c>
      <c r="AA184" s="28">
        <f t="shared" si="209"/>
        <v>19.5</v>
      </c>
      <c r="AB184" s="26">
        <f>BA184+IF($F184="범선",IF($BG$1=TRUE,INDEX(Sheet2!$H$2:'Sheet2'!$H$45,MATCH(BA184,Sheet2!$G$2:'Sheet2'!$G$45,0),0)),IF($BH$1=TRUE,INDEX(Sheet2!$I$2:'Sheet2'!$I$45,MATCH(BA184,Sheet2!$G$2:'Sheet2'!$G$45,0)),IF($BI$1=TRUE,INDEX(Sheet2!$H$2:'Sheet2'!$H$45,MATCH(BA184,Sheet2!$G$2:'Sheet2'!$G$45,0)),0)))+IF($BE$1=TRUE,2,0)</f>
        <v>13</v>
      </c>
      <c r="AC184" s="26">
        <f t="shared" si="210"/>
        <v>16.5</v>
      </c>
      <c r="AD184" s="26">
        <f t="shared" si="211"/>
        <v>19.5</v>
      </c>
      <c r="AE184" s="28">
        <f t="shared" si="212"/>
        <v>22.5</v>
      </c>
      <c r="AF184" s="26">
        <f>BB184+IF($F184="범선",IF($BG$1=TRUE,INDEX(Sheet2!$H$2:'Sheet2'!$H$45,MATCH(BB184,Sheet2!$G$2:'Sheet2'!$G$45,0),0)),IF($BH$1=TRUE,INDEX(Sheet2!$I$2:'Sheet2'!$I$45,MATCH(BB184,Sheet2!$G$2:'Sheet2'!$G$45,0)),IF($BI$1=TRUE,INDEX(Sheet2!$H$2:'Sheet2'!$H$45,MATCH(BB184,Sheet2!$G$2:'Sheet2'!$G$45,0)),0)))+IF($BE$1=TRUE,2,0)</f>
        <v>17</v>
      </c>
      <c r="AG184" s="26">
        <f t="shared" si="213"/>
        <v>20.5</v>
      </c>
      <c r="AH184" s="26">
        <f t="shared" si="214"/>
        <v>23.5</v>
      </c>
      <c r="AI184" s="28">
        <f t="shared" si="215"/>
        <v>26.5</v>
      </c>
      <c r="AJ184" s="26"/>
      <c r="AK184" s="97">
        <v>199</v>
      </c>
      <c r="AL184" s="97">
        <v>332</v>
      </c>
      <c r="AM184" s="97">
        <v>15</v>
      </c>
      <c r="AN184" s="83">
        <v>13</v>
      </c>
      <c r="AO184" s="83">
        <v>47</v>
      </c>
      <c r="AP184" s="5">
        <v>120</v>
      </c>
      <c r="AQ184" s="5">
        <v>60</v>
      </c>
      <c r="AR184" s="5">
        <v>80</v>
      </c>
      <c r="AS184" s="5">
        <v>530</v>
      </c>
      <c r="AT184" s="5">
        <v>3</v>
      </c>
      <c r="AU184" s="5">
        <f t="shared" si="216"/>
        <v>730</v>
      </c>
      <c r="AV184" s="5">
        <f t="shared" si="217"/>
        <v>547</v>
      </c>
      <c r="AW184" s="5">
        <f t="shared" si="218"/>
        <v>912</v>
      </c>
      <c r="AX184" s="5">
        <f t="shared" si="219"/>
        <v>3</v>
      </c>
      <c r="AY184" s="5">
        <f t="shared" si="220"/>
        <v>4</v>
      </c>
      <c r="AZ184" s="5">
        <f t="shared" si="221"/>
        <v>8</v>
      </c>
      <c r="BA184" s="5">
        <f t="shared" si="222"/>
        <v>11</v>
      </c>
      <c r="BB184" s="5">
        <f t="shared" si="223"/>
        <v>15</v>
      </c>
    </row>
    <row r="185" spans="1:54" s="5" customFormat="1" hidden="1">
      <c r="A185" s="334"/>
      <c r="B185" s="89" t="s">
        <v>28</v>
      </c>
      <c r="C185" s="119" t="s">
        <v>53</v>
      </c>
      <c r="D185" s="26" t="s">
        <v>1</v>
      </c>
      <c r="E185" s="26" t="s">
        <v>0</v>
      </c>
      <c r="F185" s="27" t="s">
        <v>18</v>
      </c>
      <c r="G185" s="28" t="s">
        <v>12</v>
      </c>
      <c r="H185" s="91">
        <f>ROUNDDOWN(AK185*1.05,0)+INDEX(Sheet2!$B$2:'Sheet2'!$B$5,MATCH(G185,Sheet2!$A$2:'Sheet2'!$A$5,0),0)+34*AT185-ROUNDUP(IF($BC$1=TRUE,AV185,AW185)/10,0)+A185</f>
        <v>407</v>
      </c>
      <c r="I185" s="231">
        <f>ROUNDDOWN(AL185*1.05,0)+INDEX(Sheet2!$B$2:'Sheet2'!$B$5,MATCH(G185,Sheet2!$A$2:'Sheet2'!$A$5,0),0)+34*AT185-ROUNDUP(IF($BC$1=TRUE,AV185,AW185)/10,0)+A185</f>
        <v>554</v>
      </c>
      <c r="J185" s="30">
        <f t="shared" si="196"/>
        <v>961</v>
      </c>
      <c r="K185" s="133">
        <f>AW185-ROUNDDOWN(AR185/2,0)-ROUNDDOWN(MAX(AQ185*1.2,AP185*0.5),0)+INDEX(Sheet2!$C$2:'Sheet2'!$C$5,MATCH(G185,Sheet2!$A$2:'Sheet2'!$A$5,0),0)</f>
        <v>849</v>
      </c>
      <c r="L185" s="25">
        <f t="shared" si="197"/>
        <v>435</v>
      </c>
      <c r="M185" s="83">
        <f t="shared" si="198"/>
        <v>13</v>
      </c>
      <c r="N185" s="83">
        <f t="shared" si="199"/>
        <v>47</v>
      </c>
      <c r="O185" s="92">
        <f t="shared" si="200"/>
        <v>1775</v>
      </c>
      <c r="P185" s="31">
        <f>AX185+IF($F185="범선",IF($BG$1=TRUE,INDEX(Sheet2!$H$2:'Sheet2'!$H$45,MATCH(AX185,Sheet2!$G$2:'Sheet2'!$G$45,0),0)),IF($BH$1=TRUE,INDEX(Sheet2!$I$2:'Sheet2'!$I$45,MATCH(AX185,Sheet2!$G$2:'Sheet2'!$G$45,0)),IF($BI$1=TRUE,INDEX(Sheet2!$H$2:'Sheet2'!$H$45,MATCH(AX185,Sheet2!$G$2:'Sheet2'!$G$45,0)),0)))+IF($BE$1=TRUE,2,0)</f>
        <v>5</v>
      </c>
      <c r="Q185" s="26">
        <f t="shared" si="201"/>
        <v>8</v>
      </c>
      <c r="R185" s="26">
        <f t="shared" si="202"/>
        <v>11</v>
      </c>
      <c r="S185" s="28">
        <f t="shared" si="203"/>
        <v>14</v>
      </c>
      <c r="T185" s="26">
        <f>AY185+IF($F185="범선",IF($BG$1=TRUE,INDEX(Sheet2!$H$2:'Sheet2'!$H$45,MATCH(AY185,Sheet2!$G$2:'Sheet2'!$G$45,0),0)),IF($BH$1=TRUE,INDEX(Sheet2!$I$2:'Sheet2'!$I$45,MATCH(AY185,Sheet2!$G$2:'Sheet2'!$G$45,0)),IF($BI$1=TRUE,INDEX(Sheet2!$H$2:'Sheet2'!$H$45,MATCH(AY185,Sheet2!$G$2:'Sheet2'!$G$45,0)),0)))+IF($BE$1=TRUE,2,0)</f>
        <v>6</v>
      </c>
      <c r="U185" s="26">
        <f t="shared" si="204"/>
        <v>9.5</v>
      </c>
      <c r="V185" s="26">
        <f t="shared" si="205"/>
        <v>12.5</v>
      </c>
      <c r="W185" s="28">
        <f t="shared" si="206"/>
        <v>15.5</v>
      </c>
      <c r="X185" s="26">
        <f>AZ185+IF($F185="범선",IF($BG$1=TRUE,INDEX(Sheet2!$H$2:'Sheet2'!$H$45,MATCH(AZ185,Sheet2!$G$2:'Sheet2'!$G$45,0),0)),IF($BH$1=TRUE,INDEX(Sheet2!$I$2:'Sheet2'!$I$45,MATCH(AZ185,Sheet2!$G$2:'Sheet2'!$G$45,0)),IF($BI$1=TRUE,INDEX(Sheet2!$H$2:'Sheet2'!$H$45,MATCH(AZ185,Sheet2!$G$2:'Sheet2'!$G$45,0)),0)))+IF($BE$1=TRUE,2,0)</f>
        <v>10</v>
      </c>
      <c r="Y185" s="26">
        <f t="shared" si="207"/>
        <v>13.5</v>
      </c>
      <c r="Z185" s="26">
        <f t="shared" si="208"/>
        <v>16.5</v>
      </c>
      <c r="AA185" s="28">
        <f t="shared" si="209"/>
        <v>19.5</v>
      </c>
      <c r="AB185" s="26">
        <f>BA185+IF($F185="범선",IF($BG$1=TRUE,INDEX(Sheet2!$H$2:'Sheet2'!$H$45,MATCH(BA185,Sheet2!$G$2:'Sheet2'!$G$45,0),0)),IF($BH$1=TRUE,INDEX(Sheet2!$I$2:'Sheet2'!$I$45,MATCH(BA185,Sheet2!$G$2:'Sheet2'!$G$45,0)),IF($BI$1=TRUE,INDEX(Sheet2!$H$2:'Sheet2'!$H$45,MATCH(BA185,Sheet2!$G$2:'Sheet2'!$G$45,0)),0)))+IF($BE$1=TRUE,2,0)</f>
        <v>13</v>
      </c>
      <c r="AC185" s="26">
        <f t="shared" si="210"/>
        <v>16.5</v>
      </c>
      <c r="AD185" s="26">
        <f t="shared" si="211"/>
        <v>19.5</v>
      </c>
      <c r="AE185" s="28">
        <f t="shared" si="212"/>
        <v>22.5</v>
      </c>
      <c r="AF185" s="26">
        <f>BB185+IF($F185="범선",IF($BG$1=TRUE,INDEX(Sheet2!$H$2:'Sheet2'!$H$45,MATCH(BB185,Sheet2!$G$2:'Sheet2'!$G$45,0),0)),IF($BH$1=TRUE,INDEX(Sheet2!$I$2:'Sheet2'!$I$45,MATCH(BB185,Sheet2!$G$2:'Sheet2'!$G$45,0)),IF($BI$1=TRUE,INDEX(Sheet2!$H$2:'Sheet2'!$H$45,MATCH(BB185,Sheet2!$G$2:'Sheet2'!$G$45,0)),0)))+IF($BE$1=TRUE,2,0)</f>
        <v>17</v>
      </c>
      <c r="AG185" s="26">
        <f t="shared" si="213"/>
        <v>20.5</v>
      </c>
      <c r="AH185" s="26">
        <f t="shared" si="214"/>
        <v>23.5</v>
      </c>
      <c r="AI185" s="28">
        <f t="shared" si="215"/>
        <v>26.5</v>
      </c>
      <c r="AJ185" s="26"/>
      <c r="AK185" s="97">
        <v>210</v>
      </c>
      <c r="AL185" s="97">
        <v>350</v>
      </c>
      <c r="AM185" s="97">
        <v>15</v>
      </c>
      <c r="AN185" s="83">
        <v>13</v>
      </c>
      <c r="AO185" s="83">
        <v>47</v>
      </c>
      <c r="AP185" s="5">
        <v>120</v>
      </c>
      <c r="AQ185" s="5">
        <v>60</v>
      </c>
      <c r="AR185" s="5">
        <v>80</v>
      </c>
      <c r="AS185" s="5">
        <v>530</v>
      </c>
      <c r="AT185" s="5">
        <v>3</v>
      </c>
      <c r="AU185" s="5">
        <f t="shared" si="216"/>
        <v>730</v>
      </c>
      <c r="AV185" s="5">
        <f t="shared" si="217"/>
        <v>547</v>
      </c>
      <c r="AW185" s="5">
        <f t="shared" si="218"/>
        <v>912</v>
      </c>
      <c r="AX185" s="5">
        <f t="shared" si="219"/>
        <v>3</v>
      </c>
      <c r="AY185" s="5">
        <f t="shared" si="220"/>
        <v>4</v>
      </c>
      <c r="AZ185" s="5">
        <f t="shared" si="221"/>
        <v>8</v>
      </c>
      <c r="BA185" s="5">
        <f t="shared" si="222"/>
        <v>11</v>
      </c>
      <c r="BB185" s="5">
        <f t="shared" si="223"/>
        <v>15</v>
      </c>
    </row>
    <row r="186" spans="1:54" hidden="1">
      <c r="A186" s="334"/>
      <c r="B186" s="89" t="s">
        <v>43</v>
      </c>
      <c r="C186" s="119" t="s">
        <v>181</v>
      </c>
      <c r="D186" s="26" t="s">
        <v>1</v>
      </c>
      <c r="E186" s="26" t="s">
        <v>41</v>
      </c>
      <c r="F186" s="26" t="s">
        <v>18</v>
      </c>
      <c r="G186" s="28" t="s">
        <v>12</v>
      </c>
      <c r="H186" s="91">
        <f>ROUNDDOWN(AK186*1.05,0)+INDEX(Sheet2!$B$2:'Sheet2'!$B$5,MATCH(G186,Sheet2!$A$2:'Sheet2'!$A$5,0),0)+34*AT186-ROUNDUP(IF($BC$1=TRUE,AV186,AW186)/10,0)+A186</f>
        <v>452</v>
      </c>
      <c r="I186" s="231">
        <f>ROUNDDOWN(AL186*1.05,0)+INDEX(Sheet2!$B$2:'Sheet2'!$B$5,MATCH(G186,Sheet2!$A$2:'Sheet2'!$A$5,0),0)+34*AT186-ROUNDUP(IF($BC$1=TRUE,AV186,AW186)/10,0)+A186</f>
        <v>405</v>
      </c>
      <c r="J186" s="30">
        <f t="shared" si="196"/>
        <v>857</v>
      </c>
      <c r="K186" s="133">
        <f>AW186-ROUNDDOWN(AR186/2,0)-ROUNDDOWN(MAX(AQ186*1.2,AP186*0.5),0)+INDEX(Sheet2!$C$2:'Sheet2'!$C$5,MATCH(G186,Sheet2!$A$2:'Sheet2'!$A$5,0),0)</f>
        <v>848</v>
      </c>
      <c r="L186" s="25">
        <f t="shared" si="197"/>
        <v>424</v>
      </c>
      <c r="M186" s="83">
        <f t="shared" si="198"/>
        <v>11</v>
      </c>
      <c r="N186" s="83">
        <f t="shared" si="199"/>
        <v>52</v>
      </c>
      <c r="O186" s="92">
        <f t="shared" si="200"/>
        <v>1761</v>
      </c>
      <c r="P186" s="31">
        <f>AX186+IF($F186="범선",IF($BG$1=TRUE,INDEX(Sheet2!$H$2:'Sheet2'!$H$45,MATCH(AX186,Sheet2!$G$2:'Sheet2'!$G$45,0),0)),IF($BH$1=TRUE,INDEX(Sheet2!$I$2:'Sheet2'!$I$45,MATCH(AX186,Sheet2!$G$2:'Sheet2'!$G$45,0)),IF($BI$1=TRUE,INDEX(Sheet2!$H$2:'Sheet2'!$H$45,MATCH(AX186,Sheet2!$G$2:'Sheet2'!$G$45,0)),0)))+IF($BE$1=TRUE,2,0)</f>
        <v>6</v>
      </c>
      <c r="Q186" s="26">
        <f t="shared" si="201"/>
        <v>9</v>
      </c>
      <c r="R186" s="26">
        <f t="shared" si="202"/>
        <v>12</v>
      </c>
      <c r="S186" s="28">
        <f t="shared" si="203"/>
        <v>15</v>
      </c>
      <c r="T186" s="26">
        <f>AY186+IF($F186="범선",IF($BG$1=TRUE,INDEX(Sheet2!$H$2:'Sheet2'!$H$45,MATCH(AY186,Sheet2!$G$2:'Sheet2'!$G$45,0),0)),IF($BH$1=TRUE,INDEX(Sheet2!$I$2:'Sheet2'!$I$45,MATCH(AY186,Sheet2!$G$2:'Sheet2'!$G$45,0)),IF($BI$1=TRUE,INDEX(Sheet2!$H$2:'Sheet2'!$H$45,MATCH(AY186,Sheet2!$G$2:'Sheet2'!$G$45,0)),0)))+IF($BE$1=TRUE,2,0)</f>
        <v>7</v>
      </c>
      <c r="U186" s="26">
        <f t="shared" si="204"/>
        <v>10.5</v>
      </c>
      <c r="V186" s="26">
        <f t="shared" si="205"/>
        <v>13.5</v>
      </c>
      <c r="W186" s="28">
        <f t="shared" si="206"/>
        <v>16.5</v>
      </c>
      <c r="X186" s="26">
        <f>AZ186+IF($F186="범선",IF($BG$1=TRUE,INDEX(Sheet2!$H$2:'Sheet2'!$H$45,MATCH(AZ186,Sheet2!$G$2:'Sheet2'!$G$45,0),0)),IF($BH$1=TRUE,INDEX(Sheet2!$I$2:'Sheet2'!$I$45,MATCH(AZ186,Sheet2!$G$2:'Sheet2'!$G$45,0)),IF($BI$1=TRUE,INDEX(Sheet2!$H$2:'Sheet2'!$H$45,MATCH(AZ186,Sheet2!$G$2:'Sheet2'!$G$45,0)),0)))+IF($BE$1=TRUE,2,0)</f>
        <v>11</v>
      </c>
      <c r="Y186" s="26">
        <f t="shared" si="207"/>
        <v>14.5</v>
      </c>
      <c r="Z186" s="26">
        <f t="shared" si="208"/>
        <v>17.5</v>
      </c>
      <c r="AA186" s="28">
        <f t="shared" si="209"/>
        <v>20.5</v>
      </c>
      <c r="AB186" s="26">
        <f>BA186+IF($F186="범선",IF($BG$1=TRUE,INDEX(Sheet2!$H$2:'Sheet2'!$H$45,MATCH(BA186,Sheet2!$G$2:'Sheet2'!$G$45,0),0)),IF($BH$1=TRUE,INDEX(Sheet2!$I$2:'Sheet2'!$I$45,MATCH(BA186,Sheet2!$G$2:'Sheet2'!$G$45,0)),IF($BI$1=TRUE,INDEX(Sheet2!$H$2:'Sheet2'!$H$45,MATCH(BA186,Sheet2!$G$2:'Sheet2'!$G$45,0)),0)))+IF($BE$1=TRUE,2,0)</f>
        <v>14</v>
      </c>
      <c r="AC186" s="26">
        <f t="shared" si="210"/>
        <v>17.5</v>
      </c>
      <c r="AD186" s="26">
        <f t="shared" si="211"/>
        <v>20.5</v>
      </c>
      <c r="AE186" s="28">
        <f t="shared" si="212"/>
        <v>23.5</v>
      </c>
      <c r="AF186" s="26">
        <f>BB186+IF($F186="범선",IF($BG$1=TRUE,INDEX(Sheet2!$H$2:'Sheet2'!$H$45,MATCH(BB186,Sheet2!$G$2:'Sheet2'!$G$45,0),0)),IF($BH$1=TRUE,INDEX(Sheet2!$I$2:'Sheet2'!$I$45,MATCH(BB186,Sheet2!$G$2:'Sheet2'!$G$45,0)),IF($BI$1=TRUE,INDEX(Sheet2!$H$2:'Sheet2'!$H$45,MATCH(BB186,Sheet2!$G$2:'Sheet2'!$G$45,0)),0)))+IF($BE$1=TRUE,2,0)</f>
        <v>18</v>
      </c>
      <c r="AG186" s="26">
        <f t="shared" si="213"/>
        <v>21.5</v>
      </c>
      <c r="AH186" s="26">
        <f t="shared" si="214"/>
        <v>24.5</v>
      </c>
      <c r="AI186" s="28">
        <f t="shared" si="215"/>
        <v>27.5</v>
      </c>
      <c r="AJ186" s="26"/>
      <c r="AK186" s="96">
        <v>255</v>
      </c>
      <c r="AL186" s="96">
        <v>210</v>
      </c>
      <c r="AM186" s="96">
        <v>12</v>
      </c>
      <c r="AN186" s="83">
        <v>11</v>
      </c>
      <c r="AO186" s="83">
        <v>52</v>
      </c>
      <c r="AP186" s="13">
        <v>155</v>
      </c>
      <c r="AQ186" s="13">
        <v>70</v>
      </c>
      <c r="AR186" s="13">
        <v>108</v>
      </c>
      <c r="AS186" s="13">
        <v>487</v>
      </c>
      <c r="AT186" s="13">
        <v>3</v>
      </c>
      <c r="AU186" s="13">
        <f t="shared" si="216"/>
        <v>750</v>
      </c>
      <c r="AV186" s="13">
        <f t="shared" si="217"/>
        <v>562</v>
      </c>
      <c r="AW186" s="13">
        <f t="shared" si="218"/>
        <v>937</v>
      </c>
      <c r="AX186" s="5">
        <f t="shared" si="219"/>
        <v>4</v>
      </c>
      <c r="AY186" s="5">
        <f t="shared" si="220"/>
        <v>5</v>
      </c>
      <c r="AZ186" s="5">
        <f t="shared" si="221"/>
        <v>9</v>
      </c>
      <c r="BA186" s="5">
        <f t="shared" si="222"/>
        <v>12</v>
      </c>
      <c r="BB186" s="5">
        <f t="shared" si="223"/>
        <v>16</v>
      </c>
    </row>
    <row r="187" spans="1:54" hidden="1">
      <c r="A187" s="892"/>
      <c r="B187" s="539" t="s">
        <v>28</v>
      </c>
      <c r="C187" s="546" t="s">
        <v>209</v>
      </c>
      <c r="D187" s="554" t="s">
        <v>208</v>
      </c>
      <c r="E187" s="554" t="s">
        <v>0</v>
      </c>
      <c r="F187" s="554" t="s">
        <v>18</v>
      </c>
      <c r="G187" s="565" t="s">
        <v>8</v>
      </c>
      <c r="H187" s="571">
        <f>ROUNDDOWN(AK187*1.05,0)+INDEX(Sheet2!$B$2:'Sheet2'!$B$5,MATCH(G187,Sheet2!$A$2:'Sheet2'!$A$5,0),0)+34*AT187-ROUNDUP(IF($BC$1=TRUE,AV187,AW187)/10,0)+A187</f>
        <v>534</v>
      </c>
      <c r="I187" s="579">
        <f>ROUNDDOWN(AL187*1.05,0)+INDEX(Sheet2!$B$2:'Sheet2'!$B$5,MATCH(G187,Sheet2!$A$2:'Sheet2'!$A$5,0),0)+34*AT187-ROUNDUP(IF($BC$1=TRUE,AV187,AW187)/10,0)+A187</f>
        <v>534</v>
      </c>
      <c r="J187" s="586">
        <f t="shared" si="196"/>
        <v>1068</v>
      </c>
      <c r="K187" s="237">
        <f>AW187-ROUNDDOWN(AR187/2,0)-ROUNDDOWN(MAX(AQ187*1.2,AP187*0.5),0)+INDEX(Sheet2!$C$2:'Sheet2'!$C$5,MATCH(G187,Sheet2!$A$2:'Sheet2'!$A$5,0),0)</f>
        <v>847</v>
      </c>
      <c r="L187" s="609">
        <f t="shared" si="197"/>
        <v>448</v>
      </c>
      <c r="M187" s="619">
        <f t="shared" si="198"/>
        <v>15</v>
      </c>
      <c r="N187" s="619">
        <f t="shared" si="199"/>
        <v>41</v>
      </c>
      <c r="O187" s="630">
        <f t="shared" si="200"/>
        <v>2136</v>
      </c>
      <c r="P187" s="41">
        <f>AX187+IF($F187="범선",IF($BG$1=TRUE,INDEX(Sheet2!$H$2:'Sheet2'!$H$45,MATCH(AX187,Sheet2!$G$2:'Sheet2'!$G$45,0),0)),IF($BH$1=TRUE,INDEX(Sheet2!$I$2:'Sheet2'!$I$45,MATCH(AX187,Sheet2!$G$2:'Sheet2'!$G$45,0)),IF($BI$1=TRUE,INDEX(Sheet2!$H$2:'Sheet2'!$H$45,MATCH(AX187,Sheet2!$G$2:'Sheet2'!$G$45,0)),0)))+IF($BE$1=TRUE,2,0)</f>
        <v>4</v>
      </c>
      <c r="Q187" s="38">
        <f t="shared" si="201"/>
        <v>7</v>
      </c>
      <c r="R187" s="38">
        <f t="shared" si="202"/>
        <v>10</v>
      </c>
      <c r="S187" s="39">
        <f t="shared" si="203"/>
        <v>13</v>
      </c>
      <c r="T187" s="38">
        <f>AY187+IF($F187="범선",IF($BG$1=TRUE,INDEX(Sheet2!$H$2:'Sheet2'!$H$45,MATCH(AY187,Sheet2!$G$2:'Sheet2'!$G$45,0),0)),IF($BH$1=TRUE,INDEX(Sheet2!$I$2:'Sheet2'!$I$45,MATCH(AY187,Sheet2!$G$2:'Sheet2'!$G$45,0)),IF($BI$1=TRUE,INDEX(Sheet2!$H$2:'Sheet2'!$H$45,MATCH(AY187,Sheet2!$G$2:'Sheet2'!$G$45,0)),0)))+IF($BE$1=TRUE,2,0)</f>
        <v>5</v>
      </c>
      <c r="U187" s="38">
        <f t="shared" si="204"/>
        <v>8.5</v>
      </c>
      <c r="V187" s="38">
        <f t="shared" si="205"/>
        <v>11.5</v>
      </c>
      <c r="W187" s="39">
        <f t="shared" si="206"/>
        <v>14.5</v>
      </c>
      <c r="X187" s="38">
        <f>AZ187+IF($F187="범선",IF($BG$1=TRUE,INDEX(Sheet2!$H$2:'Sheet2'!$H$45,MATCH(AZ187,Sheet2!$G$2:'Sheet2'!$G$45,0),0)),IF($BH$1=TRUE,INDEX(Sheet2!$I$2:'Sheet2'!$I$45,MATCH(AZ187,Sheet2!$G$2:'Sheet2'!$G$45,0)),IF($BI$1=TRUE,INDEX(Sheet2!$H$2:'Sheet2'!$H$45,MATCH(AZ187,Sheet2!$G$2:'Sheet2'!$G$45,0)),0)))+IF($BE$1=TRUE,2,0)</f>
        <v>9</v>
      </c>
      <c r="Y187" s="38">
        <f t="shared" si="207"/>
        <v>12.5</v>
      </c>
      <c r="Z187" s="38">
        <f t="shared" si="208"/>
        <v>15.5</v>
      </c>
      <c r="AA187" s="39">
        <f t="shared" si="209"/>
        <v>18.5</v>
      </c>
      <c r="AB187" s="38">
        <f>BA187+IF($F187="범선",IF($BG$1=TRUE,INDEX(Sheet2!$H$2:'Sheet2'!$H$45,MATCH(BA187,Sheet2!$G$2:'Sheet2'!$G$45,0),0)),IF($BH$1=TRUE,INDEX(Sheet2!$I$2:'Sheet2'!$I$45,MATCH(BA187,Sheet2!$G$2:'Sheet2'!$G$45,0)),IF($BI$1=TRUE,INDEX(Sheet2!$H$2:'Sheet2'!$H$45,MATCH(BA187,Sheet2!$G$2:'Sheet2'!$G$45,0)),0)))+IF($BE$1=TRUE,2,0)</f>
        <v>12</v>
      </c>
      <c r="AC187" s="38">
        <f t="shared" si="210"/>
        <v>15.5</v>
      </c>
      <c r="AD187" s="38">
        <f t="shared" si="211"/>
        <v>18.5</v>
      </c>
      <c r="AE187" s="39">
        <f t="shared" si="212"/>
        <v>21.5</v>
      </c>
      <c r="AF187" s="38">
        <f>BB187+IF($F187="범선",IF($BG$1=TRUE,INDEX(Sheet2!$H$2:'Sheet2'!$H$45,MATCH(BB187,Sheet2!$G$2:'Sheet2'!$G$45,0),0)),IF($BH$1=TRUE,INDEX(Sheet2!$I$2:'Sheet2'!$I$45,MATCH(BB187,Sheet2!$G$2:'Sheet2'!$G$45,0)),IF($BI$1=TRUE,INDEX(Sheet2!$H$2:'Sheet2'!$H$45,MATCH(BB187,Sheet2!$G$2:'Sheet2'!$G$45,0)),0)))+IF($BE$1=TRUE,2,0)</f>
        <v>16</v>
      </c>
      <c r="AG187" s="38">
        <f t="shared" si="213"/>
        <v>19.5</v>
      </c>
      <c r="AH187" s="38">
        <f t="shared" si="214"/>
        <v>22.5</v>
      </c>
      <c r="AI187" s="39">
        <f t="shared" si="215"/>
        <v>25.5</v>
      </c>
      <c r="AJ187" s="38"/>
      <c r="AK187" s="96">
        <v>310</v>
      </c>
      <c r="AL187" s="96">
        <v>310</v>
      </c>
      <c r="AM187" s="96">
        <v>16</v>
      </c>
      <c r="AN187" s="83">
        <v>15</v>
      </c>
      <c r="AO187" s="83">
        <v>41</v>
      </c>
      <c r="AP187" s="13">
        <v>80</v>
      </c>
      <c r="AQ187" s="13">
        <v>27</v>
      </c>
      <c r="AR187" s="13">
        <v>74</v>
      </c>
      <c r="AS187" s="13">
        <v>546</v>
      </c>
      <c r="AT187" s="13">
        <v>3</v>
      </c>
      <c r="AU187" s="5">
        <f t="shared" si="216"/>
        <v>700</v>
      </c>
      <c r="AV187" s="5">
        <f t="shared" si="217"/>
        <v>525</v>
      </c>
      <c r="AW187" s="5">
        <f t="shared" si="218"/>
        <v>875</v>
      </c>
      <c r="AX187" s="5">
        <f t="shared" si="219"/>
        <v>2</v>
      </c>
      <c r="AY187" s="5">
        <f t="shared" si="220"/>
        <v>3</v>
      </c>
      <c r="AZ187" s="5">
        <f t="shared" si="221"/>
        <v>7</v>
      </c>
      <c r="BA187" s="5">
        <f t="shared" si="222"/>
        <v>10</v>
      </c>
      <c r="BB187" s="5">
        <f t="shared" si="223"/>
        <v>14</v>
      </c>
    </row>
    <row r="188" spans="1:54" hidden="1">
      <c r="A188" s="712"/>
      <c r="B188" s="875" t="s">
        <v>44</v>
      </c>
      <c r="C188" s="719" t="s">
        <v>49</v>
      </c>
      <c r="D188" s="726" t="s">
        <v>1</v>
      </c>
      <c r="E188" s="726" t="s">
        <v>0</v>
      </c>
      <c r="F188" s="732" t="s">
        <v>18</v>
      </c>
      <c r="G188" s="735" t="s">
        <v>8</v>
      </c>
      <c r="H188" s="739">
        <f>ROUNDDOWN(AK188*1.05,0)+INDEX(Sheet2!$B$2:'Sheet2'!$B$5,MATCH(G188,Sheet2!$A$2:'Sheet2'!$A$5,0),0)+34*AT188-ROUNDUP(IF($BC$1=TRUE,AV188,AW188)/10,0)+A188</f>
        <v>518</v>
      </c>
      <c r="I188" s="744">
        <f>ROUNDDOWN(AL188*1.05,0)+INDEX(Sheet2!$B$2:'Sheet2'!$B$5,MATCH(G188,Sheet2!$A$2:'Sheet2'!$A$5,0),0)+34*AT188-ROUNDUP(IF($BC$1=TRUE,AV188,AW188)/10,0)+A188</f>
        <v>560</v>
      </c>
      <c r="J188" s="749">
        <f t="shared" si="196"/>
        <v>1078</v>
      </c>
      <c r="K188" s="235">
        <f>AW188-ROUNDDOWN(AR188/2,0)-ROUNDDOWN(MAX(AQ188*1.2,AP188*0.5),0)+INDEX(Sheet2!$C$2:'Sheet2'!$C$5,MATCH(G188,Sheet2!$A$2:'Sheet2'!$A$5,0),0)</f>
        <v>844</v>
      </c>
      <c r="L188" s="771">
        <f t="shared" si="197"/>
        <v>445</v>
      </c>
      <c r="M188" s="777">
        <f t="shared" si="198"/>
        <v>15</v>
      </c>
      <c r="N188" s="777">
        <f t="shared" si="199"/>
        <v>35</v>
      </c>
      <c r="O188" s="789">
        <f t="shared" si="200"/>
        <v>2114</v>
      </c>
      <c r="P188" s="259">
        <f>AX188+IF($F188="범선",IF($BG$1=TRUE,INDEX(Sheet2!$H$2:'Sheet2'!$H$45,MATCH(AX188,Sheet2!$G$2:'Sheet2'!$G$45,0),0)),IF($BH$1=TRUE,INDEX(Sheet2!$I$2:'Sheet2'!$I$45,MATCH(AX188,Sheet2!$G$2:'Sheet2'!$G$45,0)),IF($BI$1=TRUE,INDEX(Sheet2!$H$2:'Sheet2'!$H$45,MATCH(AX188,Sheet2!$G$2:'Sheet2'!$G$45,0)),0)))+IF($BE$1=TRUE,2,0)</f>
        <v>3</v>
      </c>
      <c r="Q188" s="214">
        <f t="shared" si="201"/>
        <v>6</v>
      </c>
      <c r="R188" s="214">
        <f t="shared" si="202"/>
        <v>9</v>
      </c>
      <c r="S188" s="223">
        <f t="shared" si="203"/>
        <v>12</v>
      </c>
      <c r="T188" s="214">
        <f>AY188+IF($F188="범선",IF($BG$1=TRUE,INDEX(Sheet2!$H$2:'Sheet2'!$H$45,MATCH(AY188,Sheet2!$G$2:'Sheet2'!$G$45,0),0)),IF($BH$1=TRUE,INDEX(Sheet2!$I$2:'Sheet2'!$I$45,MATCH(AY188,Sheet2!$G$2:'Sheet2'!$G$45,0)),IF($BI$1=TRUE,INDEX(Sheet2!$H$2:'Sheet2'!$H$45,MATCH(AY188,Sheet2!$G$2:'Sheet2'!$G$45,0)),0)))+IF($BE$1=TRUE,2,0)</f>
        <v>4</v>
      </c>
      <c r="U188" s="214">
        <f t="shared" si="204"/>
        <v>7.5</v>
      </c>
      <c r="V188" s="214">
        <f t="shared" si="205"/>
        <v>10.5</v>
      </c>
      <c r="W188" s="223">
        <f t="shared" si="206"/>
        <v>13.5</v>
      </c>
      <c r="X188" s="214">
        <f>AZ188+IF($F188="범선",IF($BG$1=TRUE,INDEX(Sheet2!$H$2:'Sheet2'!$H$45,MATCH(AZ188,Sheet2!$G$2:'Sheet2'!$G$45,0),0)),IF($BH$1=TRUE,INDEX(Sheet2!$I$2:'Sheet2'!$I$45,MATCH(AZ188,Sheet2!$G$2:'Sheet2'!$G$45,0)),IF($BI$1=TRUE,INDEX(Sheet2!$H$2:'Sheet2'!$H$45,MATCH(AZ188,Sheet2!$G$2:'Sheet2'!$G$45,0)),0)))+IF($BE$1=TRUE,2,0)</f>
        <v>7</v>
      </c>
      <c r="Y188" s="214">
        <f t="shared" si="207"/>
        <v>10.5</v>
      </c>
      <c r="Z188" s="214">
        <f t="shared" si="208"/>
        <v>13.5</v>
      </c>
      <c r="AA188" s="223">
        <f t="shared" si="209"/>
        <v>16.5</v>
      </c>
      <c r="AB188" s="214">
        <f>BA188+IF($F188="범선",IF($BG$1=TRUE,INDEX(Sheet2!$H$2:'Sheet2'!$H$45,MATCH(BA188,Sheet2!$G$2:'Sheet2'!$G$45,0),0)),IF($BH$1=TRUE,INDEX(Sheet2!$I$2:'Sheet2'!$I$45,MATCH(BA188,Sheet2!$G$2:'Sheet2'!$G$45,0)),IF($BI$1=TRUE,INDEX(Sheet2!$H$2:'Sheet2'!$H$45,MATCH(BA188,Sheet2!$G$2:'Sheet2'!$G$45,0)),0)))+IF($BE$1=TRUE,2,0)</f>
        <v>11</v>
      </c>
      <c r="AC188" s="214">
        <f t="shared" si="210"/>
        <v>14.5</v>
      </c>
      <c r="AD188" s="214">
        <f t="shared" si="211"/>
        <v>17.5</v>
      </c>
      <c r="AE188" s="223">
        <f t="shared" si="212"/>
        <v>20.5</v>
      </c>
      <c r="AF188" s="214">
        <f>BB188+IF($F188="범선",IF($BG$1=TRUE,INDEX(Sheet2!$H$2:'Sheet2'!$H$45,MATCH(BB188,Sheet2!$G$2:'Sheet2'!$G$45,0),0)),IF($BH$1=TRUE,INDEX(Sheet2!$I$2:'Sheet2'!$I$45,MATCH(BB188,Sheet2!$G$2:'Sheet2'!$G$45,0)),IF($BI$1=TRUE,INDEX(Sheet2!$H$2:'Sheet2'!$H$45,MATCH(BB188,Sheet2!$G$2:'Sheet2'!$G$45,0)),0)))+IF($BE$1=TRUE,2,0)</f>
        <v>15</v>
      </c>
      <c r="AG188" s="214">
        <f t="shared" si="213"/>
        <v>18.5</v>
      </c>
      <c r="AH188" s="214">
        <f t="shared" si="214"/>
        <v>21.5</v>
      </c>
      <c r="AI188" s="223">
        <f t="shared" si="215"/>
        <v>24.5</v>
      </c>
      <c r="AK188" s="97">
        <v>295</v>
      </c>
      <c r="AL188" s="97">
        <v>335</v>
      </c>
      <c r="AM188" s="97">
        <v>16</v>
      </c>
      <c r="AN188" s="83">
        <v>15</v>
      </c>
      <c r="AO188" s="83">
        <v>35</v>
      </c>
      <c r="AP188" s="5">
        <v>110</v>
      </c>
      <c r="AQ188" s="5">
        <v>40</v>
      </c>
      <c r="AR188" s="5">
        <v>50</v>
      </c>
      <c r="AS188" s="5">
        <v>540</v>
      </c>
      <c r="AT188" s="5">
        <v>3</v>
      </c>
      <c r="AU188" s="5">
        <f t="shared" si="216"/>
        <v>700</v>
      </c>
      <c r="AV188" s="5">
        <f t="shared" si="217"/>
        <v>525</v>
      </c>
      <c r="AW188" s="5">
        <f t="shared" si="218"/>
        <v>875</v>
      </c>
      <c r="AX188" s="5">
        <f t="shared" si="219"/>
        <v>1</v>
      </c>
      <c r="AY188" s="5">
        <f t="shared" si="220"/>
        <v>2</v>
      </c>
      <c r="AZ188" s="5">
        <f t="shared" si="221"/>
        <v>5</v>
      </c>
      <c r="BA188" s="5">
        <f t="shared" si="222"/>
        <v>9</v>
      </c>
      <c r="BB188" s="5">
        <f t="shared" si="223"/>
        <v>13</v>
      </c>
    </row>
    <row r="189" spans="1:54" hidden="1">
      <c r="A189" s="368"/>
      <c r="B189" s="90"/>
      <c r="C189" s="122" t="s">
        <v>49</v>
      </c>
      <c r="D189" s="20" t="s">
        <v>25</v>
      </c>
      <c r="E189" s="20" t="s">
        <v>0</v>
      </c>
      <c r="F189" s="21" t="s">
        <v>18</v>
      </c>
      <c r="G189" s="22" t="s">
        <v>8</v>
      </c>
      <c r="H189" s="318">
        <f>ROUNDDOWN(AK189*1.05,0)+INDEX(Sheet2!$B$2:'Sheet2'!$B$5,MATCH(G189,Sheet2!$A$2:'Sheet2'!$A$5,0),0)+34*AT189-ROUNDUP(IF($BC$1=TRUE,AV189,AW189)/10,0)+A189</f>
        <v>503</v>
      </c>
      <c r="I189" s="319">
        <f>ROUNDDOWN(AL189*1.05,0)+INDEX(Sheet2!$B$2:'Sheet2'!$B$5,MATCH(G189,Sheet2!$A$2:'Sheet2'!$A$5,0),0)+34*AT189-ROUNDUP(IF($BC$1=TRUE,AV189,AW189)/10,0)+A189</f>
        <v>550</v>
      </c>
      <c r="J189" s="23">
        <f t="shared" si="196"/>
        <v>1053</v>
      </c>
      <c r="K189" s="495">
        <f>AW189-ROUNDDOWN(AR189/2,0)-ROUNDDOWN(MAX(AQ189*1.2,AP189*0.5),0)+INDEX(Sheet2!$C$2:'Sheet2'!$C$5,MATCH(G189,Sheet2!$A$2:'Sheet2'!$A$5,0),0)</f>
        <v>844</v>
      </c>
      <c r="L189" s="19">
        <f t="shared" si="197"/>
        <v>445</v>
      </c>
      <c r="M189" s="99">
        <f t="shared" si="198"/>
        <v>14</v>
      </c>
      <c r="N189" s="99">
        <f t="shared" si="199"/>
        <v>35</v>
      </c>
      <c r="O189" s="187">
        <f t="shared" si="200"/>
        <v>2059</v>
      </c>
      <c r="P189" s="24">
        <f>AX189+IF($F189="범선",IF($BG$1=TRUE,INDEX(Sheet2!$H$2:'Sheet2'!$H$45,MATCH(AX189,Sheet2!$G$2:'Sheet2'!$G$45,0),0)),IF($BH$1=TRUE,INDEX(Sheet2!$I$2:'Sheet2'!$I$45,MATCH(AX189,Sheet2!$G$2:'Sheet2'!$G$45,0)),IF($BI$1=TRUE,INDEX(Sheet2!$H$2:'Sheet2'!$H$45,MATCH(AX189,Sheet2!$G$2:'Sheet2'!$G$45,0)),0)))+IF($BE$1=TRUE,2,0)</f>
        <v>3</v>
      </c>
      <c r="Q189" s="20">
        <f t="shared" si="201"/>
        <v>6</v>
      </c>
      <c r="R189" s="20">
        <f t="shared" si="202"/>
        <v>9</v>
      </c>
      <c r="S189" s="22">
        <f t="shared" si="203"/>
        <v>12</v>
      </c>
      <c r="T189" s="20">
        <f>AY189+IF($F189="범선",IF($BG$1=TRUE,INDEX(Sheet2!$H$2:'Sheet2'!$H$45,MATCH(AY189,Sheet2!$G$2:'Sheet2'!$G$45,0),0)),IF($BH$1=TRUE,INDEX(Sheet2!$I$2:'Sheet2'!$I$45,MATCH(AY189,Sheet2!$G$2:'Sheet2'!$G$45,0)),IF($BI$1=TRUE,INDEX(Sheet2!$H$2:'Sheet2'!$H$45,MATCH(AY189,Sheet2!$G$2:'Sheet2'!$G$45,0)),0)))+IF($BE$1=TRUE,2,0)</f>
        <v>4</v>
      </c>
      <c r="U189" s="20">
        <f t="shared" si="204"/>
        <v>7.5</v>
      </c>
      <c r="V189" s="20">
        <f t="shared" si="205"/>
        <v>10.5</v>
      </c>
      <c r="W189" s="22">
        <f t="shared" si="206"/>
        <v>13.5</v>
      </c>
      <c r="X189" s="20">
        <f>AZ189+IF($F189="범선",IF($BG$1=TRUE,INDEX(Sheet2!$H$2:'Sheet2'!$H$45,MATCH(AZ189,Sheet2!$G$2:'Sheet2'!$G$45,0),0)),IF($BH$1=TRUE,INDEX(Sheet2!$I$2:'Sheet2'!$I$45,MATCH(AZ189,Sheet2!$G$2:'Sheet2'!$G$45,0)),IF($BI$1=TRUE,INDEX(Sheet2!$H$2:'Sheet2'!$H$45,MATCH(AZ189,Sheet2!$G$2:'Sheet2'!$G$45,0)),0)))+IF($BE$1=TRUE,2,0)</f>
        <v>7</v>
      </c>
      <c r="Y189" s="20">
        <f t="shared" si="207"/>
        <v>10.5</v>
      </c>
      <c r="Z189" s="20">
        <f t="shared" si="208"/>
        <v>13.5</v>
      </c>
      <c r="AA189" s="22">
        <f t="shared" si="209"/>
        <v>16.5</v>
      </c>
      <c r="AB189" s="20">
        <f>BA189+IF($F189="범선",IF($BG$1=TRUE,INDEX(Sheet2!$H$2:'Sheet2'!$H$45,MATCH(BA189,Sheet2!$G$2:'Sheet2'!$G$45,0),0)),IF($BH$1=TRUE,INDEX(Sheet2!$I$2:'Sheet2'!$I$45,MATCH(BA189,Sheet2!$G$2:'Sheet2'!$G$45,0)),IF($BI$1=TRUE,INDEX(Sheet2!$H$2:'Sheet2'!$H$45,MATCH(BA189,Sheet2!$G$2:'Sheet2'!$G$45,0)),0)))+IF($BE$1=TRUE,2,0)</f>
        <v>11</v>
      </c>
      <c r="AC189" s="20">
        <f t="shared" si="210"/>
        <v>14.5</v>
      </c>
      <c r="AD189" s="20">
        <f t="shared" si="211"/>
        <v>17.5</v>
      </c>
      <c r="AE189" s="22">
        <f t="shared" si="212"/>
        <v>20.5</v>
      </c>
      <c r="AF189" s="20">
        <f>BB189+IF($F189="범선",IF($BG$1=TRUE,INDEX(Sheet2!$H$2:'Sheet2'!$H$45,MATCH(BB189,Sheet2!$G$2:'Sheet2'!$G$45,0),0)),IF($BH$1=TRUE,INDEX(Sheet2!$I$2:'Sheet2'!$I$45,MATCH(BB189,Sheet2!$G$2:'Sheet2'!$G$45,0)),IF($BI$1=TRUE,INDEX(Sheet2!$H$2:'Sheet2'!$H$45,MATCH(BB189,Sheet2!$G$2:'Sheet2'!$G$45,0)),0)))+IF($BE$1=TRUE,2,0)</f>
        <v>15</v>
      </c>
      <c r="AG189" s="20">
        <f t="shared" si="213"/>
        <v>18.5</v>
      </c>
      <c r="AH189" s="20">
        <f t="shared" si="214"/>
        <v>21.5</v>
      </c>
      <c r="AI189" s="22">
        <f t="shared" si="215"/>
        <v>24.5</v>
      </c>
      <c r="AJ189" s="20"/>
      <c r="AK189" s="97">
        <v>280</v>
      </c>
      <c r="AL189" s="97">
        <v>325</v>
      </c>
      <c r="AM189" s="97">
        <v>15</v>
      </c>
      <c r="AN189" s="83">
        <v>14</v>
      </c>
      <c r="AO189" s="83">
        <v>35</v>
      </c>
      <c r="AP189" s="5">
        <v>110</v>
      </c>
      <c r="AQ189" s="5">
        <v>40</v>
      </c>
      <c r="AR189" s="5">
        <v>50</v>
      </c>
      <c r="AS189" s="5">
        <v>540</v>
      </c>
      <c r="AT189" s="5">
        <v>3</v>
      </c>
      <c r="AU189" s="5">
        <f t="shared" si="216"/>
        <v>700</v>
      </c>
      <c r="AV189" s="5">
        <f t="shared" si="217"/>
        <v>525</v>
      </c>
      <c r="AW189" s="5">
        <f t="shared" si="218"/>
        <v>875</v>
      </c>
      <c r="AX189" s="5">
        <f t="shared" si="219"/>
        <v>1</v>
      </c>
      <c r="AY189" s="5">
        <f t="shared" si="220"/>
        <v>2</v>
      </c>
      <c r="AZ189" s="5">
        <f t="shared" si="221"/>
        <v>5</v>
      </c>
      <c r="BA189" s="5">
        <f t="shared" si="222"/>
        <v>9</v>
      </c>
      <c r="BB189" s="5">
        <f t="shared" si="223"/>
        <v>13</v>
      </c>
    </row>
    <row r="190" spans="1:54" hidden="1">
      <c r="A190" s="334"/>
      <c r="B190" s="89" t="s">
        <v>71</v>
      </c>
      <c r="C190" s="119" t="s">
        <v>69</v>
      </c>
      <c r="D190" s="26" t="s">
        <v>1</v>
      </c>
      <c r="E190" s="26" t="s">
        <v>0</v>
      </c>
      <c r="F190" s="27" t="s">
        <v>18</v>
      </c>
      <c r="G190" s="28" t="s">
        <v>8</v>
      </c>
      <c r="H190" s="91">
        <f>ROUNDDOWN(AK190*1.05,0)+INDEX(Sheet2!$B$2:'Sheet2'!$B$5,MATCH(G190,Sheet2!$A$2:'Sheet2'!$A$5,0),0)+34*AT190-ROUNDUP(IF($BC$1=TRUE,AV190,AW190)/10,0)+A190</f>
        <v>377</v>
      </c>
      <c r="I190" s="231">
        <f>ROUNDDOWN(AL190*1.05,0)+INDEX(Sheet2!$B$2:'Sheet2'!$B$5,MATCH(G190,Sheet2!$A$2:'Sheet2'!$A$5,0),0)+34*AT190-ROUNDUP(IF($BC$1=TRUE,AV190,AW190)/10,0)+A190</f>
        <v>529</v>
      </c>
      <c r="J190" s="30">
        <f t="shared" si="196"/>
        <v>906</v>
      </c>
      <c r="K190" s="143">
        <f>AW190-ROUNDDOWN(AR190/2,0)-ROUNDDOWN(MAX(AQ190*1.2,AP190*0.5),0)+INDEX(Sheet2!$C$2:'Sheet2'!$C$5,MATCH(G190,Sheet2!$A$2:'Sheet2'!$A$5,0),0)</f>
        <v>844</v>
      </c>
      <c r="L190" s="25">
        <f t="shared" si="197"/>
        <v>445</v>
      </c>
      <c r="M190" s="83">
        <f t="shared" si="198"/>
        <v>15</v>
      </c>
      <c r="N190" s="83">
        <f t="shared" si="199"/>
        <v>32</v>
      </c>
      <c r="O190" s="92">
        <f t="shared" si="200"/>
        <v>1660</v>
      </c>
      <c r="P190" s="31">
        <f>AX190+IF($F190="범선",IF($BG$1=TRUE,INDEX(Sheet2!$H$2:'Sheet2'!$H$45,MATCH(AX190,Sheet2!$G$2:'Sheet2'!$G$45,0),0)),IF($BH$1=TRUE,INDEX(Sheet2!$I$2:'Sheet2'!$I$45,MATCH(AX190,Sheet2!$G$2:'Sheet2'!$G$45,0)),IF($BI$1=TRUE,INDEX(Sheet2!$H$2:'Sheet2'!$H$45,MATCH(AX190,Sheet2!$G$2:'Sheet2'!$G$45,0)),0)))+IF($BE$1=TRUE,2,0)</f>
        <v>2</v>
      </c>
      <c r="Q190" s="26">
        <f t="shared" si="201"/>
        <v>5</v>
      </c>
      <c r="R190" s="26">
        <f t="shared" si="202"/>
        <v>8</v>
      </c>
      <c r="S190" s="28">
        <f t="shared" si="203"/>
        <v>11</v>
      </c>
      <c r="T190" s="26">
        <f>AY190+IF($F190="범선",IF($BG$1=TRUE,INDEX(Sheet2!$H$2:'Sheet2'!$H$45,MATCH(AY190,Sheet2!$G$2:'Sheet2'!$G$45,0),0)),IF($BH$1=TRUE,INDEX(Sheet2!$I$2:'Sheet2'!$I$45,MATCH(AY190,Sheet2!$G$2:'Sheet2'!$G$45,0)),IF($BI$1=TRUE,INDEX(Sheet2!$H$2:'Sheet2'!$H$45,MATCH(AY190,Sheet2!$G$2:'Sheet2'!$G$45,0)),0)))+IF($BE$1=TRUE,2,0)</f>
        <v>3</v>
      </c>
      <c r="U190" s="26">
        <f t="shared" si="204"/>
        <v>6.5</v>
      </c>
      <c r="V190" s="26">
        <f t="shared" si="205"/>
        <v>9.5</v>
      </c>
      <c r="W190" s="28">
        <f t="shared" si="206"/>
        <v>12.5</v>
      </c>
      <c r="X190" s="26">
        <f>AZ190+IF($F190="범선",IF($BG$1=TRUE,INDEX(Sheet2!$H$2:'Sheet2'!$H$45,MATCH(AZ190,Sheet2!$G$2:'Sheet2'!$G$45,0),0)),IF($BH$1=TRUE,INDEX(Sheet2!$I$2:'Sheet2'!$I$45,MATCH(AZ190,Sheet2!$G$2:'Sheet2'!$G$45,0)),IF($BI$1=TRUE,INDEX(Sheet2!$H$2:'Sheet2'!$H$45,MATCH(AZ190,Sheet2!$G$2:'Sheet2'!$G$45,0)),0)))+IF($BE$1=TRUE,2,0)</f>
        <v>7</v>
      </c>
      <c r="Y190" s="26">
        <f t="shared" si="207"/>
        <v>10.5</v>
      </c>
      <c r="Z190" s="26">
        <f t="shared" si="208"/>
        <v>13.5</v>
      </c>
      <c r="AA190" s="28">
        <f t="shared" si="209"/>
        <v>16.5</v>
      </c>
      <c r="AB190" s="26">
        <f>BA190+IF($F190="범선",IF($BG$1=TRUE,INDEX(Sheet2!$H$2:'Sheet2'!$H$45,MATCH(BA190,Sheet2!$G$2:'Sheet2'!$G$45,0),0)),IF($BH$1=TRUE,INDEX(Sheet2!$I$2:'Sheet2'!$I$45,MATCH(BA190,Sheet2!$G$2:'Sheet2'!$G$45,0)),IF($BI$1=TRUE,INDEX(Sheet2!$H$2:'Sheet2'!$H$45,MATCH(BA190,Sheet2!$G$2:'Sheet2'!$G$45,0)),0)))+IF($BE$1=TRUE,2,0)</f>
        <v>10</v>
      </c>
      <c r="AC190" s="26">
        <f t="shared" si="210"/>
        <v>13.5</v>
      </c>
      <c r="AD190" s="26">
        <f t="shared" si="211"/>
        <v>16.5</v>
      </c>
      <c r="AE190" s="28">
        <f t="shared" si="212"/>
        <v>19.5</v>
      </c>
      <c r="AF190" s="26">
        <f>BB190+IF($F190="범선",IF($BG$1=TRUE,INDEX(Sheet2!$H$2:'Sheet2'!$H$45,MATCH(BB190,Sheet2!$G$2:'Sheet2'!$G$45,0),0)),IF($BH$1=TRUE,INDEX(Sheet2!$I$2:'Sheet2'!$I$45,MATCH(BB190,Sheet2!$G$2:'Sheet2'!$G$45,0)),IF($BI$1=TRUE,INDEX(Sheet2!$H$2:'Sheet2'!$H$45,MATCH(BB190,Sheet2!$G$2:'Sheet2'!$G$45,0)),0)))+IF($BE$1=TRUE,2,0)</f>
        <v>14</v>
      </c>
      <c r="AG190" s="26">
        <f t="shared" si="213"/>
        <v>17.5</v>
      </c>
      <c r="AH190" s="26">
        <f t="shared" si="214"/>
        <v>20.5</v>
      </c>
      <c r="AI190" s="28">
        <f t="shared" si="215"/>
        <v>23.5</v>
      </c>
      <c r="AJ190" s="26"/>
      <c r="AK190" s="97">
        <v>160</v>
      </c>
      <c r="AL190" s="97">
        <v>305</v>
      </c>
      <c r="AM190" s="97">
        <v>11</v>
      </c>
      <c r="AN190" s="83">
        <v>15</v>
      </c>
      <c r="AO190" s="83">
        <v>32</v>
      </c>
      <c r="AP190" s="5">
        <v>100</v>
      </c>
      <c r="AQ190" s="5">
        <v>33</v>
      </c>
      <c r="AR190" s="5">
        <v>60</v>
      </c>
      <c r="AS190" s="5">
        <v>540</v>
      </c>
      <c r="AT190" s="5">
        <v>3</v>
      </c>
      <c r="AU190" s="5">
        <f t="shared" si="216"/>
        <v>700</v>
      </c>
      <c r="AV190" s="5">
        <f t="shared" si="217"/>
        <v>525</v>
      </c>
      <c r="AW190" s="5">
        <f t="shared" si="218"/>
        <v>875</v>
      </c>
      <c r="AX190" s="5">
        <f t="shared" si="219"/>
        <v>0</v>
      </c>
      <c r="AY190" s="5">
        <f t="shared" si="220"/>
        <v>1</v>
      </c>
      <c r="AZ190" s="5">
        <f t="shared" si="221"/>
        <v>5</v>
      </c>
      <c r="BA190" s="5">
        <f t="shared" si="222"/>
        <v>8</v>
      </c>
      <c r="BB190" s="5">
        <f t="shared" si="223"/>
        <v>12</v>
      </c>
    </row>
    <row r="191" spans="1:54" hidden="1">
      <c r="A191" s="334"/>
      <c r="B191" s="89" t="s">
        <v>99</v>
      </c>
      <c r="C191" s="119" t="s">
        <v>194</v>
      </c>
      <c r="D191" s="26" t="s">
        <v>1</v>
      </c>
      <c r="E191" s="26" t="s">
        <v>41</v>
      </c>
      <c r="F191" s="26" t="s">
        <v>18</v>
      </c>
      <c r="G191" s="28" t="s">
        <v>12</v>
      </c>
      <c r="H191" s="91">
        <f>ROUNDDOWN(AK191*1.05,0)+INDEX(Sheet2!$B$2:'Sheet2'!$B$5,MATCH(G191,Sheet2!$A$2:'Sheet2'!$A$5,0),0)+34*AT191-ROUNDUP(IF($BC$1=TRUE,AV191,AW191)/10,0)+A191</f>
        <v>310</v>
      </c>
      <c r="I191" s="231">
        <f>ROUNDDOWN(AL191*1.05,0)+INDEX(Sheet2!$B$2:'Sheet2'!$B$5,MATCH(G191,Sheet2!$A$2:'Sheet2'!$A$5,0),0)+34*AT191-ROUNDUP(IF($BC$1=TRUE,AV191,AW191)/10,0)+A191</f>
        <v>450</v>
      </c>
      <c r="J191" s="30">
        <f t="shared" si="196"/>
        <v>760</v>
      </c>
      <c r="K191" s="133">
        <f>AW191-ROUNDDOWN(AR191/2,0)-ROUNDDOWN(MAX(AQ191*1.2,AP191*0.5),0)+INDEX(Sheet2!$C$2:'Sheet2'!$C$5,MATCH(G191,Sheet2!$A$2:'Sheet2'!$A$5,0),0)</f>
        <v>842</v>
      </c>
      <c r="L191" s="25">
        <f t="shared" si="197"/>
        <v>426</v>
      </c>
      <c r="M191" s="83">
        <f t="shared" si="198"/>
        <v>8</v>
      </c>
      <c r="N191" s="83">
        <f t="shared" si="199"/>
        <v>43</v>
      </c>
      <c r="O191" s="92">
        <f t="shared" si="200"/>
        <v>1380</v>
      </c>
      <c r="P191" s="31">
        <f>AX191+IF($F191="범선",IF($BG$1=TRUE,INDEX(Sheet2!$H$2:'Sheet2'!$H$45,MATCH(AX191,Sheet2!$G$2:'Sheet2'!$G$45,0),0)),IF($BH$1=TRUE,INDEX(Sheet2!$I$2:'Sheet2'!$I$45,MATCH(AX191,Sheet2!$G$2:'Sheet2'!$G$45,0)),IF($BI$1=TRUE,INDEX(Sheet2!$H$2:'Sheet2'!$H$45,MATCH(AX191,Sheet2!$G$2:'Sheet2'!$G$45,0)),0)))+IF($BE$1=TRUE,2,0)</f>
        <v>4</v>
      </c>
      <c r="Q191" s="26">
        <f t="shared" si="201"/>
        <v>7</v>
      </c>
      <c r="R191" s="26">
        <f t="shared" si="202"/>
        <v>10</v>
      </c>
      <c r="S191" s="28">
        <f t="shared" si="203"/>
        <v>13</v>
      </c>
      <c r="T191" s="26">
        <f>AY191+IF($F191="범선",IF($BG$1=TRUE,INDEX(Sheet2!$H$2:'Sheet2'!$H$45,MATCH(AY191,Sheet2!$G$2:'Sheet2'!$G$45,0),0)),IF($BH$1=TRUE,INDEX(Sheet2!$I$2:'Sheet2'!$I$45,MATCH(AY191,Sheet2!$G$2:'Sheet2'!$G$45,0)),IF($BI$1=TRUE,INDEX(Sheet2!$H$2:'Sheet2'!$H$45,MATCH(AY191,Sheet2!$G$2:'Sheet2'!$G$45,0)),0)))+IF($BE$1=TRUE,2,0)</f>
        <v>5</v>
      </c>
      <c r="U191" s="26">
        <f t="shared" si="204"/>
        <v>8.5</v>
      </c>
      <c r="V191" s="26">
        <f t="shared" si="205"/>
        <v>11.5</v>
      </c>
      <c r="W191" s="28">
        <f t="shared" si="206"/>
        <v>14.5</v>
      </c>
      <c r="X191" s="26">
        <f>AZ191+IF($F191="범선",IF($BG$1=TRUE,INDEX(Sheet2!$H$2:'Sheet2'!$H$45,MATCH(AZ191,Sheet2!$G$2:'Sheet2'!$G$45,0),0)),IF($BH$1=TRUE,INDEX(Sheet2!$I$2:'Sheet2'!$I$45,MATCH(AZ191,Sheet2!$G$2:'Sheet2'!$G$45,0)),IF($BI$1=TRUE,INDEX(Sheet2!$H$2:'Sheet2'!$H$45,MATCH(AZ191,Sheet2!$G$2:'Sheet2'!$G$45,0)),0)))+IF($BE$1=TRUE,2,0)</f>
        <v>9</v>
      </c>
      <c r="Y191" s="26">
        <f t="shared" si="207"/>
        <v>12.5</v>
      </c>
      <c r="Z191" s="26">
        <f t="shared" si="208"/>
        <v>15.5</v>
      </c>
      <c r="AA191" s="28">
        <f t="shared" si="209"/>
        <v>18.5</v>
      </c>
      <c r="AB191" s="26">
        <f>BA191+IF($F191="범선",IF($BG$1=TRUE,INDEX(Sheet2!$H$2:'Sheet2'!$H$45,MATCH(BA191,Sheet2!$G$2:'Sheet2'!$G$45,0),0)),IF($BH$1=TRUE,INDEX(Sheet2!$I$2:'Sheet2'!$I$45,MATCH(BA191,Sheet2!$G$2:'Sheet2'!$G$45,0)),IF($BI$1=TRUE,INDEX(Sheet2!$H$2:'Sheet2'!$H$45,MATCH(BA191,Sheet2!$G$2:'Sheet2'!$G$45,0)),0)))+IF($BE$1=TRUE,2,0)</f>
        <v>13</v>
      </c>
      <c r="AC191" s="26">
        <f t="shared" si="210"/>
        <v>16.5</v>
      </c>
      <c r="AD191" s="26">
        <f t="shared" si="211"/>
        <v>19.5</v>
      </c>
      <c r="AE191" s="28">
        <f t="shared" si="212"/>
        <v>22.5</v>
      </c>
      <c r="AF191" s="26">
        <f>BB191+IF($F191="범선",IF($BG$1=TRUE,INDEX(Sheet2!$H$2:'Sheet2'!$H$45,MATCH(BB191,Sheet2!$G$2:'Sheet2'!$G$45,0),0)),IF($BH$1=TRUE,INDEX(Sheet2!$I$2:'Sheet2'!$I$45,MATCH(BB191,Sheet2!$G$2:'Sheet2'!$G$45,0)),IF($BI$1=TRUE,INDEX(Sheet2!$H$2:'Sheet2'!$H$45,MATCH(BB191,Sheet2!$G$2:'Sheet2'!$G$45,0)),0)))+IF($BE$1=TRUE,2,0)</f>
        <v>16</v>
      </c>
      <c r="AG191" s="26">
        <f t="shared" si="213"/>
        <v>19.5</v>
      </c>
      <c r="AH191" s="26">
        <f t="shared" si="214"/>
        <v>22.5</v>
      </c>
      <c r="AI191" s="28">
        <f t="shared" si="215"/>
        <v>25.5</v>
      </c>
      <c r="AJ191" s="26"/>
      <c r="AK191" s="96">
        <v>118</v>
      </c>
      <c r="AL191" s="96">
        <v>251</v>
      </c>
      <c r="AM191" s="96">
        <v>10</v>
      </c>
      <c r="AN191" s="83">
        <v>8</v>
      </c>
      <c r="AO191" s="83">
        <v>43</v>
      </c>
      <c r="AP191" s="13">
        <v>130</v>
      </c>
      <c r="AQ191" s="13">
        <v>62</v>
      </c>
      <c r="AR191" s="13">
        <v>100</v>
      </c>
      <c r="AS191" s="13">
        <v>504</v>
      </c>
      <c r="AT191" s="13">
        <v>3</v>
      </c>
      <c r="AU191" s="5">
        <f t="shared" si="216"/>
        <v>734</v>
      </c>
      <c r="AV191" s="5">
        <f t="shared" si="217"/>
        <v>550</v>
      </c>
      <c r="AW191" s="5">
        <f t="shared" si="218"/>
        <v>917</v>
      </c>
      <c r="AX191" s="5">
        <f t="shared" si="219"/>
        <v>2</v>
      </c>
      <c r="AY191" s="5">
        <f t="shared" si="220"/>
        <v>3</v>
      </c>
      <c r="AZ191" s="5">
        <f t="shared" si="221"/>
        <v>7</v>
      </c>
      <c r="BA191" s="5">
        <f t="shared" si="222"/>
        <v>11</v>
      </c>
      <c r="BB191" s="5">
        <f t="shared" si="223"/>
        <v>14</v>
      </c>
    </row>
    <row r="192" spans="1:54" hidden="1">
      <c r="A192" s="334"/>
      <c r="B192" s="89" t="s">
        <v>113</v>
      </c>
      <c r="C192" s="119" t="s">
        <v>111</v>
      </c>
      <c r="D192" s="26" t="s">
        <v>25</v>
      </c>
      <c r="E192" s="26" t="s">
        <v>41</v>
      </c>
      <c r="F192" s="27" t="s">
        <v>18</v>
      </c>
      <c r="G192" s="28" t="s">
        <v>12</v>
      </c>
      <c r="H192" s="91">
        <f>ROUNDDOWN(AK192*1.05,0)+INDEX(Sheet2!$B$2:'Sheet2'!$B$5,MATCH(G192,Sheet2!$A$2:'Sheet2'!$A$5,0),0)+34*AT192-ROUNDUP(IF($BC$1=TRUE,AV192,AW192)/10,0)+A192</f>
        <v>363</v>
      </c>
      <c r="I192" s="231">
        <f>ROUNDDOWN(AL192*1.05,0)+INDEX(Sheet2!$B$2:'Sheet2'!$B$5,MATCH(G192,Sheet2!$A$2:'Sheet2'!$A$5,0),0)+34*AT192-ROUNDUP(IF($BC$1=TRUE,AV192,AW192)/10,0)+A192</f>
        <v>405</v>
      </c>
      <c r="J192" s="30">
        <f t="shared" si="196"/>
        <v>768</v>
      </c>
      <c r="K192" s="133">
        <f>AW192-ROUNDDOWN(AR192/2,0)-ROUNDDOWN(MAX(AQ192*1.2,AP192*0.5),0)+INDEX(Sheet2!$C$2:'Sheet2'!$C$5,MATCH(G192,Sheet2!$A$2:'Sheet2'!$A$5,0),0)</f>
        <v>840</v>
      </c>
      <c r="L192" s="25">
        <f t="shared" si="197"/>
        <v>416</v>
      </c>
      <c r="M192" s="83">
        <f t="shared" si="198"/>
        <v>10</v>
      </c>
      <c r="N192" s="83">
        <f t="shared" si="199"/>
        <v>40</v>
      </c>
      <c r="O192" s="92">
        <f t="shared" si="200"/>
        <v>1494</v>
      </c>
      <c r="P192" s="31">
        <f>AX192+IF($F192="범선",IF($BG$1=TRUE,INDEX(Sheet2!$H$2:'Sheet2'!$H$45,MATCH(AX192,Sheet2!$G$2:'Sheet2'!$G$45,0),0)),IF($BH$1=TRUE,INDEX(Sheet2!$I$2:'Sheet2'!$I$45,MATCH(AX192,Sheet2!$G$2:'Sheet2'!$G$45,0)),IF($BI$1=TRUE,INDEX(Sheet2!$H$2:'Sheet2'!$H$45,MATCH(AX192,Sheet2!$G$2:'Sheet2'!$G$45,0)),0)))+IF($BE$1=TRUE,2,0)</f>
        <v>4</v>
      </c>
      <c r="Q192" s="26">
        <f t="shared" si="201"/>
        <v>7</v>
      </c>
      <c r="R192" s="26">
        <f t="shared" si="202"/>
        <v>10</v>
      </c>
      <c r="S192" s="28">
        <f t="shared" si="203"/>
        <v>13</v>
      </c>
      <c r="T192" s="26">
        <f>AY192+IF($F192="범선",IF($BG$1=TRUE,INDEX(Sheet2!$H$2:'Sheet2'!$H$45,MATCH(AY192,Sheet2!$G$2:'Sheet2'!$G$45,0),0)),IF($BH$1=TRUE,INDEX(Sheet2!$I$2:'Sheet2'!$I$45,MATCH(AY192,Sheet2!$G$2:'Sheet2'!$G$45,0)),IF($BI$1=TRUE,INDEX(Sheet2!$H$2:'Sheet2'!$H$45,MATCH(AY192,Sheet2!$G$2:'Sheet2'!$G$45,0)),0)))+IF($BE$1=TRUE,2,0)</f>
        <v>5</v>
      </c>
      <c r="U192" s="26">
        <f t="shared" si="204"/>
        <v>8.5</v>
      </c>
      <c r="V192" s="26">
        <f t="shared" si="205"/>
        <v>11.5</v>
      </c>
      <c r="W192" s="28">
        <f t="shared" si="206"/>
        <v>14.5</v>
      </c>
      <c r="X192" s="26">
        <f>AZ192+IF($F192="범선",IF($BG$1=TRUE,INDEX(Sheet2!$H$2:'Sheet2'!$H$45,MATCH(AZ192,Sheet2!$G$2:'Sheet2'!$G$45,0),0)),IF($BH$1=TRUE,INDEX(Sheet2!$I$2:'Sheet2'!$I$45,MATCH(AZ192,Sheet2!$G$2:'Sheet2'!$G$45,0)),IF($BI$1=TRUE,INDEX(Sheet2!$H$2:'Sheet2'!$H$45,MATCH(AZ192,Sheet2!$G$2:'Sheet2'!$G$45,0)),0)))+IF($BE$1=TRUE,2,0)</f>
        <v>8</v>
      </c>
      <c r="Y192" s="26">
        <f t="shared" si="207"/>
        <v>11.5</v>
      </c>
      <c r="Z192" s="26">
        <f t="shared" si="208"/>
        <v>14.5</v>
      </c>
      <c r="AA192" s="28">
        <f t="shared" si="209"/>
        <v>17.5</v>
      </c>
      <c r="AB192" s="26">
        <f>BA192+IF($F192="범선",IF($BG$1=TRUE,INDEX(Sheet2!$H$2:'Sheet2'!$H$45,MATCH(BA192,Sheet2!$G$2:'Sheet2'!$G$45,0),0)),IF($BH$1=TRUE,INDEX(Sheet2!$I$2:'Sheet2'!$I$45,MATCH(BA192,Sheet2!$G$2:'Sheet2'!$G$45,0)),IF($BI$1=TRUE,INDEX(Sheet2!$H$2:'Sheet2'!$H$45,MATCH(BA192,Sheet2!$G$2:'Sheet2'!$G$45,0)),0)))+IF($BE$1=TRUE,2,0)</f>
        <v>12</v>
      </c>
      <c r="AC192" s="26">
        <f t="shared" si="210"/>
        <v>15.5</v>
      </c>
      <c r="AD192" s="26">
        <f t="shared" si="211"/>
        <v>18.5</v>
      </c>
      <c r="AE192" s="28">
        <f t="shared" si="212"/>
        <v>21.5</v>
      </c>
      <c r="AF192" s="26">
        <f>BB192+IF($F192="범선",IF($BG$1=TRUE,INDEX(Sheet2!$H$2:'Sheet2'!$H$45,MATCH(BB192,Sheet2!$G$2:'Sheet2'!$G$45,0),0)),IF($BH$1=TRUE,INDEX(Sheet2!$I$2:'Sheet2'!$I$45,MATCH(BB192,Sheet2!$G$2:'Sheet2'!$G$45,0)),IF($BI$1=TRUE,INDEX(Sheet2!$H$2:'Sheet2'!$H$45,MATCH(BB192,Sheet2!$G$2:'Sheet2'!$G$45,0)),0)))+IF($BE$1=TRUE,2,0)</f>
        <v>16</v>
      </c>
      <c r="AG192" s="26">
        <f t="shared" si="213"/>
        <v>19.5</v>
      </c>
      <c r="AH192" s="26">
        <f t="shared" si="214"/>
        <v>22.5</v>
      </c>
      <c r="AI192" s="28">
        <f t="shared" si="215"/>
        <v>25.5</v>
      </c>
      <c r="AJ192" s="26"/>
      <c r="AK192" s="97">
        <v>170</v>
      </c>
      <c r="AL192" s="97">
        <v>210</v>
      </c>
      <c r="AM192" s="97">
        <v>10</v>
      </c>
      <c r="AN192" s="83">
        <v>10</v>
      </c>
      <c r="AO192" s="83">
        <v>40</v>
      </c>
      <c r="AP192" s="5">
        <v>132</v>
      </c>
      <c r="AQ192" s="5">
        <v>80</v>
      </c>
      <c r="AR192" s="5">
        <v>100</v>
      </c>
      <c r="AS192" s="5">
        <v>518</v>
      </c>
      <c r="AT192" s="5">
        <v>3</v>
      </c>
      <c r="AU192" s="5">
        <f t="shared" si="216"/>
        <v>750</v>
      </c>
      <c r="AV192" s="5">
        <f t="shared" si="217"/>
        <v>562</v>
      </c>
      <c r="AW192" s="5">
        <f t="shared" si="218"/>
        <v>937</v>
      </c>
      <c r="AX192" s="5">
        <f t="shared" si="219"/>
        <v>2</v>
      </c>
      <c r="AY192" s="5">
        <f t="shared" si="220"/>
        <v>3</v>
      </c>
      <c r="AZ192" s="5">
        <f t="shared" si="221"/>
        <v>6</v>
      </c>
      <c r="BA192" s="5">
        <f t="shared" si="222"/>
        <v>10</v>
      </c>
      <c r="BB192" s="5">
        <f t="shared" si="223"/>
        <v>14</v>
      </c>
    </row>
    <row r="193" spans="1:54" hidden="1">
      <c r="A193" s="363"/>
      <c r="B193" s="211" t="s">
        <v>40</v>
      </c>
      <c r="C193" s="144" t="s">
        <v>132</v>
      </c>
      <c r="D193" s="55" t="s">
        <v>1</v>
      </c>
      <c r="E193" s="55" t="s">
        <v>0</v>
      </c>
      <c r="F193" s="56" t="s">
        <v>18</v>
      </c>
      <c r="G193" s="57" t="s">
        <v>8</v>
      </c>
      <c r="H193" s="307">
        <f>ROUNDDOWN(AK193*1.05,0)+INDEX(Sheet2!$B$2:'Sheet2'!$B$5,MATCH(G193,Sheet2!$A$2:'Sheet2'!$A$5,0),0)+34*AT193-ROUNDUP(IF($BC$1=TRUE,AV193,AW193)/10,0)+A193</f>
        <v>734</v>
      </c>
      <c r="I193" s="310">
        <f>ROUNDDOWN(AL193*1.05,0)+INDEX(Sheet2!$B$2:'Sheet2'!$B$5,MATCH(G193,Sheet2!$A$2:'Sheet2'!$A$5,0),0)+34*AT193-ROUNDUP(IF($BC$1=TRUE,AV193,AW193)/10,0)+A193</f>
        <v>476</v>
      </c>
      <c r="J193" s="58">
        <f t="shared" si="196"/>
        <v>1210</v>
      </c>
      <c r="K193" s="145">
        <f>AW193-ROUNDDOWN(AR193/2,0)-ROUNDDOWN(MAX(AQ193*1.2,AP193*0.5),0)+INDEX(Sheet2!$C$2:'Sheet2'!$C$5,MATCH(G193,Sheet2!$A$2:'Sheet2'!$A$5,0),0)</f>
        <v>839</v>
      </c>
      <c r="L193" s="54">
        <f t="shared" si="197"/>
        <v>460</v>
      </c>
      <c r="M193" s="146">
        <f t="shared" si="198"/>
        <v>9</v>
      </c>
      <c r="N193" s="146">
        <f t="shared" si="199"/>
        <v>14</v>
      </c>
      <c r="O193" s="147">
        <f t="shared" si="200"/>
        <v>2678</v>
      </c>
      <c r="P193" s="31">
        <f>AX193+IF($F193="범선",IF($BG$1=TRUE,INDEX(Sheet2!$H$2:'Sheet2'!$H$45,MATCH(AX193,Sheet2!$G$2:'Sheet2'!$G$45,0),0)),IF($BH$1=TRUE,INDEX(Sheet2!$I$2:'Sheet2'!$I$45,MATCH(AX193,Sheet2!$G$2:'Sheet2'!$G$45,0)),IF($BI$1=TRUE,INDEX(Sheet2!$H$2:'Sheet2'!$H$45,MATCH(AX193,Sheet2!$G$2:'Sheet2'!$G$45,0)),0)))+IF($BE$1=TRUE,2,0)</f>
        <v>-1</v>
      </c>
      <c r="Q193" s="26">
        <f t="shared" si="201"/>
        <v>2</v>
      </c>
      <c r="R193" s="26">
        <f t="shared" si="202"/>
        <v>5</v>
      </c>
      <c r="S193" s="28">
        <f t="shared" si="203"/>
        <v>8</v>
      </c>
      <c r="T193" s="26">
        <f>AY193+IF($F193="범선",IF($BG$1=TRUE,INDEX(Sheet2!$H$2:'Sheet2'!$H$45,MATCH(AY193,Sheet2!$G$2:'Sheet2'!$G$45,0),0)),IF($BH$1=TRUE,INDEX(Sheet2!$I$2:'Sheet2'!$I$45,MATCH(AY193,Sheet2!$G$2:'Sheet2'!$G$45,0)),IF($BI$1=TRUE,INDEX(Sheet2!$H$2:'Sheet2'!$H$45,MATCH(AY193,Sheet2!$G$2:'Sheet2'!$G$45,0)),0)))+IF($BE$1=TRUE,2,0)</f>
        <v>1</v>
      </c>
      <c r="U193" s="26">
        <f t="shared" si="204"/>
        <v>4.5</v>
      </c>
      <c r="V193" s="26">
        <f t="shared" si="205"/>
        <v>7.5</v>
      </c>
      <c r="W193" s="28">
        <f t="shared" si="206"/>
        <v>10.5</v>
      </c>
      <c r="X193" s="26">
        <f>AZ193+IF($F193="범선",IF($BG$1=TRUE,INDEX(Sheet2!$H$2:'Sheet2'!$H$45,MATCH(AZ193,Sheet2!$G$2:'Sheet2'!$G$45,0),0)),IF($BH$1=TRUE,INDEX(Sheet2!$I$2:'Sheet2'!$I$45,MATCH(AZ193,Sheet2!$G$2:'Sheet2'!$G$45,0)),IF($BI$1=TRUE,INDEX(Sheet2!$H$2:'Sheet2'!$H$45,MATCH(AZ193,Sheet2!$G$2:'Sheet2'!$G$45,0)),0)))+IF($BE$1=TRUE,2,0)</f>
        <v>4</v>
      </c>
      <c r="Y193" s="26">
        <f t="shared" si="207"/>
        <v>7.5</v>
      </c>
      <c r="Z193" s="26">
        <f t="shared" si="208"/>
        <v>10.5</v>
      </c>
      <c r="AA193" s="28">
        <f t="shared" si="209"/>
        <v>13.5</v>
      </c>
      <c r="AB193" s="26">
        <f>BA193+IF($F193="범선",IF($BG$1=TRUE,INDEX(Sheet2!$H$2:'Sheet2'!$H$45,MATCH(BA193,Sheet2!$G$2:'Sheet2'!$G$45,0),0)),IF($BH$1=TRUE,INDEX(Sheet2!$I$2:'Sheet2'!$I$45,MATCH(BA193,Sheet2!$G$2:'Sheet2'!$G$45,0)),IF($BI$1=TRUE,INDEX(Sheet2!$H$2:'Sheet2'!$H$45,MATCH(BA193,Sheet2!$G$2:'Sheet2'!$G$45,0)),0)))+IF($BE$1=TRUE,2,0)</f>
        <v>8</v>
      </c>
      <c r="AC193" s="26">
        <f t="shared" si="210"/>
        <v>11.5</v>
      </c>
      <c r="AD193" s="26">
        <f t="shared" si="211"/>
        <v>14.5</v>
      </c>
      <c r="AE193" s="28">
        <f t="shared" si="212"/>
        <v>17.5</v>
      </c>
      <c r="AF193" s="26">
        <f>BB193+IF($F193="범선",IF($BG$1=TRUE,INDEX(Sheet2!$H$2:'Sheet2'!$H$45,MATCH(BB193,Sheet2!$G$2:'Sheet2'!$G$45,0),0)),IF($BH$1=TRUE,INDEX(Sheet2!$I$2:'Sheet2'!$I$45,MATCH(BB193,Sheet2!$G$2:'Sheet2'!$G$45,0)),IF($BI$1=TRUE,INDEX(Sheet2!$H$2:'Sheet2'!$H$45,MATCH(BB193,Sheet2!$G$2:'Sheet2'!$G$45,0)),0)))+IF($BE$1=TRUE,2,0)</f>
        <v>11</v>
      </c>
      <c r="AG193" s="26">
        <f t="shared" si="213"/>
        <v>14.5</v>
      </c>
      <c r="AH193" s="26">
        <f t="shared" si="214"/>
        <v>17.5</v>
      </c>
      <c r="AI193" s="28">
        <f t="shared" si="215"/>
        <v>20.5</v>
      </c>
      <c r="AJ193" s="26"/>
      <c r="AK193" s="97">
        <v>400</v>
      </c>
      <c r="AL193" s="97">
        <v>155</v>
      </c>
      <c r="AM193" s="97">
        <v>5</v>
      </c>
      <c r="AN193" s="83">
        <v>9</v>
      </c>
      <c r="AO193" s="83">
        <v>14</v>
      </c>
      <c r="AP193" s="5">
        <v>46</v>
      </c>
      <c r="AQ193" s="5">
        <v>20</v>
      </c>
      <c r="AR193" s="5">
        <v>22</v>
      </c>
      <c r="AS193" s="5">
        <v>592</v>
      </c>
      <c r="AT193" s="5">
        <v>6</v>
      </c>
      <c r="AU193" s="5">
        <f t="shared" si="216"/>
        <v>660</v>
      </c>
      <c r="AV193" s="5">
        <f t="shared" si="217"/>
        <v>495</v>
      </c>
      <c r="AW193" s="5">
        <f t="shared" si="218"/>
        <v>825</v>
      </c>
      <c r="AX193" s="5">
        <f t="shared" si="219"/>
        <v>-3</v>
      </c>
      <c r="AY193" s="5">
        <f t="shared" si="220"/>
        <v>-1</v>
      </c>
      <c r="AZ193" s="5">
        <f t="shared" si="221"/>
        <v>2</v>
      </c>
      <c r="BA193" s="5">
        <f t="shared" si="222"/>
        <v>6</v>
      </c>
      <c r="BB193" s="5">
        <f t="shared" si="223"/>
        <v>9</v>
      </c>
    </row>
    <row r="194" spans="1:54" hidden="1">
      <c r="A194" s="334"/>
      <c r="B194" s="89"/>
      <c r="C194" s="119" t="s">
        <v>114</v>
      </c>
      <c r="D194" s="26" t="s">
        <v>25</v>
      </c>
      <c r="E194" s="26" t="s">
        <v>0</v>
      </c>
      <c r="F194" s="27" t="s">
        <v>18</v>
      </c>
      <c r="G194" s="28" t="s">
        <v>12</v>
      </c>
      <c r="H194" s="91">
        <f>ROUNDDOWN(AK194*1.05,0)+INDEX(Sheet2!$B$2:'Sheet2'!$B$5,MATCH(G194,Sheet2!$A$2:'Sheet2'!$A$5,0),0)+34*AT194-ROUNDUP(IF($BC$1=TRUE,AV194,AW194)/10,0)+A194</f>
        <v>463</v>
      </c>
      <c r="I194" s="231">
        <f>ROUNDDOWN(AL194*1.05,0)+INDEX(Sheet2!$B$2:'Sheet2'!$B$5,MATCH(G194,Sheet2!$A$2:'Sheet2'!$A$5,0),0)+34*AT194-ROUNDUP(IF($BC$1=TRUE,AV194,AW194)/10,0)+A194</f>
        <v>416</v>
      </c>
      <c r="J194" s="30">
        <f t="shared" si="196"/>
        <v>879</v>
      </c>
      <c r="K194" s="133">
        <f>AW194-ROUNDDOWN(AR194/2,0)-ROUNDDOWN(MAX(AQ194*1.2,AP194*0.5),0)+INDEX(Sheet2!$C$2:'Sheet2'!$C$5,MATCH(G194,Sheet2!$A$2:'Sheet2'!$A$5,0),0)</f>
        <v>836</v>
      </c>
      <c r="L194" s="25">
        <f t="shared" si="197"/>
        <v>412</v>
      </c>
      <c r="M194" s="83">
        <f t="shared" si="198"/>
        <v>11</v>
      </c>
      <c r="N194" s="83">
        <f t="shared" si="199"/>
        <v>51</v>
      </c>
      <c r="O194" s="92">
        <f t="shared" si="200"/>
        <v>1805</v>
      </c>
      <c r="P194" s="31">
        <f>AX194+IF($F194="범선",IF($BG$1=TRUE,INDEX(Sheet2!$H$2:'Sheet2'!$H$45,MATCH(AX194,Sheet2!$G$2:'Sheet2'!$G$45,0),0)),IF($BH$1=TRUE,INDEX(Sheet2!$I$2:'Sheet2'!$I$45,MATCH(AX194,Sheet2!$G$2:'Sheet2'!$G$45,0)),IF($BI$1=TRUE,INDEX(Sheet2!$H$2:'Sheet2'!$H$45,MATCH(AX194,Sheet2!$G$2:'Sheet2'!$G$45,0)),0)))+IF($BE$1=TRUE,2,0)</f>
        <v>6</v>
      </c>
      <c r="Q194" s="26">
        <f t="shared" si="201"/>
        <v>9</v>
      </c>
      <c r="R194" s="26">
        <f t="shared" si="202"/>
        <v>12</v>
      </c>
      <c r="S194" s="28">
        <f t="shared" si="203"/>
        <v>15</v>
      </c>
      <c r="T194" s="26">
        <f>AY194+IF($F194="범선",IF($BG$1=TRUE,INDEX(Sheet2!$H$2:'Sheet2'!$H$45,MATCH(AY194,Sheet2!$G$2:'Sheet2'!$G$45,0),0)),IF($BH$1=TRUE,INDEX(Sheet2!$I$2:'Sheet2'!$I$45,MATCH(AY194,Sheet2!$G$2:'Sheet2'!$G$45,0)),IF($BI$1=TRUE,INDEX(Sheet2!$H$2:'Sheet2'!$H$45,MATCH(AY194,Sheet2!$G$2:'Sheet2'!$G$45,0)),0)))+IF($BE$1=TRUE,2,0)</f>
        <v>7</v>
      </c>
      <c r="U194" s="26">
        <f t="shared" si="204"/>
        <v>10.5</v>
      </c>
      <c r="V194" s="26">
        <f t="shared" si="205"/>
        <v>13.5</v>
      </c>
      <c r="W194" s="28">
        <f t="shared" si="206"/>
        <v>16.5</v>
      </c>
      <c r="X194" s="26">
        <f>AZ194+IF($F194="범선",IF($BG$1=TRUE,INDEX(Sheet2!$H$2:'Sheet2'!$H$45,MATCH(AZ194,Sheet2!$G$2:'Sheet2'!$G$45,0),0)),IF($BH$1=TRUE,INDEX(Sheet2!$I$2:'Sheet2'!$I$45,MATCH(AZ194,Sheet2!$G$2:'Sheet2'!$G$45,0)),IF($BI$1=TRUE,INDEX(Sheet2!$H$2:'Sheet2'!$H$45,MATCH(AZ194,Sheet2!$G$2:'Sheet2'!$G$45,0)),0)))+IF($BE$1=TRUE,2,0)</f>
        <v>11</v>
      </c>
      <c r="Y194" s="26">
        <f t="shared" si="207"/>
        <v>14.5</v>
      </c>
      <c r="Z194" s="26">
        <f t="shared" si="208"/>
        <v>17.5</v>
      </c>
      <c r="AA194" s="28">
        <f t="shared" si="209"/>
        <v>20.5</v>
      </c>
      <c r="AB194" s="26">
        <f>BA194+IF($F194="범선",IF($BG$1=TRUE,INDEX(Sheet2!$H$2:'Sheet2'!$H$45,MATCH(BA194,Sheet2!$G$2:'Sheet2'!$G$45,0),0)),IF($BH$1=TRUE,INDEX(Sheet2!$I$2:'Sheet2'!$I$45,MATCH(BA194,Sheet2!$G$2:'Sheet2'!$G$45,0)),IF($BI$1=TRUE,INDEX(Sheet2!$H$2:'Sheet2'!$H$45,MATCH(BA194,Sheet2!$G$2:'Sheet2'!$G$45,0)),0)))+IF($BE$1=TRUE,2,0)</f>
        <v>14</v>
      </c>
      <c r="AC194" s="26">
        <f t="shared" si="210"/>
        <v>17.5</v>
      </c>
      <c r="AD194" s="26">
        <f t="shared" si="211"/>
        <v>20.5</v>
      </c>
      <c r="AE194" s="28">
        <f t="shared" si="212"/>
        <v>23.5</v>
      </c>
      <c r="AF194" s="26">
        <f>BB194+IF($F194="범선",IF($BG$1=TRUE,INDEX(Sheet2!$H$2:'Sheet2'!$H$45,MATCH(BB194,Sheet2!$G$2:'Sheet2'!$G$45,0),0)),IF($BH$1=TRUE,INDEX(Sheet2!$I$2:'Sheet2'!$I$45,MATCH(BB194,Sheet2!$G$2:'Sheet2'!$G$45,0)),IF($BI$1=TRUE,INDEX(Sheet2!$H$2:'Sheet2'!$H$45,MATCH(BB194,Sheet2!$G$2:'Sheet2'!$G$45,0)),0)))+IF($BE$1=TRUE,2,0)</f>
        <v>18</v>
      </c>
      <c r="AG194" s="26">
        <f t="shared" si="213"/>
        <v>21.5</v>
      </c>
      <c r="AH194" s="26">
        <f t="shared" si="214"/>
        <v>24.5</v>
      </c>
      <c r="AI194" s="28">
        <f t="shared" si="215"/>
        <v>27.5</v>
      </c>
      <c r="AJ194" s="26"/>
      <c r="AK194" s="97">
        <v>265</v>
      </c>
      <c r="AL194" s="97">
        <v>220</v>
      </c>
      <c r="AM194" s="97">
        <v>13</v>
      </c>
      <c r="AN194" s="83">
        <v>11</v>
      </c>
      <c r="AO194" s="83">
        <v>51</v>
      </c>
      <c r="AP194" s="5">
        <v>140</v>
      </c>
      <c r="AQ194" s="5">
        <v>80</v>
      </c>
      <c r="AR194" s="5">
        <v>108</v>
      </c>
      <c r="AS194" s="5">
        <v>502</v>
      </c>
      <c r="AT194" s="5">
        <v>3</v>
      </c>
      <c r="AU194" s="5">
        <f t="shared" si="216"/>
        <v>750</v>
      </c>
      <c r="AV194" s="5">
        <f t="shared" si="217"/>
        <v>562</v>
      </c>
      <c r="AW194" s="5">
        <f t="shared" si="218"/>
        <v>937</v>
      </c>
      <c r="AX194" s="5">
        <f t="shared" si="219"/>
        <v>4</v>
      </c>
      <c r="AY194" s="5">
        <f t="shared" si="220"/>
        <v>5</v>
      </c>
      <c r="AZ194" s="5">
        <f t="shared" si="221"/>
        <v>9</v>
      </c>
      <c r="BA194" s="5">
        <f t="shared" si="222"/>
        <v>12</v>
      </c>
      <c r="BB194" s="5">
        <f t="shared" si="223"/>
        <v>16</v>
      </c>
    </row>
    <row r="195" spans="1:54" hidden="1">
      <c r="A195" s="334"/>
      <c r="B195" s="89" t="s">
        <v>45</v>
      </c>
      <c r="C195" s="119" t="s">
        <v>114</v>
      </c>
      <c r="D195" s="26" t="s">
        <v>1</v>
      </c>
      <c r="E195" s="26" t="s">
        <v>41</v>
      </c>
      <c r="F195" s="26" t="s">
        <v>18</v>
      </c>
      <c r="G195" s="28" t="s">
        <v>12</v>
      </c>
      <c r="H195" s="91">
        <f>ROUNDDOWN(AK195*1.05,0)+INDEX(Sheet2!$B$2:'Sheet2'!$B$5,MATCH(G195,Sheet2!$A$2:'Sheet2'!$A$5,0),0)+34*AT195-ROUNDUP(IF($BC$1=TRUE,AV195,AW195)/10,0)+A195</f>
        <v>463</v>
      </c>
      <c r="I195" s="231">
        <f>ROUNDDOWN(AL195*1.05,0)+INDEX(Sheet2!$B$2:'Sheet2'!$B$5,MATCH(G195,Sheet2!$A$2:'Sheet2'!$A$5,0),0)+34*AT195-ROUNDUP(IF($BC$1=TRUE,AV195,AW195)/10,0)+A195</f>
        <v>416</v>
      </c>
      <c r="J195" s="30">
        <f t="shared" si="196"/>
        <v>879</v>
      </c>
      <c r="K195" s="133">
        <f>AW195-ROUNDDOWN(AR195/2,0)-ROUNDDOWN(MAX(AQ195*1.2,AP195*0.5),0)+INDEX(Sheet2!$C$2:'Sheet2'!$C$5,MATCH(G195,Sheet2!$A$2:'Sheet2'!$A$5,0),0)</f>
        <v>836</v>
      </c>
      <c r="L195" s="25">
        <f t="shared" si="197"/>
        <v>412</v>
      </c>
      <c r="M195" s="83">
        <f t="shared" si="198"/>
        <v>11</v>
      </c>
      <c r="N195" s="83">
        <f t="shared" si="199"/>
        <v>55</v>
      </c>
      <c r="O195" s="92">
        <f t="shared" si="200"/>
        <v>1805</v>
      </c>
      <c r="P195" s="31">
        <f>AX195+IF($F195="범선",IF($BG$1=TRUE,INDEX(Sheet2!$H$2:'Sheet2'!$H$45,MATCH(AX195,Sheet2!$G$2:'Sheet2'!$G$45,0),0)),IF($BH$1=TRUE,INDEX(Sheet2!$I$2:'Sheet2'!$I$45,MATCH(AX195,Sheet2!$G$2:'Sheet2'!$G$45,0)),IF($BI$1=TRUE,INDEX(Sheet2!$H$2:'Sheet2'!$H$45,MATCH(AX195,Sheet2!$G$2:'Sheet2'!$G$45,0)),0)))+IF($BE$1=TRUE,2,0)</f>
        <v>7</v>
      </c>
      <c r="Q195" s="26">
        <f t="shared" si="201"/>
        <v>10</v>
      </c>
      <c r="R195" s="26">
        <f t="shared" si="202"/>
        <v>13</v>
      </c>
      <c r="S195" s="28">
        <f t="shared" si="203"/>
        <v>16</v>
      </c>
      <c r="T195" s="26">
        <f>AY195+IF($F195="범선",IF($BG$1=TRUE,INDEX(Sheet2!$H$2:'Sheet2'!$H$45,MATCH(AY195,Sheet2!$G$2:'Sheet2'!$G$45,0),0)),IF($BH$1=TRUE,INDEX(Sheet2!$I$2:'Sheet2'!$I$45,MATCH(AY195,Sheet2!$G$2:'Sheet2'!$G$45,0)),IF($BI$1=TRUE,INDEX(Sheet2!$H$2:'Sheet2'!$H$45,MATCH(AY195,Sheet2!$G$2:'Sheet2'!$G$45,0)),0)))+IF($BE$1=TRUE,2,0)</f>
        <v>8</v>
      </c>
      <c r="U195" s="26">
        <f t="shared" si="204"/>
        <v>11.5</v>
      </c>
      <c r="V195" s="26">
        <f t="shared" si="205"/>
        <v>14.5</v>
      </c>
      <c r="W195" s="28">
        <f t="shared" si="206"/>
        <v>17.5</v>
      </c>
      <c r="X195" s="26">
        <f>AZ195+IF($F195="범선",IF($BG$1=TRUE,INDEX(Sheet2!$H$2:'Sheet2'!$H$45,MATCH(AZ195,Sheet2!$G$2:'Sheet2'!$G$45,0),0)),IF($BH$1=TRUE,INDEX(Sheet2!$I$2:'Sheet2'!$I$45,MATCH(AZ195,Sheet2!$G$2:'Sheet2'!$G$45,0)),IF($BI$1=TRUE,INDEX(Sheet2!$H$2:'Sheet2'!$H$45,MATCH(AZ195,Sheet2!$G$2:'Sheet2'!$G$45,0)),0)))+IF($BE$1=TRUE,2,0)</f>
        <v>11</v>
      </c>
      <c r="Y195" s="26">
        <f t="shared" si="207"/>
        <v>14.5</v>
      </c>
      <c r="Z195" s="26">
        <f t="shared" si="208"/>
        <v>17.5</v>
      </c>
      <c r="AA195" s="28">
        <f t="shared" si="209"/>
        <v>20.5</v>
      </c>
      <c r="AB195" s="26">
        <f>BA195+IF($F195="범선",IF($BG$1=TRUE,INDEX(Sheet2!$H$2:'Sheet2'!$H$45,MATCH(BA195,Sheet2!$G$2:'Sheet2'!$G$45,0),0)),IF($BH$1=TRUE,INDEX(Sheet2!$I$2:'Sheet2'!$I$45,MATCH(BA195,Sheet2!$G$2:'Sheet2'!$G$45,0)),IF($BI$1=TRUE,INDEX(Sheet2!$H$2:'Sheet2'!$H$45,MATCH(BA195,Sheet2!$G$2:'Sheet2'!$G$45,0)),0)))+IF($BE$1=TRUE,2,0)</f>
        <v>15</v>
      </c>
      <c r="AC195" s="26">
        <f t="shared" si="210"/>
        <v>18.5</v>
      </c>
      <c r="AD195" s="26">
        <f t="shared" si="211"/>
        <v>21.5</v>
      </c>
      <c r="AE195" s="28">
        <f t="shared" si="212"/>
        <v>24.5</v>
      </c>
      <c r="AF195" s="26">
        <f>BB195+IF($F195="범선",IF($BG$1=TRUE,INDEX(Sheet2!$H$2:'Sheet2'!$H$45,MATCH(BB195,Sheet2!$G$2:'Sheet2'!$G$45,0),0)),IF($BH$1=TRUE,INDEX(Sheet2!$I$2:'Sheet2'!$I$45,MATCH(BB195,Sheet2!$G$2:'Sheet2'!$G$45,0)),IF($BI$1=TRUE,INDEX(Sheet2!$H$2:'Sheet2'!$H$45,MATCH(BB195,Sheet2!$G$2:'Sheet2'!$G$45,0)),0)))+IF($BE$1=TRUE,2,0)</f>
        <v>19</v>
      </c>
      <c r="AG195" s="26">
        <f t="shared" si="213"/>
        <v>22.5</v>
      </c>
      <c r="AH195" s="26">
        <f t="shared" si="214"/>
        <v>25.5</v>
      </c>
      <c r="AI195" s="28">
        <f t="shared" si="215"/>
        <v>28.5</v>
      </c>
      <c r="AJ195" s="26"/>
      <c r="AK195" s="96">
        <v>265</v>
      </c>
      <c r="AL195" s="96">
        <v>220</v>
      </c>
      <c r="AM195" s="96">
        <v>13</v>
      </c>
      <c r="AN195" s="83">
        <v>11</v>
      </c>
      <c r="AO195" s="83">
        <v>55</v>
      </c>
      <c r="AP195" s="13">
        <v>160</v>
      </c>
      <c r="AQ195" s="13">
        <v>80</v>
      </c>
      <c r="AR195" s="13">
        <v>108</v>
      </c>
      <c r="AS195" s="13">
        <v>482</v>
      </c>
      <c r="AT195" s="13">
        <v>3</v>
      </c>
      <c r="AU195" s="5">
        <f t="shared" si="216"/>
        <v>750</v>
      </c>
      <c r="AV195" s="5">
        <f t="shared" si="217"/>
        <v>562</v>
      </c>
      <c r="AW195" s="5">
        <f t="shared" si="218"/>
        <v>937</v>
      </c>
      <c r="AX195" s="5">
        <f t="shared" si="219"/>
        <v>5</v>
      </c>
      <c r="AY195" s="5">
        <f t="shared" si="220"/>
        <v>6</v>
      </c>
      <c r="AZ195" s="5">
        <f t="shared" si="221"/>
        <v>9</v>
      </c>
      <c r="BA195" s="5">
        <f t="shared" si="222"/>
        <v>13</v>
      </c>
      <c r="BB195" s="5">
        <f t="shared" si="223"/>
        <v>17</v>
      </c>
    </row>
    <row r="196" spans="1:54" hidden="1">
      <c r="A196" s="363"/>
      <c r="B196" s="211" t="s">
        <v>104</v>
      </c>
      <c r="C196" s="144" t="s">
        <v>132</v>
      </c>
      <c r="D196" s="55" t="s">
        <v>1</v>
      </c>
      <c r="E196" s="55" t="s">
        <v>0</v>
      </c>
      <c r="F196" s="56" t="s">
        <v>18</v>
      </c>
      <c r="G196" s="57" t="s">
        <v>8</v>
      </c>
      <c r="H196" s="307">
        <f>ROUNDDOWN(AK196*1.05,0)+INDEX(Sheet2!$B$2:'Sheet2'!$B$5,MATCH(G196,Sheet2!$A$2:'Sheet2'!$A$5,0),0)+34*AT196-ROUNDUP(IF($BC$1=TRUE,AV196,AW196)/10,0)+A196</f>
        <v>728</v>
      </c>
      <c r="I196" s="310">
        <f>ROUNDDOWN(AL196*1.05,0)+INDEX(Sheet2!$B$2:'Sheet2'!$B$5,MATCH(G196,Sheet2!$A$2:'Sheet2'!$A$5,0),0)+34*AT196-ROUNDUP(IF($BC$1=TRUE,AV196,AW196)/10,0)+A196</f>
        <v>450</v>
      </c>
      <c r="J196" s="58">
        <f t="shared" si="196"/>
        <v>1178</v>
      </c>
      <c r="K196" s="145">
        <f>AW196-ROUNDDOWN(AR196/2,0)-ROUNDDOWN(MAX(AQ196*1.2,AP196*0.5),0)+INDEX(Sheet2!$C$2:'Sheet2'!$C$5,MATCH(G196,Sheet2!$A$2:'Sheet2'!$A$5,0),0)</f>
        <v>835</v>
      </c>
      <c r="L196" s="54">
        <f t="shared" si="197"/>
        <v>456</v>
      </c>
      <c r="M196" s="146">
        <f t="shared" si="198"/>
        <v>9</v>
      </c>
      <c r="N196" s="146">
        <f t="shared" si="199"/>
        <v>14</v>
      </c>
      <c r="O196" s="147">
        <f t="shared" si="200"/>
        <v>2634</v>
      </c>
      <c r="P196" s="31">
        <f>AX196+IF($F196="범선",IF($BG$1=TRUE,INDEX(Sheet2!$H$2:'Sheet2'!$H$45,MATCH(AX196,Sheet2!$G$2:'Sheet2'!$G$45,0),0)),IF($BH$1=TRUE,INDEX(Sheet2!$I$2:'Sheet2'!$I$45,MATCH(AX196,Sheet2!$G$2:'Sheet2'!$G$45,0)),IF($BI$1=TRUE,INDEX(Sheet2!$H$2:'Sheet2'!$H$45,MATCH(AX196,Sheet2!$G$2:'Sheet2'!$G$45,0)),0)))+IF($BE$1=TRUE,2,0)</f>
        <v>-1</v>
      </c>
      <c r="Q196" s="26">
        <f t="shared" si="201"/>
        <v>2</v>
      </c>
      <c r="R196" s="26">
        <f t="shared" si="202"/>
        <v>5</v>
      </c>
      <c r="S196" s="28">
        <f t="shared" si="203"/>
        <v>8</v>
      </c>
      <c r="T196" s="26">
        <f>AY196+IF($F196="범선",IF($BG$1=TRUE,INDEX(Sheet2!$H$2:'Sheet2'!$H$45,MATCH(AY196,Sheet2!$G$2:'Sheet2'!$G$45,0),0)),IF($BH$1=TRUE,INDEX(Sheet2!$I$2:'Sheet2'!$I$45,MATCH(AY196,Sheet2!$G$2:'Sheet2'!$G$45,0)),IF($BI$1=TRUE,INDEX(Sheet2!$H$2:'Sheet2'!$H$45,MATCH(AY196,Sheet2!$G$2:'Sheet2'!$G$45,0)),0)))+IF($BE$1=TRUE,2,0)</f>
        <v>1</v>
      </c>
      <c r="U196" s="26">
        <f t="shared" si="204"/>
        <v>4.5</v>
      </c>
      <c r="V196" s="26">
        <f t="shared" si="205"/>
        <v>7.5</v>
      </c>
      <c r="W196" s="28">
        <f t="shared" si="206"/>
        <v>10.5</v>
      </c>
      <c r="X196" s="26">
        <f>AZ196+IF($F196="범선",IF($BG$1=TRUE,INDEX(Sheet2!$H$2:'Sheet2'!$H$45,MATCH(AZ196,Sheet2!$G$2:'Sheet2'!$G$45,0),0)),IF($BH$1=TRUE,INDEX(Sheet2!$I$2:'Sheet2'!$I$45,MATCH(AZ196,Sheet2!$G$2:'Sheet2'!$G$45,0)),IF($BI$1=TRUE,INDEX(Sheet2!$H$2:'Sheet2'!$H$45,MATCH(AZ196,Sheet2!$G$2:'Sheet2'!$G$45,0)),0)))+IF($BE$1=TRUE,2,0)</f>
        <v>4</v>
      </c>
      <c r="Y196" s="26">
        <f t="shared" si="207"/>
        <v>7.5</v>
      </c>
      <c r="Z196" s="26">
        <f t="shared" si="208"/>
        <v>10.5</v>
      </c>
      <c r="AA196" s="28">
        <f t="shared" si="209"/>
        <v>13.5</v>
      </c>
      <c r="AB196" s="26">
        <f>BA196+IF($F196="범선",IF($BG$1=TRUE,INDEX(Sheet2!$H$2:'Sheet2'!$H$45,MATCH(BA196,Sheet2!$G$2:'Sheet2'!$G$45,0),0)),IF($BH$1=TRUE,INDEX(Sheet2!$I$2:'Sheet2'!$I$45,MATCH(BA196,Sheet2!$G$2:'Sheet2'!$G$45,0)),IF($BI$1=TRUE,INDEX(Sheet2!$H$2:'Sheet2'!$H$45,MATCH(BA196,Sheet2!$G$2:'Sheet2'!$G$45,0)),0)))+IF($BE$1=TRUE,2,0)</f>
        <v>8</v>
      </c>
      <c r="AC196" s="26">
        <f t="shared" si="210"/>
        <v>11.5</v>
      </c>
      <c r="AD196" s="26">
        <f t="shared" si="211"/>
        <v>14.5</v>
      </c>
      <c r="AE196" s="28">
        <f t="shared" si="212"/>
        <v>17.5</v>
      </c>
      <c r="AF196" s="26">
        <f>BB196+IF($F196="범선",IF($BG$1=TRUE,INDEX(Sheet2!$H$2:'Sheet2'!$H$45,MATCH(BB196,Sheet2!$G$2:'Sheet2'!$G$45,0),0)),IF($BH$1=TRUE,INDEX(Sheet2!$I$2:'Sheet2'!$I$45,MATCH(BB196,Sheet2!$G$2:'Sheet2'!$G$45,0)),IF($BI$1=TRUE,INDEX(Sheet2!$H$2:'Sheet2'!$H$45,MATCH(BB196,Sheet2!$G$2:'Sheet2'!$G$45,0)),0)))+IF($BE$1=TRUE,2,0)</f>
        <v>11</v>
      </c>
      <c r="AG196" s="26">
        <f t="shared" si="213"/>
        <v>14.5</v>
      </c>
      <c r="AH196" s="26">
        <f t="shared" si="214"/>
        <v>17.5</v>
      </c>
      <c r="AI196" s="28">
        <f t="shared" si="215"/>
        <v>20.5</v>
      </c>
      <c r="AJ196" s="26"/>
      <c r="AK196" s="97">
        <v>395</v>
      </c>
      <c r="AL196" s="97">
        <v>130</v>
      </c>
      <c r="AM196" s="97">
        <v>5</v>
      </c>
      <c r="AN196" s="83">
        <v>9</v>
      </c>
      <c r="AO196" s="83">
        <v>14</v>
      </c>
      <c r="AP196" s="5">
        <v>46</v>
      </c>
      <c r="AQ196" s="5">
        <v>24</v>
      </c>
      <c r="AR196" s="5">
        <v>22</v>
      </c>
      <c r="AS196" s="5">
        <v>592</v>
      </c>
      <c r="AT196" s="5">
        <v>6</v>
      </c>
      <c r="AU196" s="5">
        <f t="shared" si="216"/>
        <v>660</v>
      </c>
      <c r="AV196" s="5">
        <f t="shared" si="217"/>
        <v>495</v>
      </c>
      <c r="AW196" s="5">
        <f t="shared" si="218"/>
        <v>825</v>
      </c>
      <c r="AX196" s="5">
        <f t="shared" si="219"/>
        <v>-3</v>
      </c>
      <c r="AY196" s="5">
        <f t="shared" si="220"/>
        <v>-1</v>
      </c>
      <c r="AZ196" s="5">
        <f t="shared" si="221"/>
        <v>2</v>
      </c>
      <c r="BA196" s="5">
        <f t="shared" si="222"/>
        <v>6</v>
      </c>
      <c r="BB196" s="5">
        <f t="shared" si="223"/>
        <v>9</v>
      </c>
    </row>
    <row r="197" spans="1:54" hidden="1">
      <c r="A197" s="334"/>
      <c r="B197" s="89" t="s">
        <v>28</v>
      </c>
      <c r="C197" s="119" t="s">
        <v>51</v>
      </c>
      <c r="D197" s="26" t="s">
        <v>1</v>
      </c>
      <c r="E197" s="26" t="s">
        <v>0</v>
      </c>
      <c r="F197" s="26" t="s">
        <v>18</v>
      </c>
      <c r="G197" s="28" t="s">
        <v>163</v>
      </c>
      <c r="H197" s="91">
        <f>ROUNDDOWN(AK197*1.05,0)+INDEX(Sheet2!$B$2:'Sheet2'!$B$5,MATCH(G197,Sheet2!$A$2:'Sheet2'!$A$5,0),0)+34*AT197-ROUNDUP(IF($BC$1=TRUE,AV197,AW197)/10,0)+A197</f>
        <v>478</v>
      </c>
      <c r="I197" s="231">
        <f>ROUNDDOWN(AL197*1.05,0)+INDEX(Sheet2!$B$2:'Sheet2'!$B$5,MATCH(G197,Sheet2!$A$2:'Sheet2'!$A$5,0),0)+34*AT197-ROUNDUP(IF($BC$1=TRUE,AV197,AW197)/10,0)+A197</f>
        <v>520</v>
      </c>
      <c r="J197" s="30">
        <f t="shared" si="196"/>
        <v>998</v>
      </c>
      <c r="K197" s="143">
        <f>AW197-ROUNDDOWN(AR197/2,0)-ROUNDDOWN(MAX(AQ197*1.2,AP197*0.5),0)+INDEX(Sheet2!$C$2:'Sheet2'!$C$5,MATCH(G197,Sheet2!$A$2:'Sheet2'!$A$5,0),0)</f>
        <v>834</v>
      </c>
      <c r="L197" s="25">
        <f t="shared" si="197"/>
        <v>435</v>
      </c>
      <c r="M197" s="83">
        <f t="shared" si="198"/>
        <v>14</v>
      </c>
      <c r="N197" s="83">
        <f t="shared" si="199"/>
        <v>30</v>
      </c>
      <c r="O197" s="92">
        <f t="shared" si="200"/>
        <v>1954</v>
      </c>
      <c r="P197" s="31">
        <f>AX197+IF($F197="범선",IF($BG$1=TRUE,INDEX(Sheet2!$H$2:'Sheet2'!$H$45,MATCH(AX197,Sheet2!$G$2:'Sheet2'!$G$45,0),0)),IF($BH$1=TRUE,INDEX(Sheet2!$I$2:'Sheet2'!$I$45,MATCH(AX197,Sheet2!$G$2:'Sheet2'!$G$45,0)),IF($BI$1=TRUE,INDEX(Sheet2!$H$2:'Sheet2'!$H$45,MATCH(AX197,Sheet2!$G$2:'Sheet2'!$G$45,0)),0)))+IF($BE$1=TRUE,2,0)</f>
        <v>2</v>
      </c>
      <c r="Q197" s="26">
        <f t="shared" si="201"/>
        <v>5</v>
      </c>
      <c r="R197" s="26">
        <f t="shared" si="202"/>
        <v>8</v>
      </c>
      <c r="S197" s="28">
        <f t="shared" si="203"/>
        <v>11</v>
      </c>
      <c r="T197" s="26">
        <f>AY197+IF($F197="범선",IF($BG$1=TRUE,INDEX(Sheet2!$H$2:'Sheet2'!$H$45,MATCH(AY197,Sheet2!$G$2:'Sheet2'!$G$45,0),0)),IF($BH$1=TRUE,INDEX(Sheet2!$I$2:'Sheet2'!$I$45,MATCH(AY197,Sheet2!$G$2:'Sheet2'!$G$45,0)),IF($BI$1=TRUE,INDEX(Sheet2!$H$2:'Sheet2'!$H$45,MATCH(AY197,Sheet2!$G$2:'Sheet2'!$G$45,0)),0)))+IF($BE$1=TRUE,2,0)</f>
        <v>3</v>
      </c>
      <c r="U197" s="26">
        <f t="shared" si="204"/>
        <v>6.5</v>
      </c>
      <c r="V197" s="26">
        <f t="shared" si="205"/>
        <v>9.5</v>
      </c>
      <c r="W197" s="28">
        <f t="shared" si="206"/>
        <v>12.5</v>
      </c>
      <c r="X197" s="26">
        <f>AZ197+IF($F197="범선",IF($BG$1=TRUE,INDEX(Sheet2!$H$2:'Sheet2'!$H$45,MATCH(AZ197,Sheet2!$G$2:'Sheet2'!$G$45,0),0)),IF($BH$1=TRUE,INDEX(Sheet2!$I$2:'Sheet2'!$I$45,MATCH(AZ197,Sheet2!$G$2:'Sheet2'!$G$45,0)),IF($BI$1=TRUE,INDEX(Sheet2!$H$2:'Sheet2'!$H$45,MATCH(AZ197,Sheet2!$G$2:'Sheet2'!$G$45,0)),0)))+IF($BE$1=TRUE,2,0)</f>
        <v>6</v>
      </c>
      <c r="Y197" s="26">
        <f t="shared" si="207"/>
        <v>9.5</v>
      </c>
      <c r="Z197" s="26">
        <f t="shared" si="208"/>
        <v>12.5</v>
      </c>
      <c r="AA197" s="28">
        <f t="shared" si="209"/>
        <v>15.5</v>
      </c>
      <c r="AB197" s="26">
        <f>BA197+IF($F197="범선",IF($BG$1=TRUE,INDEX(Sheet2!$H$2:'Sheet2'!$H$45,MATCH(BA197,Sheet2!$G$2:'Sheet2'!$G$45,0),0)),IF($BH$1=TRUE,INDEX(Sheet2!$I$2:'Sheet2'!$I$45,MATCH(BA197,Sheet2!$G$2:'Sheet2'!$G$45,0)),IF($BI$1=TRUE,INDEX(Sheet2!$H$2:'Sheet2'!$H$45,MATCH(BA197,Sheet2!$G$2:'Sheet2'!$G$45,0)),0)))+IF($BE$1=TRUE,2,0)</f>
        <v>10</v>
      </c>
      <c r="AC197" s="26">
        <f t="shared" si="210"/>
        <v>13.5</v>
      </c>
      <c r="AD197" s="26">
        <f t="shared" si="211"/>
        <v>16.5</v>
      </c>
      <c r="AE197" s="28">
        <f t="shared" si="212"/>
        <v>19.5</v>
      </c>
      <c r="AF197" s="26">
        <f>BB197+IF($F197="범선",IF($BG$1=TRUE,INDEX(Sheet2!$H$2:'Sheet2'!$H$45,MATCH(BB197,Sheet2!$G$2:'Sheet2'!$G$45,0),0)),IF($BH$1=TRUE,INDEX(Sheet2!$I$2:'Sheet2'!$I$45,MATCH(BB197,Sheet2!$G$2:'Sheet2'!$G$45,0)),IF($BI$1=TRUE,INDEX(Sheet2!$H$2:'Sheet2'!$H$45,MATCH(BB197,Sheet2!$G$2:'Sheet2'!$G$45,0)),0)))+IF($BE$1=TRUE,2,0)</f>
        <v>14</v>
      </c>
      <c r="AG197" s="26">
        <f t="shared" si="213"/>
        <v>17.5</v>
      </c>
      <c r="AH197" s="26">
        <f t="shared" si="214"/>
        <v>20.5</v>
      </c>
      <c r="AI197" s="28">
        <f t="shared" si="215"/>
        <v>23.5</v>
      </c>
      <c r="AJ197" s="26"/>
      <c r="AK197" s="96">
        <v>276</v>
      </c>
      <c r="AL197" s="96">
        <v>316</v>
      </c>
      <c r="AM197" s="96">
        <v>15</v>
      </c>
      <c r="AN197" s="83">
        <v>14</v>
      </c>
      <c r="AO197" s="83">
        <v>30</v>
      </c>
      <c r="AP197" s="13">
        <v>72</v>
      </c>
      <c r="AQ197" s="13">
        <v>50</v>
      </c>
      <c r="AR197" s="13">
        <v>60</v>
      </c>
      <c r="AS197" s="13">
        <v>568</v>
      </c>
      <c r="AT197" s="13">
        <v>3</v>
      </c>
      <c r="AU197" s="13">
        <f t="shared" si="216"/>
        <v>700</v>
      </c>
      <c r="AV197" s="13">
        <f t="shared" si="217"/>
        <v>525</v>
      </c>
      <c r="AW197" s="13">
        <f t="shared" si="218"/>
        <v>875</v>
      </c>
      <c r="AX197" s="5">
        <f t="shared" si="219"/>
        <v>0</v>
      </c>
      <c r="AY197" s="5">
        <f t="shared" si="220"/>
        <v>1</v>
      </c>
      <c r="AZ197" s="5">
        <f t="shared" si="221"/>
        <v>4</v>
      </c>
      <c r="BA197" s="5">
        <f t="shared" si="222"/>
        <v>8</v>
      </c>
      <c r="BB197" s="5">
        <f t="shared" si="223"/>
        <v>12</v>
      </c>
    </row>
    <row r="198" spans="1:54" hidden="1">
      <c r="A198" s="334"/>
      <c r="B198" s="89"/>
      <c r="C198" s="119" t="s">
        <v>168</v>
      </c>
      <c r="D198" s="26" t="s">
        <v>25</v>
      </c>
      <c r="E198" s="26" t="s">
        <v>41</v>
      </c>
      <c r="F198" s="26" t="s">
        <v>18</v>
      </c>
      <c r="G198" s="28" t="s">
        <v>12</v>
      </c>
      <c r="H198" s="91">
        <f>ROUNDDOWN(AK198*1.05,0)+INDEX(Sheet2!$B$2:'Sheet2'!$B$5,MATCH(G198,Sheet2!$A$2:'Sheet2'!$A$5,0),0)+34*AT198-ROUNDUP(IF($BC$1=TRUE,AV198,AW198)/10,0)+A198</f>
        <v>304</v>
      </c>
      <c r="I198" s="231">
        <f>ROUNDDOWN(AL198*1.05,0)+INDEX(Sheet2!$B$2:'Sheet2'!$B$5,MATCH(G198,Sheet2!$A$2:'Sheet2'!$A$5,0),0)+34*AT198-ROUNDUP(IF($BC$1=TRUE,AV198,AW198)/10,0)+A198</f>
        <v>441</v>
      </c>
      <c r="J198" s="30">
        <f t="shared" si="196"/>
        <v>745</v>
      </c>
      <c r="K198" s="133">
        <f>AW198-ROUNDDOWN(AR198/2,0)-ROUNDDOWN(MAX(AQ198*1.2,AP198*0.5),0)+INDEX(Sheet2!$C$2:'Sheet2'!$C$5,MATCH(G198,Sheet2!$A$2:'Sheet2'!$A$5,0),0)</f>
        <v>832</v>
      </c>
      <c r="L198" s="25">
        <f t="shared" si="197"/>
        <v>433</v>
      </c>
      <c r="M198" s="83">
        <f t="shared" si="198"/>
        <v>5</v>
      </c>
      <c r="N198" s="83">
        <f t="shared" si="199"/>
        <v>48</v>
      </c>
      <c r="O198" s="92">
        <f t="shared" si="200"/>
        <v>1353</v>
      </c>
      <c r="P198" s="31">
        <f>AX198+IF($F198="범선",IF($BG$1=TRUE,INDEX(Sheet2!$H$2:'Sheet2'!$H$45,MATCH(AX198,Sheet2!$G$2:'Sheet2'!$G$45,0),0)),IF($BH$1=TRUE,INDEX(Sheet2!$I$2:'Sheet2'!$I$45,MATCH(AX198,Sheet2!$G$2:'Sheet2'!$G$45,0)),IF($BI$1=TRUE,INDEX(Sheet2!$H$2:'Sheet2'!$H$45,MATCH(AX198,Sheet2!$G$2:'Sheet2'!$G$45,0)),0)))+IF($BE$1=TRUE,2,0)</f>
        <v>5</v>
      </c>
      <c r="Q198" s="26">
        <f t="shared" si="201"/>
        <v>8</v>
      </c>
      <c r="R198" s="26">
        <f t="shared" si="202"/>
        <v>11</v>
      </c>
      <c r="S198" s="28">
        <f t="shared" si="203"/>
        <v>14</v>
      </c>
      <c r="T198" s="26">
        <f>AY198+IF($F198="범선",IF($BG$1=TRUE,INDEX(Sheet2!$H$2:'Sheet2'!$H$45,MATCH(AY198,Sheet2!$G$2:'Sheet2'!$G$45,0),0)),IF($BH$1=TRUE,INDEX(Sheet2!$I$2:'Sheet2'!$I$45,MATCH(AY198,Sheet2!$G$2:'Sheet2'!$G$45,0)),IF($BI$1=TRUE,INDEX(Sheet2!$H$2:'Sheet2'!$H$45,MATCH(AY198,Sheet2!$G$2:'Sheet2'!$G$45,0)),0)))+IF($BE$1=TRUE,2,0)</f>
        <v>6</v>
      </c>
      <c r="U198" s="26">
        <f t="shared" si="204"/>
        <v>9.5</v>
      </c>
      <c r="V198" s="26">
        <f t="shared" si="205"/>
        <v>12.5</v>
      </c>
      <c r="W198" s="28">
        <f t="shared" si="206"/>
        <v>15.5</v>
      </c>
      <c r="X198" s="26">
        <f>AZ198+IF($F198="범선",IF($BG$1=TRUE,INDEX(Sheet2!$H$2:'Sheet2'!$H$45,MATCH(AZ198,Sheet2!$G$2:'Sheet2'!$G$45,0),0)),IF($BH$1=TRUE,INDEX(Sheet2!$I$2:'Sheet2'!$I$45,MATCH(AZ198,Sheet2!$G$2:'Sheet2'!$G$45,0)),IF($BI$1=TRUE,INDEX(Sheet2!$H$2:'Sheet2'!$H$45,MATCH(AZ198,Sheet2!$G$2:'Sheet2'!$G$45,0)),0)))+IF($BE$1=TRUE,2,0)</f>
        <v>10</v>
      </c>
      <c r="Y198" s="26">
        <f t="shared" si="207"/>
        <v>13.5</v>
      </c>
      <c r="Z198" s="26">
        <f t="shared" si="208"/>
        <v>16.5</v>
      </c>
      <c r="AA198" s="28">
        <f t="shared" si="209"/>
        <v>19.5</v>
      </c>
      <c r="AB198" s="26">
        <f>BA198+IF($F198="범선",IF($BG$1=TRUE,INDEX(Sheet2!$H$2:'Sheet2'!$H$45,MATCH(BA198,Sheet2!$G$2:'Sheet2'!$G$45,0),0)),IF($BH$1=TRUE,INDEX(Sheet2!$I$2:'Sheet2'!$I$45,MATCH(BA198,Sheet2!$G$2:'Sheet2'!$G$45,0)),IF($BI$1=TRUE,INDEX(Sheet2!$H$2:'Sheet2'!$H$45,MATCH(BA198,Sheet2!$G$2:'Sheet2'!$G$45,0)),0)))+IF($BE$1=TRUE,2,0)</f>
        <v>14</v>
      </c>
      <c r="AC198" s="26">
        <f t="shared" si="210"/>
        <v>17.5</v>
      </c>
      <c r="AD198" s="26">
        <f t="shared" si="211"/>
        <v>20.5</v>
      </c>
      <c r="AE198" s="28">
        <f t="shared" si="212"/>
        <v>23.5</v>
      </c>
      <c r="AF198" s="26">
        <f>BB198+IF($F198="범선",IF($BG$1=TRUE,INDEX(Sheet2!$H$2:'Sheet2'!$H$45,MATCH(BB198,Sheet2!$G$2:'Sheet2'!$G$45,0),0)),IF($BH$1=TRUE,INDEX(Sheet2!$I$2:'Sheet2'!$I$45,MATCH(BB198,Sheet2!$G$2:'Sheet2'!$G$45,0)),IF($BI$1=TRUE,INDEX(Sheet2!$H$2:'Sheet2'!$H$45,MATCH(BB198,Sheet2!$G$2:'Sheet2'!$G$45,0)),0)))+IF($BE$1=TRUE,2,0)</f>
        <v>17</v>
      </c>
      <c r="AG198" s="26">
        <f t="shared" si="213"/>
        <v>20.5</v>
      </c>
      <c r="AH198" s="26">
        <f t="shared" si="214"/>
        <v>23.5</v>
      </c>
      <c r="AI198" s="28">
        <f t="shared" si="215"/>
        <v>26.5</v>
      </c>
      <c r="AJ198" s="26"/>
      <c r="AK198" s="96">
        <v>110</v>
      </c>
      <c r="AL198" s="96">
        <v>240</v>
      </c>
      <c r="AM198" s="96">
        <v>8</v>
      </c>
      <c r="AN198" s="83">
        <v>5</v>
      </c>
      <c r="AO198" s="83">
        <v>48</v>
      </c>
      <c r="AP198" s="178">
        <v>116</v>
      </c>
      <c r="AQ198" s="178">
        <v>50</v>
      </c>
      <c r="AR198" s="178">
        <v>64</v>
      </c>
      <c r="AS198" s="13">
        <v>520</v>
      </c>
      <c r="AT198" s="13">
        <v>3</v>
      </c>
      <c r="AU198" s="5">
        <f t="shared" si="216"/>
        <v>700</v>
      </c>
      <c r="AV198" s="5">
        <f t="shared" si="217"/>
        <v>525</v>
      </c>
      <c r="AW198" s="5">
        <f t="shared" si="218"/>
        <v>875</v>
      </c>
      <c r="AX198" s="5">
        <f t="shared" si="219"/>
        <v>3</v>
      </c>
      <c r="AY198" s="5">
        <f t="shared" si="220"/>
        <v>4</v>
      </c>
      <c r="AZ198" s="5">
        <f t="shared" si="221"/>
        <v>8</v>
      </c>
      <c r="BA198" s="5">
        <f t="shared" si="222"/>
        <v>12</v>
      </c>
      <c r="BB198" s="5">
        <f t="shared" si="223"/>
        <v>15</v>
      </c>
    </row>
    <row r="199" spans="1:54" hidden="1">
      <c r="A199" s="363"/>
      <c r="B199" s="211" t="s">
        <v>99</v>
      </c>
      <c r="C199" s="144" t="s">
        <v>132</v>
      </c>
      <c r="D199" s="55" t="s">
        <v>1</v>
      </c>
      <c r="E199" s="55" t="s">
        <v>0</v>
      </c>
      <c r="F199" s="56" t="s">
        <v>18</v>
      </c>
      <c r="G199" s="57" t="s">
        <v>8</v>
      </c>
      <c r="H199" s="307">
        <f>ROUNDDOWN(AK199*1.05,0)+INDEX(Sheet2!$B$2:'Sheet2'!$B$5,MATCH(G199,Sheet2!$A$2:'Sheet2'!$A$5,0),0)+34*AT199-ROUNDUP(IF($BC$1=TRUE,AV199,AW199)/10,0)+A199</f>
        <v>728</v>
      </c>
      <c r="I199" s="310">
        <f>ROUNDDOWN(AL199*1.05,0)+INDEX(Sheet2!$B$2:'Sheet2'!$B$5,MATCH(G199,Sheet2!$A$2:'Sheet2'!$A$5,0),0)+34*AT199-ROUNDUP(IF($BC$1=TRUE,AV199,AW199)/10,0)+A199</f>
        <v>450</v>
      </c>
      <c r="J199" s="58">
        <f t="shared" si="196"/>
        <v>1178</v>
      </c>
      <c r="K199" s="145">
        <f>AW199-ROUNDDOWN(AR199/2,0)-ROUNDDOWN(MAX(AQ199*1.2,AP199*0.5),0)+INDEX(Sheet2!$C$2:'Sheet2'!$C$5,MATCH(G199,Sheet2!$A$2:'Sheet2'!$A$5,0),0)</f>
        <v>830</v>
      </c>
      <c r="L199" s="54">
        <f t="shared" si="197"/>
        <v>451</v>
      </c>
      <c r="M199" s="146">
        <f t="shared" si="198"/>
        <v>11</v>
      </c>
      <c r="N199" s="146">
        <f t="shared" si="199"/>
        <v>15</v>
      </c>
      <c r="O199" s="147">
        <f t="shared" si="200"/>
        <v>2634</v>
      </c>
      <c r="P199" s="31">
        <f>AX199+IF($F199="범선",IF($BG$1=TRUE,INDEX(Sheet2!$H$2:'Sheet2'!$H$45,MATCH(AX199,Sheet2!$G$2:'Sheet2'!$G$45,0),0)),IF($BH$1=TRUE,INDEX(Sheet2!$I$2:'Sheet2'!$I$45,MATCH(AX199,Sheet2!$G$2:'Sheet2'!$G$45,0)),IF($BI$1=TRUE,INDEX(Sheet2!$H$2:'Sheet2'!$H$45,MATCH(AX199,Sheet2!$G$2:'Sheet2'!$G$45,0)),0)))+IF($BE$1=TRUE,2,0)</f>
        <v>0</v>
      </c>
      <c r="Q199" s="26">
        <f t="shared" si="201"/>
        <v>3</v>
      </c>
      <c r="R199" s="26">
        <f t="shared" si="202"/>
        <v>6</v>
      </c>
      <c r="S199" s="28">
        <f t="shared" si="203"/>
        <v>9</v>
      </c>
      <c r="T199" s="26">
        <f>AY199+IF($F199="범선",IF($BG$1=TRUE,INDEX(Sheet2!$H$2:'Sheet2'!$H$45,MATCH(AY199,Sheet2!$G$2:'Sheet2'!$G$45,0),0)),IF($BH$1=TRUE,INDEX(Sheet2!$I$2:'Sheet2'!$I$45,MATCH(AY199,Sheet2!$G$2:'Sheet2'!$G$45,0)),IF($BI$1=TRUE,INDEX(Sheet2!$H$2:'Sheet2'!$H$45,MATCH(AY199,Sheet2!$G$2:'Sheet2'!$G$45,0)),0)))+IF($BE$1=TRUE,2,0)</f>
        <v>1</v>
      </c>
      <c r="U199" s="26">
        <f t="shared" si="204"/>
        <v>4.5</v>
      </c>
      <c r="V199" s="26">
        <f t="shared" si="205"/>
        <v>7.5</v>
      </c>
      <c r="W199" s="28">
        <f t="shared" si="206"/>
        <v>10.5</v>
      </c>
      <c r="X199" s="26">
        <f>AZ199+IF($F199="범선",IF($BG$1=TRUE,INDEX(Sheet2!$H$2:'Sheet2'!$H$45,MATCH(AZ199,Sheet2!$G$2:'Sheet2'!$G$45,0),0)),IF($BH$1=TRUE,INDEX(Sheet2!$I$2:'Sheet2'!$I$45,MATCH(AZ199,Sheet2!$G$2:'Sheet2'!$G$45,0)),IF($BI$1=TRUE,INDEX(Sheet2!$H$2:'Sheet2'!$H$45,MATCH(AZ199,Sheet2!$G$2:'Sheet2'!$G$45,0)),0)))+IF($BE$1=TRUE,2,0)</f>
        <v>4</v>
      </c>
      <c r="Y199" s="26">
        <f t="shared" si="207"/>
        <v>7.5</v>
      </c>
      <c r="Z199" s="26">
        <f t="shared" si="208"/>
        <v>10.5</v>
      </c>
      <c r="AA199" s="28">
        <f t="shared" si="209"/>
        <v>13.5</v>
      </c>
      <c r="AB199" s="26">
        <f>BA199+IF($F199="범선",IF($BG$1=TRUE,INDEX(Sheet2!$H$2:'Sheet2'!$H$45,MATCH(BA199,Sheet2!$G$2:'Sheet2'!$G$45,0),0)),IF($BH$1=TRUE,INDEX(Sheet2!$I$2:'Sheet2'!$I$45,MATCH(BA199,Sheet2!$G$2:'Sheet2'!$G$45,0)),IF($BI$1=TRUE,INDEX(Sheet2!$H$2:'Sheet2'!$H$45,MATCH(BA199,Sheet2!$G$2:'Sheet2'!$G$45,0)),0)))+IF($BE$1=TRUE,2,0)</f>
        <v>8</v>
      </c>
      <c r="AC199" s="26">
        <f t="shared" si="210"/>
        <v>11.5</v>
      </c>
      <c r="AD199" s="26">
        <f t="shared" si="211"/>
        <v>14.5</v>
      </c>
      <c r="AE199" s="28">
        <f t="shared" si="212"/>
        <v>17.5</v>
      </c>
      <c r="AF199" s="26">
        <f>BB199+IF($F199="범선",IF($BG$1=TRUE,INDEX(Sheet2!$H$2:'Sheet2'!$H$45,MATCH(BB199,Sheet2!$G$2:'Sheet2'!$G$45,0),0)),IF($BH$1=TRUE,INDEX(Sheet2!$I$2:'Sheet2'!$I$45,MATCH(BB199,Sheet2!$G$2:'Sheet2'!$G$45,0)),IF($BI$1=TRUE,INDEX(Sheet2!$H$2:'Sheet2'!$H$45,MATCH(BB199,Sheet2!$G$2:'Sheet2'!$G$45,0)),0)))+IF($BE$1=TRUE,2,0)</f>
        <v>12</v>
      </c>
      <c r="AG199" s="26">
        <f t="shared" si="213"/>
        <v>15.5</v>
      </c>
      <c r="AH199" s="26">
        <f t="shared" si="214"/>
        <v>18.5</v>
      </c>
      <c r="AI199" s="28">
        <f t="shared" si="215"/>
        <v>21.5</v>
      </c>
      <c r="AJ199" s="26"/>
      <c r="AK199" s="97">
        <v>395</v>
      </c>
      <c r="AL199" s="97">
        <v>130</v>
      </c>
      <c r="AM199" s="97">
        <v>6</v>
      </c>
      <c r="AN199" s="83">
        <v>11</v>
      </c>
      <c r="AO199" s="83">
        <v>15</v>
      </c>
      <c r="AP199" s="5">
        <v>46</v>
      </c>
      <c r="AQ199" s="5">
        <v>28</v>
      </c>
      <c r="AR199" s="5">
        <v>22</v>
      </c>
      <c r="AS199" s="5">
        <v>592</v>
      </c>
      <c r="AT199" s="5">
        <v>6</v>
      </c>
      <c r="AU199" s="5">
        <f t="shared" si="216"/>
        <v>660</v>
      </c>
      <c r="AV199" s="5">
        <f t="shared" si="217"/>
        <v>495</v>
      </c>
      <c r="AW199" s="5">
        <f t="shared" si="218"/>
        <v>825</v>
      </c>
      <c r="AX199" s="5">
        <f t="shared" si="219"/>
        <v>-2</v>
      </c>
      <c r="AY199" s="5">
        <f t="shared" si="220"/>
        <v>-1</v>
      </c>
      <c r="AZ199" s="5">
        <f t="shared" si="221"/>
        <v>2</v>
      </c>
      <c r="BA199" s="5">
        <f t="shared" si="222"/>
        <v>6</v>
      </c>
      <c r="BB199" s="5">
        <f t="shared" si="223"/>
        <v>10</v>
      </c>
    </row>
    <row r="200" spans="1:54" hidden="1">
      <c r="A200" s="363"/>
      <c r="B200" s="211"/>
      <c r="C200" s="144" t="s">
        <v>132</v>
      </c>
      <c r="D200" s="55" t="s">
        <v>25</v>
      </c>
      <c r="E200" s="55" t="s">
        <v>0</v>
      </c>
      <c r="F200" s="56" t="s">
        <v>18</v>
      </c>
      <c r="G200" s="57" t="s">
        <v>8</v>
      </c>
      <c r="H200" s="307">
        <f>ROUNDDOWN(AK200*1.05,0)+INDEX(Sheet2!$B$2:'Sheet2'!$B$5,MATCH(G200,Sheet2!$A$2:'Sheet2'!$A$5,0),0)+34*AT200-ROUNDUP(IF($BC$1=TRUE,AV200,AW200)/10,0)+A200</f>
        <v>728</v>
      </c>
      <c r="I200" s="310">
        <f>ROUNDDOWN(AL200*1.05,0)+INDEX(Sheet2!$B$2:'Sheet2'!$B$5,MATCH(G200,Sheet2!$A$2:'Sheet2'!$A$5,0),0)+34*AT200-ROUNDUP(IF($BC$1=TRUE,AV200,AW200)/10,0)+A200</f>
        <v>429</v>
      </c>
      <c r="J200" s="58">
        <f t="shared" si="196"/>
        <v>1157</v>
      </c>
      <c r="K200" s="145">
        <f>AW200-ROUNDDOWN(AR200/2,0)-ROUNDDOWN(MAX(AQ200*1.2,AP200*0.5),0)+INDEX(Sheet2!$C$2:'Sheet2'!$C$5,MATCH(G200,Sheet2!$A$2:'Sheet2'!$A$5,0),0)</f>
        <v>830</v>
      </c>
      <c r="L200" s="54">
        <f t="shared" si="197"/>
        <v>451</v>
      </c>
      <c r="M200" s="146">
        <f t="shared" si="198"/>
        <v>9</v>
      </c>
      <c r="N200" s="146">
        <f t="shared" si="199"/>
        <v>14</v>
      </c>
      <c r="O200" s="147">
        <f t="shared" si="200"/>
        <v>2613</v>
      </c>
      <c r="P200" s="31">
        <f>AX200+IF($F200="범선",IF($BG$1=TRUE,INDEX(Sheet2!$H$2:'Sheet2'!$H$45,MATCH(AX200,Sheet2!$G$2:'Sheet2'!$G$45,0),0)),IF($BH$1=TRUE,INDEX(Sheet2!$I$2:'Sheet2'!$I$45,MATCH(AX200,Sheet2!$G$2:'Sheet2'!$G$45,0)),IF($BI$1=TRUE,INDEX(Sheet2!$H$2:'Sheet2'!$H$45,MATCH(AX200,Sheet2!$G$2:'Sheet2'!$G$45,0)),0)))+IF($BE$1=TRUE,2,0)</f>
        <v>-1</v>
      </c>
      <c r="Q200" s="26">
        <f t="shared" si="201"/>
        <v>2</v>
      </c>
      <c r="R200" s="26">
        <f t="shared" si="202"/>
        <v>5</v>
      </c>
      <c r="S200" s="28">
        <f t="shared" si="203"/>
        <v>8</v>
      </c>
      <c r="T200" s="26">
        <f>AY200+IF($F200="범선",IF($BG$1=TRUE,INDEX(Sheet2!$H$2:'Sheet2'!$H$45,MATCH(AY200,Sheet2!$G$2:'Sheet2'!$G$45,0),0)),IF($BH$1=TRUE,INDEX(Sheet2!$I$2:'Sheet2'!$I$45,MATCH(AY200,Sheet2!$G$2:'Sheet2'!$G$45,0)),IF($BI$1=TRUE,INDEX(Sheet2!$H$2:'Sheet2'!$H$45,MATCH(AY200,Sheet2!$G$2:'Sheet2'!$G$45,0)),0)))+IF($BE$1=TRUE,2,0)</f>
        <v>1</v>
      </c>
      <c r="U200" s="26">
        <f t="shared" si="204"/>
        <v>4.5</v>
      </c>
      <c r="V200" s="26">
        <f t="shared" si="205"/>
        <v>7.5</v>
      </c>
      <c r="W200" s="28">
        <f t="shared" si="206"/>
        <v>10.5</v>
      </c>
      <c r="X200" s="26">
        <f>AZ200+IF($F200="범선",IF($BG$1=TRUE,INDEX(Sheet2!$H$2:'Sheet2'!$H$45,MATCH(AZ200,Sheet2!$G$2:'Sheet2'!$G$45,0),0)),IF($BH$1=TRUE,INDEX(Sheet2!$I$2:'Sheet2'!$I$45,MATCH(AZ200,Sheet2!$G$2:'Sheet2'!$G$45,0)),IF($BI$1=TRUE,INDEX(Sheet2!$H$2:'Sheet2'!$H$45,MATCH(AZ200,Sheet2!$G$2:'Sheet2'!$G$45,0)),0)))+IF($BE$1=TRUE,2,0)</f>
        <v>4</v>
      </c>
      <c r="Y200" s="26">
        <f t="shared" si="207"/>
        <v>7.5</v>
      </c>
      <c r="Z200" s="26">
        <f t="shared" si="208"/>
        <v>10.5</v>
      </c>
      <c r="AA200" s="28">
        <f t="shared" si="209"/>
        <v>13.5</v>
      </c>
      <c r="AB200" s="26">
        <f>BA200+IF($F200="범선",IF($BG$1=TRUE,INDEX(Sheet2!$H$2:'Sheet2'!$H$45,MATCH(BA200,Sheet2!$G$2:'Sheet2'!$G$45,0),0)),IF($BH$1=TRUE,INDEX(Sheet2!$I$2:'Sheet2'!$I$45,MATCH(BA200,Sheet2!$G$2:'Sheet2'!$G$45,0)),IF($BI$1=TRUE,INDEX(Sheet2!$H$2:'Sheet2'!$H$45,MATCH(BA200,Sheet2!$G$2:'Sheet2'!$G$45,0)),0)))+IF($BE$1=TRUE,2,0)</f>
        <v>8</v>
      </c>
      <c r="AC200" s="26">
        <f t="shared" si="210"/>
        <v>11.5</v>
      </c>
      <c r="AD200" s="26">
        <f t="shared" si="211"/>
        <v>14.5</v>
      </c>
      <c r="AE200" s="28">
        <f t="shared" si="212"/>
        <v>17.5</v>
      </c>
      <c r="AF200" s="26">
        <f>BB200+IF($F200="범선",IF($BG$1=TRUE,INDEX(Sheet2!$H$2:'Sheet2'!$H$45,MATCH(BB200,Sheet2!$G$2:'Sheet2'!$G$45,0),0)),IF($BH$1=TRUE,INDEX(Sheet2!$I$2:'Sheet2'!$I$45,MATCH(BB200,Sheet2!$G$2:'Sheet2'!$G$45,0)),IF($BI$1=TRUE,INDEX(Sheet2!$H$2:'Sheet2'!$H$45,MATCH(BB200,Sheet2!$G$2:'Sheet2'!$G$45,0)),0)))+IF($BE$1=TRUE,2,0)</f>
        <v>11</v>
      </c>
      <c r="AG200" s="26">
        <f t="shared" si="213"/>
        <v>14.5</v>
      </c>
      <c r="AH200" s="26">
        <f t="shared" si="214"/>
        <v>17.5</v>
      </c>
      <c r="AI200" s="28">
        <f t="shared" si="215"/>
        <v>20.5</v>
      </c>
      <c r="AJ200" s="26"/>
      <c r="AK200" s="97">
        <v>395</v>
      </c>
      <c r="AL200" s="97">
        <v>110</v>
      </c>
      <c r="AM200" s="97">
        <v>5</v>
      </c>
      <c r="AN200" s="83">
        <v>9</v>
      </c>
      <c r="AO200" s="83">
        <v>14</v>
      </c>
      <c r="AP200" s="5">
        <v>46</v>
      </c>
      <c r="AQ200" s="5">
        <v>28</v>
      </c>
      <c r="AR200" s="5">
        <v>22</v>
      </c>
      <c r="AS200" s="5">
        <v>592</v>
      </c>
      <c r="AT200" s="5">
        <v>6</v>
      </c>
      <c r="AU200" s="5">
        <f t="shared" si="216"/>
        <v>660</v>
      </c>
      <c r="AV200" s="5">
        <f t="shared" si="217"/>
        <v>495</v>
      </c>
      <c r="AW200" s="5">
        <f t="shared" si="218"/>
        <v>825</v>
      </c>
      <c r="AX200" s="5">
        <f t="shared" si="219"/>
        <v>-3</v>
      </c>
      <c r="AY200" s="5">
        <f t="shared" si="220"/>
        <v>-1</v>
      </c>
      <c r="AZ200" s="5">
        <f t="shared" si="221"/>
        <v>2</v>
      </c>
      <c r="BA200" s="5">
        <f t="shared" si="222"/>
        <v>6</v>
      </c>
      <c r="BB200" s="5">
        <f t="shared" si="223"/>
        <v>9</v>
      </c>
    </row>
    <row r="201" spans="1:54">
      <c r="A201" s="363"/>
      <c r="B201" s="211" t="s">
        <v>535</v>
      </c>
      <c r="C201" s="144" t="s">
        <v>124</v>
      </c>
      <c r="D201" s="55" t="s">
        <v>1</v>
      </c>
      <c r="E201" s="55" t="s">
        <v>0</v>
      </c>
      <c r="F201" s="56" t="s">
        <v>118</v>
      </c>
      <c r="G201" s="57" t="s">
        <v>12</v>
      </c>
      <c r="H201" s="307">
        <f>ROUNDDOWN(AK201*1.05,0)+INDEX(Sheet2!$B$2:'Sheet2'!$B$5,MATCH(G201,Sheet2!$A$2:'Sheet2'!$A$5,0),0)+34*AT201-ROUNDUP(IF($BC$1=TRUE,AV201,AW201)/10,0)+A201</f>
        <v>501</v>
      </c>
      <c r="I201" s="310">
        <f>ROUNDDOWN(AL201*1.05,0)+INDEX(Sheet2!$B$2:'Sheet2'!$B$5,MATCH(G201,Sheet2!$A$2:'Sheet2'!$A$5,0),0)+34*AT201-ROUNDUP(IF($BC$1=TRUE,AV201,AW201)/10,0)+A201</f>
        <v>403</v>
      </c>
      <c r="J201" s="58">
        <f t="shared" si="196"/>
        <v>904</v>
      </c>
      <c r="K201" s="238">
        <f>AW201-ROUNDDOWN(AR201/2,0)-ROUNDDOWN(MAX(AQ201*1.2,AP201*0.5),0)+INDEX(Sheet2!$C$2:'Sheet2'!$C$5,MATCH(G201,Sheet2!$A$2:'Sheet2'!$A$5,0),0)</f>
        <v>747</v>
      </c>
      <c r="L201" s="54">
        <f t="shared" si="197"/>
        <v>351</v>
      </c>
      <c r="M201" s="146">
        <f t="shared" si="198"/>
        <v>14</v>
      </c>
      <c r="N201" s="146">
        <f t="shared" si="199"/>
        <v>55</v>
      </c>
      <c r="O201" s="255">
        <f t="shared" si="200"/>
        <v>1906</v>
      </c>
      <c r="P201" s="31">
        <f>AX201+IF($F201="범선",IF($BG$1=TRUE,INDEX(Sheet2!$H$2:'Sheet2'!$H$45,MATCH(AX201,Sheet2!$G$2:'Sheet2'!$G$45,0),0)),IF($BH$1=TRUE,INDEX(Sheet2!$I$2:'Sheet2'!$I$45,MATCH(AX201,Sheet2!$G$2:'Sheet2'!$G$45,0)),IF($BI$1=TRUE,INDEX(Sheet2!$H$2:'Sheet2'!$H$45,MATCH(AX201,Sheet2!$G$2:'Sheet2'!$G$45,0)),0)))+IF($BE$1=TRUE,2,0)</f>
        <v>33</v>
      </c>
      <c r="Q201" s="26">
        <f t="shared" si="201"/>
        <v>36</v>
      </c>
      <c r="R201" s="26">
        <f t="shared" si="202"/>
        <v>39</v>
      </c>
      <c r="S201" s="28">
        <f t="shared" si="203"/>
        <v>42</v>
      </c>
      <c r="T201" s="26">
        <f>AY201+IF($F201="범선",IF($BG$1=TRUE,INDEX(Sheet2!$H$2:'Sheet2'!$H$45,MATCH(AY201,Sheet2!$G$2:'Sheet2'!$G$45,0),0)),IF($BH$1=TRUE,INDEX(Sheet2!$I$2:'Sheet2'!$I$45,MATCH(AY201,Sheet2!$G$2:'Sheet2'!$G$45,0)),IF($BI$1=TRUE,INDEX(Sheet2!$H$2:'Sheet2'!$H$45,MATCH(AY201,Sheet2!$G$2:'Sheet2'!$G$45,0)),0)))+IF($BE$1=TRUE,2,0)</f>
        <v>35</v>
      </c>
      <c r="U201" s="26">
        <f t="shared" si="204"/>
        <v>38.5</v>
      </c>
      <c r="V201" s="26">
        <f t="shared" si="205"/>
        <v>41.5</v>
      </c>
      <c r="W201" s="28">
        <f t="shared" si="206"/>
        <v>44.5</v>
      </c>
      <c r="X201" s="26">
        <f>AZ201+IF($F201="범선",IF($BG$1=TRUE,INDEX(Sheet2!$H$2:'Sheet2'!$H$45,MATCH(AZ201,Sheet2!$G$2:'Sheet2'!$G$45,0),0)),IF($BH$1=TRUE,INDEX(Sheet2!$I$2:'Sheet2'!$I$45,MATCH(AZ201,Sheet2!$G$2:'Sheet2'!$G$45,0)),IF($BI$1=TRUE,INDEX(Sheet2!$H$2:'Sheet2'!$H$45,MATCH(AZ201,Sheet2!$G$2:'Sheet2'!$G$45,0)),0)))+IF($BE$1=TRUE,2,0)</f>
        <v>41</v>
      </c>
      <c r="Y201" s="26">
        <f t="shared" si="207"/>
        <v>44.5</v>
      </c>
      <c r="Z201" s="26">
        <f t="shared" si="208"/>
        <v>47.5</v>
      </c>
      <c r="AA201" s="28">
        <f t="shared" si="209"/>
        <v>50.5</v>
      </c>
      <c r="AB201" s="26">
        <f>BA201+IF($F201="범선",IF($BG$1=TRUE,INDEX(Sheet2!$H$2:'Sheet2'!$H$45,MATCH(BA201,Sheet2!$G$2:'Sheet2'!$G$45,0),0)),IF($BH$1=TRUE,INDEX(Sheet2!$I$2:'Sheet2'!$I$45,MATCH(BA201,Sheet2!$G$2:'Sheet2'!$G$45,0)),IF($BI$1=TRUE,INDEX(Sheet2!$H$2:'Sheet2'!$H$45,MATCH(BA201,Sheet2!$G$2:'Sheet2'!$G$45,0)),0)))+IF($BE$1=TRUE,2,0)</f>
        <v>49</v>
      </c>
      <c r="AC201" s="26">
        <f t="shared" si="210"/>
        <v>52.5</v>
      </c>
      <c r="AD201" s="26">
        <f t="shared" si="211"/>
        <v>55.5</v>
      </c>
      <c r="AE201" s="28">
        <f t="shared" si="212"/>
        <v>58.5</v>
      </c>
      <c r="AF201" s="26">
        <f>BB201+IF($F201="범선",IF($BG$1=TRUE,INDEX(Sheet2!$H$2:'Sheet2'!$H$45,MATCH(BB201,Sheet2!$G$2:'Sheet2'!$G$45,0),0)),IF($BH$1=TRUE,INDEX(Sheet2!$I$2:'Sheet2'!$I$45,MATCH(BB201,Sheet2!$G$2:'Sheet2'!$G$45,0)),IF($BI$1=TRUE,INDEX(Sheet2!$H$2:'Sheet2'!$H$45,MATCH(BB201,Sheet2!$G$2:'Sheet2'!$G$45,0)),0)))+IF($BE$1=TRUE,2,0)</f>
        <v>57</v>
      </c>
      <c r="AG201" s="26">
        <f t="shared" si="213"/>
        <v>60.5</v>
      </c>
      <c r="AH201" s="26">
        <f t="shared" si="214"/>
        <v>63.5</v>
      </c>
      <c r="AI201" s="28">
        <f t="shared" si="215"/>
        <v>66.5</v>
      </c>
      <c r="AJ201" s="26"/>
      <c r="AK201" s="97">
        <v>298</v>
      </c>
      <c r="AL201" s="97">
        <v>204</v>
      </c>
      <c r="AM201" s="97">
        <v>13</v>
      </c>
      <c r="AN201" s="146">
        <v>14</v>
      </c>
      <c r="AO201" s="146">
        <v>55</v>
      </c>
      <c r="AP201" s="5">
        <v>220</v>
      </c>
      <c r="AQ201" s="5">
        <v>100</v>
      </c>
      <c r="AR201" s="5">
        <v>100</v>
      </c>
      <c r="AS201" s="5">
        <v>375</v>
      </c>
      <c r="AT201" s="5">
        <v>3</v>
      </c>
      <c r="AU201" s="5">
        <f t="shared" si="216"/>
        <v>695</v>
      </c>
      <c r="AV201" s="5">
        <f t="shared" si="217"/>
        <v>521</v>
      </c>
      <c r="AW201" s="5">
        <f t="shared" si="218"/>
        <v>868</v>
      </c>
      <c r="AX201" s="5">
        <f t="shared" si="219"/>
        <v>5</v>
      </c>
      <c r="AY201" s="5">
        <f t="shared" si="220"/>
        <v>6</v>
      </c>
      <c r="AZ201" s="5">
        <f t="shared" si="221"/>
        <v>9</v>
      </c>
      <c r="BA201" s="5">
        <f t="shared" si="222"/>
        <v>13</v>
      </c>
      <c r="BB201" s="5">
        <f t="shared" si="223"/>
        <v>17</v>
      </c>
    </row>
    <row r="202" spans="1:54" hidden="1">
      <c r="A202" s="334"/>
      <c r="B202" s="89" t="s">
        <v>99</v>
      </c>
      <c r="C202" s="119" t="s">
        <v>168</v>
      </c>
      <c r="D202" s="26" t="s">
        <v>1</v>
      </c>
      <c r="E202" s="26" t="s">
        <v>41</v>
      </c>
      <c r="F202" s="26" t="s">
        <v>18</v>
      </c>
      <c r="G202" s="28" t="s">
        <v>12</v>
      </c>
      <c r="H202" s="91">
        <f>ROUNDDOWN(AK202*1.05,0)+INDEX(Sheet2!$B$2:'Sheet2'!$B$5,MATCH(G202,Sheet2!$A$2:'Sheet2'!$A$5,0),0)+34*AT202-ROUNDUP(IF($BC$1=TRUE,AV202,AW202)/10,0)+A202</f>
        <v>298</v>
      </c>
      <c r="I202" s="231">
        <f>ROUNDDOWN(AL202*1.05,0)+INDEX(Sheet2!$B$2:'Sheet2'!$B$5,MATCH(G202,Sheet2!$A$2:'Sheet2'!$A$5,0),0)+34*AT202-ROUNDUP(IF($BC$1=TRUE,AV202,AW202)/10,0)+A202</f>
        <v>427</v>
      </c>
      <c r="J202" s="30">
        <f t="shared" si="196"/>
        <v>725</v>
      </c>
      <c r="K202" s="133">
        <f>AW202-ROUNDDOWN(AR202/2,0)-ROUNDDOWN(MAX(AQ202*1.2,AP202*0.5),0)+INDEX(Sheet2!$C$2:'Sheet2'!$C$5,MATCH(G202,Sheet2!$A$2:'Sheet2'!$A$5,0),0)</f>
        <v>829</v>
      </c>
      <c r="L202" s="25">
        <f t="shared" si="197"/>
        <v>430</v>
      </c>
      <c r="M202" s="83">
        <f t="shared" si="198"/>
        <v>5</v>
      </c>
      <c r="N202" s="83">
        <f t="shared" si="199"/>
        <v>48</v>
      </c>
      <c r="O202" s="92">
        <f t="shared" si="200"/>
        <v>1321</v>
      </c>
      <c r="P202" s="31">
        <f>AX202+IF($F202="범선",IF($BG$1=TRUE,INDEX(Sheet2!$H$2:'Sheet2'!$H$45,MATCH(AX202,Sheet2!$G$2:'Sheet2'!$G$45,0),0)),IF($BH$1=TRUE,INDEX(Sheet2!$I$2:'Sheet2'!$I$45,MATCH(AX202,Sheet2!$G$2:'Sheet2'!$G$45,0)),IF($BI$1=TRUE,INDEX(Sheet2!$H$2:'Sheet2'!$H$45,MATCH(AX202,Sheet2!$G$2:'Sheet2'!$G$45,0)),0)))+IF($BE$1=TRUE,2,0)</f>
        <v>5</v>
      </c>
      <c r="Q202" s="26">
        <f t="shared" si="201"/>
        <v>8</v>
      </c>
      <c r="R202" s="26">
        <f t="shared" si="202"/>
        <v>11</v>
      </c>
      <c r="S202" s="28">
        <f t="shared" si="203"/>
        <v>14</v>
      </c>
      <c r="T202" s="26">
        <f>AY202+IF($F202="범선",IF($BG$1=TRUE,INDEX(Sheet2!$H$2:'Sheet2'!$H$45,MATCH(AY202,Sheet2!$G$2:'Sheet2'!$G$45,0),0)),IF($BH$1=TRUE,INDEX(Sheet2!$I$2:'Sheet2'!$I$45,MATCH(AY202,Sheet2!$G$2:'Sheet2'!$G$45,0)),IF($BI$1=TRUE,INDEX(Sheet2!$H$2:'Sheet2'!$H$45,MATCH(AY202,Sheet2!$G$2:'Sheet2'!$G$45,0)),0)))+IF($BE$1=TRUE,2,0)</f>
        <v>6</v>
      </c>
      <c r="U202" s="26">
        <f t="shared" si="204"/>
        <v>9.5</v>
      </c>
      <c r="V202" s="26">
        <f t="shared" si="205"/>
        <v>12.5</v>
      </c>
      <c r="W202" s="28">
        <f t="shared" si="206"/>
        <v>15.5</v>
      </c>
      <c r="X202" s="26">
        <f>AZ202+IF($F202="범선",IF($BG$1=TRUE,INDEX(Sheet2!$H$2:'Sheet2'!$H$45,MATCH(AZ202,Sheet2!$G$2:'Sheet2'!$G$45,0),0)),IF($BH$1=TRUE,INDEX(Sheet2!$I$2:'Sheet2'!$I$45,MATCH(AZ202,Sheet2!$G$2:'Sheet2'!$G$45,0)),IF($BI$1=TRUE,INDEX(Sheet2!$H$2:'Sheet2'!$H$45,MATCH(AZ202,Sheet2!$G$2:'Sheet2'!$G$45,0)),0)))+IF($BE$1=TRUE,2,0)</f>
        <v>10</v>
      </c>
      <c r="Y202" s="26">
        <f t="shared" si="207"/>
        <v>13.5</v>
      </c>
      <c r="Z202" s="26">
        <f t="shared" si="208"/>
        <v>16.5</v>
      </c>
      <c r="AA202" s="28">
        <f t="shared" si="209"/>
        <v>19.5</v>
      </c>
      <c r="AB202" s="26">
        <f>BA202+IF($F202="범선",IF($BG$1=TRUE,INDEX(Sheet2!$H$2:'Sheet2'!$H$45,MATCH(BA202,Sheet2!$G$2:'Sheet2'!$G$45,0),0)),IF($BH$1=TRUE,INDEX(Sheet2!$I$2:'Sheet2'!$I$45,MATCH(BA202,Sheet2!$G$2:'Sheet2'!$G$45,0)),IF($BI$1=TRUE,INDEX(Sheet2!$H$2:'Sheet2'!$H$45,MATCH(BA202,Sheet2!$G$2:'Sheet2'!$G$45,0)),0)))+IF($BE$1=TRUE,2,0)</f>
        <v>14</v>
      </c>
      <c r="AC202" s="26">
        <f t="shared" si="210"/>
        <v>17.5</v>
      </c>
      <c r="AD202" s="26">
        <f t="shared" si="211"/>
        <v>20.5</v>
      </c>
      <c r="AE202" s="28">
        <f t="shared" si="212"/>
        <v>23.5</v>
      </c>
      <c r="AF202" s="26">
        <f>BB202+IF($F202="범선",IF($BG$1=TRUE,INDEX(Sheet2!$H$2:'Sheet2'!$H$45,MATCH(BB202,Sheet2!$G$2:'Sheet2'!$G$45,0),0)),IF($BH$1=TRUE,INDEX(Sheet2!$I$2:'Sheet2'!$I$45,MATCH(BB202,Sheet2!$G$2:'Sheet2'!$G$45,0)),IF($BI$1=TRUE,INDEX(Sheet2!$H$2:'Sheet2'!$H$45,MATCH(BB202,Sheet2!$G$2:'Sheet2'!$G$45,0)),0)))+IF($BE$1=TRUE,2,0)</f>
        <v>17</v>
      </c>
      <c r="AG202" s="26">
        <f t="shared" si="213"/>
        <v>20.5</v>
      </c>
      <c r="AH202" s="26">
        <f t="shared" si="214"/>
        <v>23.5</v>
      </c>
      <c r="AI202" s="28">
        <f t="shared" si="215"/>
        <v>26.5</v>
      </c>
      <c r="AJ202" s="26"/>
      <c r="AK202" s="96">
        <v>104</v>
      </c>
      <c r="AL202" s="96">
        <v>227</v>
      </c>
      <c r="AM202" s="96">
        <v>8</v>
      </c>
      <c r="AN202" s="83">
        <v>5</v>
      </c>
      <c r="AO202" s="83">
        <v>48</v>
      </c>
      <c r="AP202" s="13">
        <v>116</v>
      </c>
      <c r="AQ202" s="13">
        <v>48</v>
      </c>
      <c r="AR202" s="13">
        <v>74</v>
      </c>
      <c r="AS202" s="13">
        <v>510</v>
      </c>
      <c r="AT202" s="13">
        <v>3</v>
      </c>
      <c r="AU202" s="13">
        <f t="shared" si="216"/>
        <v>700</v>
      </c>
      <c r="AV202" s="13">
        <f t="shared" si="217"/>
        <v>525</v>
      </c>
      <c r="AW202" s="13">
        <f t="shared" si="218"/>
        <v>875</v>
      </c>
      <c r="AX202" s="5">
        <f t="shared" si="219"/>
        <v>3</v>
      </c>
      <c r="AY202" s="5">
        <f t="shared" si="220"/>
        <v>4</v>
      </c>
      <c r="AZ202" s="5">
        <f t="shared" si="221"/>
        <v>8</v>
      </c>
      <c r="BA202" s="5">
        <f t="shared" si="222"/>
        <v>12</v>
      </c>
      <c r="BB202" s="5">
        <f t="shared" si="223"/>
        <v>15</v>
      </c>
    </row>
    <row r="203" spans="1:54" hidden="1">
      <c r="A203" s="334"/>
      <c r="B203" s="89" t="s">
        <v>45</v>
      </c>
      <c r="C203" s="119" t="s">
        <v>49</v>
      </c>
      <c r="D203" s="26" t="s">
        <v>1</v>
      </c>
      <c r="E203" s="26" t="s">
        <v>41</v>
      </c>
      <c r="F203" s="27" t="s">
        <v>18</v>
      </c>
      <c r="G203" s="28" t="s">
        <v>8</v>
      </c>
      <c r="H203" s="91">
        <f>ROUNDDOWN(AK203*1.05,0)+INDEX(Sheet2!$B$2:'Sheet2'!$B$5,MATCH(G203,Sheet2!$A$2:'Sheet2'!$A$5,0),0)+34*AT203-ROUNDUP(IF($BC$1=TRUE,AV203,AW203)/10,0)+A203</f>
        <v>503</v>
      </c>
      <c r="I203" s="231">
        <f>ROUNDDOWN(AL203*1.05,0)+INDEX(Sheet2!$B$2:'Sheet2'!$B$5,MATCH(G203,Sheet2!$A$2:'Sheet2'!$A$5,0),0)+34*AT203-ROUNDUP(IF($BC$1=TRUE,AV203,AW203)/10,0)+A203</f>
        <v>550</v>
      </c>
      <c r="J203" s="30">
        <f t="shared" si="196"/>
        <v>1053</v>
      </c>
      <c r="K203" s="143">
        <f>AW203-ROUNDDOWN(AR203/2,0)-ROUNDDOWN(MAX(AQ203*1.2,AP203*0.5),0)+INDEX(Sheet2!$C$2:'Sheet2'!$C$5,MATCH(G203,Sheet2!$A$2:'Sheet2'!$A$5,0),0)</f>
        <v>828</v>
      </c>
      <c r="L203" s="25">
        <f t="shared" si="197"/>
        <v>429</v>
      </c>
      <c r="M203" s="83">
        <f t="shared" si="198"/>
        <v>14</v>
      </c>
      <c r="N203" s="83">
        <f t="shared" si="199"/>
        <v>40</v>
      </c>
      <c r="O203" s="92">
        <f t="shared" si="200"/>
        <v>2059</v>
      </c>
      <c r="P203" s="31">
        <f>AX203+IF($F203="범선",IF($BG$1=TRUE,INDEX(Sheet2!$H$2:'Sheet2'!$H$45,MATCH(AX203,Sheet2!$G$2:'Sheet2'!$G$45,0),0)),IF($BH$1=TRUE,INDEX(Sheet2!$I$2:'Sheet2'!$I$45,MATCH(AX203,Sheet2!$G$2:'Sheet2'!$G$45,0)),IF($BI$1=TRUE,INDEX(Sheet2!$H$2:'Sheet2'!$H$45,MATCH(AX203,Sheet2!$G$2:'Sheet2'!$G$45,0)),0)))+IF($BE$1=TRUE,2,0)</f>
        <v>4</v>
      </c>
      <c r="Q203" s="26">
        <f t="shared" si="201"/>
        <v>7</v>
      </c>
      <c r="R203" s="26">
        <f t="shared" si="202"/>
        <v>10</v>
      </c>
      <c r="S203" s="28">
        <f t="shared" si="203"/>
        <v>13</v>
      </c>
      <c r="T203" s="26">
        <f>AY203+IF($F203="범선",IF($BG$1=TRUE,INDEX(Sheet2!$H$2:'Sheet2'!$H$45,MATCH(AY203,Sheet2!$G$2:'Sheet2'!$G$45,0),0)),IF($BH$1=TRUE,INDEX(Sheet2!$I$2:'Sheet2'!$I$45,MATCH(AY203,Sheet2!$G$2:'Sheet2'!$G$45,0)),IF($BI$1=TRUE,INDEX(Sheet2!$H$2:'Sheet2'!$H$45,MATCH(AY203,Sheet2!$G$2:'Sheet2'!$G$45,0)),0)))+IF($BE$1=TRUE,2,0)</f>
        <v>5</v>
      </c>
      <c r="U203" s="26">
        <f t="shared" si="204"/>
        <v>8.5</v>
      </c>
      <c r="V203" s="26">
        <f t="shared" si="205"/>
        <v>11.5</v>
      </c>
      <c r="W203" s="28">
        <f t="shared" si="206"/>
        <v>14.5</v>
      </c>
      <c r="X203" s="26">
        <f>AZ203+IF($F203="범선",IF($BG$1=TRUE,INDEX(Sheet2!$H$2:'Sheet2'!$H$45,MATCH(AZ203,Sheet2!$G$2:'Sheet2'!$G$45,0),0)),IF($BH$1=TRUE,INDEX(Sheet2!$I$2:'Sheet2'!$I$45,MATCH(AZ203,Sheet2!$G$2:'Sheet2'!$G$45,0)),IF($BI$1=TRUE,INDEX(Sheet2!$H$2:'Sheet2'!$H$45,MATCH(AZ203,Sheet2!$G$2:'Sheet2'!$G$45,0)),0)))+IF($BE$1=TRUE,2,0)</f>
        <v>8</v>
      </c>
      <c r="Y203" s="26">
        <f t="shared" si="207"/>
        <v>11.5</v>
      </c>
      <c r="Z203" s="26">
        <f t="shared" si="208"/>
        <v>14.5</v>
      </c>
      <c r="AA203" s="28">
        <f t="shared" si="209"/>
        <v>17.5</v>
      </c>
      <c r="AB203" s="26">
        <f>BA203+IF($F203="범선",IF($BG$1=TRUE,INDEX(Sheet2!$H$2:'Sheet2'!$H$45,MATCH(BA203,Sheet2!$G$2:'Sheet2'!$G$45,0),0)),IF($BH$1=TRUE,INDEX(Sheet2!$I$2:'Sheet2'!$I$45,MATCH(BA203,Sheet2!$G$2:'Sheet2'!$G$45,0)),IF($BI$1=TRUE,INDEX(Sheet2!$H$2:'Sheet2'!$H$45,MATCH(BA203,Sheet2!$G$2:'Sheet2'!$G$45,0)),0)))+IF($BE$1=TRUE,2,0)</f>
        <v>12</v>
      </c>
      <c r="AC203" s="26">
        <f t="shared" si="210"/>
        <v>15.5</v>
      </c>
      <c r="AD203" s="26">
        <f t="shared" si="211"/>
        <v>18.5</v>
      </c>
      <c r="AE203" s="28">
        <f t="shared" si="212"/>
        <v>21.5</v>
      </c>
      <c r="AF203" s="26">
        <f>BB203+IF($F203="범선",IF($BG$1=TRUE,INDEX(Sheet2!$H$2:'Sheet2'!$H$45,MATCH(BB203,Sheet2!$G$2:'Sheet2'!$G$45,0),0)),IF($BH$1=TRUE,INDEX(Sheet2!$I$2:'Sheet2'!$I$45,MATCH(BB203,Sheet2!$G$2:'Sheet2'!$G$45,0)),IF($BI$1=TRUE,INDEX(Sheet2!$H$2:'Sheet2'!$H$45,MATCH(BB203,Sheet2!$G$2:'Sheet2'!$G$45,0)),0)))+IF($BE$1=TRUE,2,0)</f>
        <v>16</v>
      </c>
      <c r="AG203" s="26">
        <f t="shared" si="213"/>
        <v>19.5</v>
      </c>
      <c r="AH203" s="26">
        <f t="shared" si="214"/>
        <v>22.5</v>
      </c>
      <c r="AI203" s="28">
        <f t="shared" si="215"/>
        <v>25.5</v>
      </c>
      <c r="AJ203" s="26"/>
      <c r="AK203" s="97">
        <v>280</v>
      </c>
      <c r="AL203" s="97">
        <v>325</v>
      </c>
      <c r="AM203" s="97">
        <v>15</v>
      </c>
      <c r="AN203" s="83">
        <v>14</v>
      </c>
      <c r="AO203" s="83">
        <v>40</v>
      </c>
      <c r="AP203" s="5">
        <v>125</v>
      </c>
      <c r="AQ203" s="5">
        <v>40</v>
      </c>
      <c r="AR203" s="5">
        <v>68</v>
      </c>
      <c r="AS203" s="5">
        <v>507</v>
      </c>
      <c r="AT203" s="5">
        <v>3</v>
      </c>
      <c r="AU203" s="5">
        <f t="shared" si="216"/>
        <v>700</v>
      </c>
      <c r="AV203" s="5">
        <f t="shared" si="217"/>
        <v>525</v>
      </c>
      <c r="AW203" s="5">
        <f t="shared" si="218"/>
        <v>875</v>
      </c>
      <c r="AX203" s="5">
        <f t="shared" si="219"/>
        <v>2</v>
      </c>
      <c r="AY203" s="5">
        <f t="shared" si="220"/>
        <v>3</v>
      </c>
      <c r="AZ203" s="5">
        <f t="shared" si="221"/>
        <v>6</v>
      </c>
      <c r="BA203" s="5">
        <f t="shared" si="222"/>
        <v>10</v>
      </c>
      <c r="BB203" s="5">
        <f t="shared" si="223"/>
        <v>14</v>
      </c>
    </row>
    <row r="204" spans="1:54" hidden="1">
      <c r="A204" s="381"/>
      <c r="B204" s="377" t="s">
        <v>40</v>
      </c>
      <c r="C204" s="203" t="s">
        <v>110</v>
      </c>
      <c r="D204" s="49" t="s">
        <v>1</v>
      </c>
      <c r="E204" s="49" t="s">
        <v>0</v>
      </c>
      <c r="F204" s="50" t="s">
        <v>18</v>
      </c>
      <c r="G204" s="51" t="s">
        <v>12</v>
      </c>
      <c r="H204" s="284">
        <f>ROUNDDOWN(AK204*1.05,0)+INDEX(Sheet2!$B$2:'Sheet2'!$B$5,MATCH(G204,Sheet2!$A$2:'Sheet2'!$A$5,0),0)+34*AT204-ROUNDUP(IF($BC$1=TRUE,AV204,AW204)/10,0)+A204</f>
        <v>467</v>
      </c>
      <c r="I204" s="294">
        <f>ROUNDDOWN(AL204*1.05,0)+INDEX(Sheet2!$B$2:'Sheet2'!$B$5,MATCH(G204,Sheet2!$A$2:'Sheet2'!$A$5,0),0)+34*AT204-ROUNDUP(IF($BC$1=TRUE,AV204,AW204)/10,0)+A204</f>
        <v>541</v>
      </c>
      <c r="J204" s="52">
        <f t="shared" si="196"/>
        <v>1008</v>
      </c>
      <c r="K204" s="207">
        <f>AW204-ROUNDDOWN(AR204/2,0)-ROUNDDOWN(MAX(AQ204*1.2,AP204*0.5),0)+INDEX(Sheet2!$C$2:'Sheet2'!$C$5,MATCH(G204,Sheet2!$A$2:'Sheet2'!$A$5,0),0)</f>
        <v>828</v>
      </c>
      <c r="L204" s="48">
        <f t="shared" si="197"/>
        <v>396</v>
      </c>
      <c r="M204" s="201">
        <f t="shared" si="198"/>
        <v>15</v>
      </c>
      <c r="N204" s="201">
        <f t="shared" si="199"/>
        <v>55</v>
      </c>
      <c r="O204" s="202">
        <f t="shared" si="200"/>
        <v>1942</v>
      </c>
      <c r="P204" s="53">
        <f>AX204+IF($F204="범선",IF($BG$1=TRUE,INDEX(Sheet2!$H$2:'Sheet2'!$H$45,MATCH(AX204,Sheet2!$G$2:'Sheet2'!$G$45,0),0)),IF($BH$1=TRUE,INDEX(Sheet2!$I$2:'Sheet2'!$I$45,MATCH(AX204,Sheet2!$G$2:'Sheet2'!$G$45,0)),IF($BI$1=TRUE,INDEX(Sheet2!$H$2:'Sheet2'!$H$45,MATCH(AX204,Sheet2!$G$2:'Sheet2'!$G$45,0)),0)))+IF($BE$1=TRUE,2,0)</f>
        <v>7</v>
      </c>
      <c r="Q204" s="49">
        <f t="shared" si="201"/>
        <v>10</v>
      </c>
      <c r="R204" s="49">
        <f t="shared" si="202"/>
        <v>13</v>
      </c>
      <c r="S204" s="51">
        <f t="shared" si="203"/>
        <v>16</v>
      </c>
      <c r="T204" s="49">
        <f>AY204+IF($F204="범선",IF($BG$1=TRUE,INDEX(Sheet2!$H$2:'Sheet2'!$H$45,MATCH(AY204,Sheet2!$G$2:'Sheet2'!$G$45,0),0)),IF($BH$1=TRUE,INDEX(Sheet2!$I$2:'Sheet2'!$I$45,MATCH(AY204,Sheet2!$G$2:'Sheet2'!$G$45,0)),IF($BI$1=TRUE,INDEX(Sheet2!$H$2:'Sheet2'!$H$45,MATCH(AY204,Sheet2!$G$2:'Sheet2'!$G$45,0)),0)))+IF($BE$1=TRUE,2,0)</f>
        <v>8</v>
      </c>
      <c r="U204" s="49">
        <f t="shared" si="204"/>
        <v>11.5</v>
      </c>
      <c r="V204" s="49">
        <f t="shared" si="205"/>
        <v>14.5</v>
      </c>
      <c r="W204" s="51">
        <f t="shared" si="206"/>
        <v>17.5</v>
      </c>
      <c r="X204" s="49">
        <f>AZ204+IF($F204="범선",IF($BG$1=TRUE,INDEX(Sheet2!$H$2:'Sheet2'!$H$45,MATCH(AZ204,Sheet2!$G$2:'Sheet2'!$G$45,0),0)),IF($BH$1=TRUE,INDEX(Sheet2!$I$2:'Sheet2'!$I$45,MATCH(AZ204,Sheet2!$G$2:'Sheet2'!$G$45,0)),IF($BI$1=TRUE,INDEX(Sheet2!$H$2:'Sheet2'!$H$45,MATCH(AZ204,Sheet2!$G$2:'Sheet2'!$G$45,0)),0)))+IF($BE$1=TRUE,2,0)</f>
        <v>11</v>
      </c>
      <c r="Y204" s="49">
        <f t="shared" si="207"/>
        <v>14.5</v>
      </c>
      <c r="Z204" s="49">
        <f t="shared" si="208"/>
        <v>17.5</v>
      </c>
      <c r="AA204" s="51">
        <f t="shared" si="209"/>
        <v>20.5</v>
      </c>
      <c r="AB204" s="49">
        <f>BA204+IF($F204="범선",IF($BG$1=TRUE,INDEX(Sheet2!$H$2:'Sheet2'!$H$45,MATCH(BA204,Sheet2!$G$2:'Sheet2'!$G$45,0),0)),IF($BH$1=TRUE,INDEX(Sheet2!$I$2:'Sheet2'!$I$45,MATCH(BA204,Sheet2!$G$2:'Sheet2'!$G$45,0)),IF($BI$1=TRUE,INDEX(Sheet2!$H$2:'Sheet2'!$H$45,MATCH(BA204,Sheet2!$G$2:'Sheet2'!$G$45,0)),0)))+IF($BE$1=TRUE,2,0)</f>
        <v>15</v>
      </c>
      <c r="AC204" s="49">
        <f t="shared" si="210"/>
        <v>18.5</v>
      </c>
      <c r="AD204" s="49">
        <f t="shared" si="211"/>
        <v>21.5</v>
      </c>
      <c r="AE204" s="51">
        <f t="shared" si="212"/>
        <v>24.5</v>
      </c>
      <c r="AF204" s="49">
        <f>BB204+IF($F204="범선",IF($BG$1=TRUE,INDEX(Sheet2!$H$2:'Sheet2'!$H$45,MATCH(BB204,Sheet2!$G$2:'Sheet2'!$G$45,0),0)),IF($BH$1=TRUE,INDEX(Sheet2!$I$2:'Sheet2'!$I$45,MATCH(BB204,Sheet2!$G$2:'Sheet2'!$G$45,0)),IF($BI$1=TRUE,INDEX(Sheet2!$H$2:'Sheet2'!$H$45,MATCH(BB204,Sheet2!$G$2:'Sheet2'!$G$45,0)),0)))+IF($BE$1=TRUE,2,0)</f>
        <v>19</v>
      </c>
      <c r="AG204" s="49">
        <f t="shared" si="213"/>
        <v>22.5</v>
      </c>
      <c r="AH204" s="49">
        <f t="shared" si="214"/>
        <v>25.5</v>
      </c>
      <c r="AI204" s="51">
        <f t="shared" si="215"/>
        <v>28.5</v>
      </c>
      <c r="AJ204" s="38"/>
      <c r="AK204" s="97">
        <v>270</v>
      </c>
      <c r="AL204" s="97">
        <v>340</v>
      </c>
      <c r="AM204" s="97">
        <v>12</v>
      </c>
      <c r="AN204" s="83">
        <v>15</v>
      </c>
      <c r="AO204" s="83">
        <v>55</v>
      </c>
      <c r="AP204" s="5">
        <v>245</v>
      </c>
      <c r="AQ204" s="5">
        <v>100</v>
      </c>
      <c r="AR204" s="5">
        <v>110</v>
      </c>
      <c r="AS204" s="5">
        <v>410</v>
      </c>
      <c r="AT204" s="5">
        <v>3</v>
      </c>
      <c r="AU204" s="5">
        <f t="shared" si="216"/>
        <v>765</v>
      </c>
      <c r="AV204" s="5">
        <f t="shared" si="217"/>
        <v>573</v>
      </c>
      <c r="AW204" s="5">
        <f t="shared" si="218"/>
        <v>956</v>
      </c>
      <c r="AX204" s="5">
        <f t="shared" si="219"/>
        <v>5</v>
      </c>
      <c r="AY204" s="5">
        <f t="shared" si="220"/>
        <v>6</v>
      </c>
      <c r="AZ204" s="5">
        <f t="shared" si="221"/>
        <v>9</v>
      </c>
      <c r="BA204" s="5">
        <f t="shared" si="222"/>
        <v>13</v>
      </c>
      <c r="BB204" s="5">
        <f t="shared" si="223"/>
        <v>17</v>
      </c>
    </row>
    <row r="205" spans="1:54" hidden="1">
      <c r="A205" s="879"/>
      <c r="B205" s="90" t="s">
        <v>104</v>
      </c>
      <c r="C205" s="122" t="s">
        <v>168</v>
      </c>
      <c r="D205" s="20" t="s">
        <v>1</v>
      </c>
      <c r="E205" s="20" t="s">
        <v>41</v>
      </c>
      <c r="F205" s="20" t="s">
        <v>18</v>
      </c>
      <c r="G205" s="22" t="s">
        <v>12</v>
      </c>
      <c r="H205" s="318">
        <f>ROUNDDOWN(AK205*1.05,0)+INDEX(Sheet2!$B$2:'Sheet2'!$B$5,MATCH(G205,Sheet2!$A$2:'Sheet2'!$A$5,0),0)+34*AT205-ROUNDUP(IF($BC$1=TRUE,AV205,AW205)/10,0)+A205</f>
        <v>298</v>
      </c>
      <c r="I205" s="319">
        <f>ROUNDDOWN(AL205*1.05,0)+INDEX(Sheet2!$B$2:'Sheet2'!$B$5,MATCH(G205,Sheet2!$A$2:'Sheet2'!$A$5,0),0)+34*AT205-ROUNDUP(IF($BC$1=TRUE,AV205,AW205)/10,0)+A205</f>
        <v>427</v>
      </c>
      <c r="J205" s="23">
        <f t="shared" si="196"/>
        <v>725</v>
      </c>
      <c r="K205" s="492">
        <f>AW205-ROUNDDOWN(AR205/2,0)-ROUNDDOWN(MAX(AQ205*1.2,AP205*0.5),0)+INDEX(Sheet2!$C$2:'Sheet2'!$C$5,MATCH(G205,Sheet2!$A$2:'Sheet2'!$A$5,0),0)</f>
        <v>827</v>
      </c>
      <c r="L205" s="19">
        <f t="shared" si="197"/>
        <v>428</v>
      </c>
      <c r="M205" s="99">
        <f t="shared" si="198"/>
        <v>6</v>
      </c>
      <c r="N205" s="99">
        <f t="shared" si="199"/>
        <v>49</v>
      </c>
      <c r="O205" s="187">
        <f t="shared" si="200"/>
        <v>1321</v>
      </c>
      <c r="P205" s="24">
        <f>AX205+IF($F205="범선",IF($BG$1=TRUE,INDEX(Sheet2!$H$2:'Sheet2'!$H$45,MATCH(AX205,Sheet2!$G$2:'Sheet2'!$G$45,0),0)),IF($BH$1=TRUE,INDEX(Sheet2!$I$2:'Sheet2'!$I$45,MATCH(AX205,Sheet2!$G$2:'Sheet2'!$G$45,0)),IF($BI$1=TRUE,INDEX(Sheet2!$H$2:'Sheet2'!$H$45,MATCH(AX205,Sheet2!$G$2:'Sheet2'!$G$45,0)),0)))+IF($BE$1=TRUE,2,0)</f>
        <v>5</v>
      </c>
      <c r="Q205" s="20">
        <f t="shared" si="201"/>
        <v>8</v>
      </c>
      <c r="R205" s="20">
        <f t="shared" si="202"/>
        <v>11</v>
      </c>
      <c r="S205" s="22">
        <f t="shared" si="203"/>
        <v>14</v>
      </c>
      <c r="T205" s="20">
        <f>AY205+IF($F205="범선",IF($BG$1=TRUE,INDEX(Sheet2!$H$2:'Sheet2'!$H$45,MATCH(AY205,Sheet2!$G$2:'Sheet2'!$G$45,0),0)),IF($BH$1=TRUE,INDEX(Sheet2!$I$2:'Sheet2'!$I$45,MATCH(AY205,Sheet2!$G$2:'Sheet2'!$G$45,0)),IF($BI$1=TRUE,INDEX(Sheet2!$H$2:'Sheet2'!$H$45,MATCH(AY205,Sheet2!$G$2:'Sheet2'!$G$45,0)),0)))+IF($BE$1=TRUE,2,0)</f>
        <v>7</v>
      </c>
      <c r="U205" s="20">
        <f t="shared" si="204"/>
        <v>10.5</v>
      </c>
      <c r="V205" s="20">
        <f t="shared" si="205"/>
        <v>13.5</v>
      </c>
      <c r="W205" s="22">
        <f t="shared" si="206"/>
        <v>16.5</v>
      </c>
      <c r="X205" s="20">
        <f>AZ205+IF($F205="범선",IF($BG$1=TRUE,INDEX(Sheet2!$H$2:'Sheet2'!$H$45,MATCH(AZ205,Sheet2!$G$2:'Sheet2'!$G$45,0),0)),IF($BH$1=TRUE,INDEX(Sheet2!$I$2:'Sheet2'!$I$45,MATCH(AZ205,Sheet2!$G$2:'Sheet2'!$G$45,0)),IF($BI$1=TRUE,INDEX(Sheet2!$H$2:'Sheet2'!$H$45,MATCH(AZ205,Sheet2!$G$2:'Sheet2'!$G$45,0)),0)))+IF($BE$1=TRUE,2,0)</f>
        <v>10</v>
      </c>
      <c r="Y205" s="20">
        <f t="shared" si="207"/>
        <v>13.5</v>
      </c>
      <c r="Z205" s="20">
        <f t="shared" si="208"/>
        <v>16.5</v>
      </c>
      <c r="AA205" s="22">
        <f t="shared" si="209"/>
        <v>19.5</v>
      </c>
      <c r="AB205" s="20">
        <f>BA205+IF($F205="범선",IF($BG$1=TRUE,INDEX(Sheet2!$H$2:'Sheet2'!$H$45,MATCH(BA205,Sheet2!$G$2:'Sheet2'!$G$45,0),0)),IF($BH$1=TRUE,INDEX(Sheet2!$I$2:'Sheet2'!$I$45,MATCH(BA205,Sheet2!$G$2:'Sheet2'!$G$45,0)),IF($BI$1=TRUE,INDEX(Sheet2!$H$2:'Sheet2'!$H$45,MATCH(BA205,Sheet2!$G$2:'Sheet2'!$G$45,0)),0)))+IF($BE$1=TRUE,2,0)</f>
        <v>14</v>
      </c>
      <c r="AC205" s="20">
        <f t="shared" si="210"/>
        <v>17.5</v>
      </c>
      <c r="AD205" s="20">
        <f t="shared" si="211"/>
        <v>20.5</v>
      </c>
      <c r="AE205" s="22">
        <f t="shared" si="212"/>
        <v>23.5</v>
      </c>
      <c r="AF205" s="20">
        <f>BB205+IF($F205="범선",IF($BG$1=TRUE,INDEX(Sheet2!$H$2:'Sheet2'!$H$45,MATCH(BB205,Sheet2!$G$2:'Sheet2'!$G$45,0),0)),IF($BH$1=TRUE,INDEX(Sheet2!$I$2:'Sheet2'!$I$45,MATCH(BB205,Sheet2!$G$2:'Sheet2'!$G$45,0)),IF($BI$1=TRUE,INDEX(Sheet2!$H$2:'Sheet2'!$H$45,MATCH(BB205,Sheet2!$G$2:'Sheet2'!$G$45,0)),0)))+IF($BE$1=TRUE,2,0)</f>
        <v>17</v>
      </c>
      <c r="AG205" s="20">
        <f t="shared" si="213"/>
        <v>20.5</v>
      </c>
      <c r="AH205" s="20">
        <f t="shared" si="214"/>
        <v>23.5</v>
      </c>
      <c r="AI205" s="22">
        <f t="shared" si="215"/>
        <v>26.5</v>
      </c>
      <c r="AJ205" s="20"/>
      <c r="AK205" s="96">
        <v>104</v>
      </c>
      <c r="AL205" s="96">
        <v>227</v>
      </c>
      <c r="AM205" s="96">
        <v>8</v>
      </c>
      <c r="AN205" s="83">
        <v>6</v>
      </c>
      <c r="AO205" s="83">
        <v>49</v>
      </c>
      <c r="AP205" s="13">
        <v>116</v>
      </c>
      <c r="AQ205" s="13">
        <v>44</v>
      </c>
      <c r="AR205" s="13">
        <v>78</v>
      </c>
      <c r="AS205" s="13">
        <v>506</v>
      </c>
      <c r="AT205" s="13">
        <v>3</v>
      </c>
      <c r="AU205" s="5">
        <f t="shared" si="216"/>
        <v>700</v>
      </c>
      <c r="AV205" s="5">
        <f t="shared" si="217"/>
        <v>525</v>
      </c>
      <c r="AW205" s="5">
        <f t="shared" si="218"/>
        <v>875</v>
      </c>
      <c r="AX205" s="5">
        <f t="shared" si="219"/>
        <v>3</v>
      </c>
      <c r="AY205" s="5">
        <f t="shared" si="220"/>
        <v>5</v>
      </c>
      <c r="AZ205" s="5">
        <f t="shared" si="221"/>
        <v>8</v>
      </c>
      <c r="BA205" s="5">
        <f t="shared" si="222"/>
        <v>12</v>
      </c>
      <c r="BB205" s="5">
        <f t="shared" si="223"/>
        <v>15</v>
      </c>
    </row>
    <row r="206" spans="1:54" hidden="1">
      <c r="A206" s="880"/>
      <c r="B206" s="406" t="s">
        <v>196</v>
      </c>
      <c r="C206" s="415" t="s">
        <v>168</v>
      </c>
      <c r="D206" s="38" t="s">
        <v>1</v>
      </c>
      <c r="E206" s="38" t="s">
        <v>41</v>
      </c>
      <c r="F206" s="38" t="s">
        <v>18</v>
      </c>
      <c r="G206" s="39" t="s">
        <v>12</v>
      </c>
      <c r="H206" s="286">
        <f>ROUNDDOWN(AK206*1.05,0)+INDEX(Sheet2!$B$2:'Sheet2'!$B$5,MATCH(G206,Sheet2!$A$2:'Sheet2'!$A$5,0),0)+34*AT206-ROUNDUP(IF($BC$1=TRUE,AV206,AW206)/10,0)+A206</f>
        <v>298</v>
      </c>
      <c r="I206" s="296">
        <f>ROUNDDOWN(AL206*1.05,0)+INDEX(Sheet2!$B$2:'Sheet2'!$B$5,MATCH(G206,Sheet2!$A$2:'Sheet2'!$A$5,0),0)+34*AT206-ROUNDUP(IF($BC$1=TRUE,AV206,AW206)/10,0)+A206</f>
        <v>427</v>
      </c>
      <c r="J206" s="40">
        <f t="shared" si="196"/>
        <v>725</v>
      </c>
      <c r="K206" s="664">
        <f>AW206-ROUNDDOWN(AR206/2,0)-ROUNDDOWN(MAX(AQ206*1.2,AP206*0.5),0)+INDEX(Sheet2!$C$2:'Sheet2'!$C$5,MATCH(G206,Sheet2!$A$2:'Sheet2'!$A$5,0),0)</f>
        <v>826</v>
      </c>
      <c r="L206" s="37">
        <f t="shared" si="197"/>
        <v>427</v>
      </c>
      <c r="M206" s="427">
        <f t="shared" si="198"/>
        <v>7</v>
      </c>
      <c r="N206" s="427">
        <f t="shared" si="199"/>
        <v>50</v>
      </c>
      <c r="O206" s="93">
        <f t="shared" si="200"/>
        <v>1321</v>
      </c>
      <c r="P206" s="41">
        <f>AX206+IF($F206="범선",IF($BG$1=TRUE,INDEX(Sheet2!$H$2:'Sheet2'!$H$45,MATCH(AX206,Sheet2!$G$2:'Sheet2'!$G$45,0),0)),IF($BH$1=TRUE,INDEX(Sheet2!$I$2:'Sheet2'!$I$45,MATCH(AX206,Sheet2!$G$2:'Sheet2'!$G$45,0)),IF($BI$1=TRUE,INDEX(Sheet2!$H$2:'Sheet2'!$H$45,MATCH(AX206,Sheet2!$G$2:'Sheet2'!$G$45,0)),0)))+IF($BE$1=TRUE,2,0)</f>
        <v>6</v>
      </c>
      <c r="Q206" s="38">
        <f t="shared" si="201"/>
        <v>9</v>
      </c>
      <c r="R206" s="38">
        <f t="shared" si="202"/>
        <v>12</v>
      </c>
      <c r="S206" s="39">
        <f t="shared" si="203"/>
        <v>15</v>
      </c>
      <c r="T206" s="38">
        <f>AY206+IF($F206="범선",IF($BG$1=TRUE,INDEX(Sheet2!$H$2:'Sheet2'!$H$45,MATCH(AY206,Sheet2!$G$2:'Sheet2'!$G$45,0),0)),IF($BH$1=TRUE,INDEX(Sheet2!$I$2:'Sheet2'!$I$45,MATCH(AY206,Sheet2!$G$2:'Sheet2'!$G$45,0)),IF($BI$1=TRUE,INDEX(Sheet2!$H$2:'Sheet2'!$H$45,MATCH(AY206,Sheet2!$G$2:'Sheet2'!$G$45,0)),0)))+IF($BE$1=TRUE,2,0)</f>
        <v>7</v>
      </c>
      <c r="U206" s="38">
        <f t="shared" si="204"/>
        <v>10.5</v>
      </c>
      <c r="V206" s="38">
        <f t="shared" si="205"/>
        <v>13.5</v>
      </c>
      <c r="W206" s="39">
        <f t="shared" si="206"/>
        <v>16.5</v>
      </c>
      <c r="X206" s="38">
        <f>AZ206+IF($F206="범선",IF($BG$1=TRUE,INDEX(Sheet2!$H$2:'Sheet2'!$H$45,MATCH(AZ206,Sheet2!$G$2:'Sheet2'!$G$45,0),0)),IF($BH$1=TRUE,INDEX(Sheet2!$I$2:'Sheet2'!$I$45,MATCH(AZ206,Sheet2!$G$2:'Sheet2'!$G$45,0)),IF($BI$1=TRUE,INDEX(Sheet2!$H$2:'Sheet2'!$H$45,MATCH(AZ206,Sheet2!$G$2:'Sheet2'!$G$45,0)),0)))+IF($BE$1=TRUE,2,0)</f>
        <v>10</v>
      </c>
      <c r="Y206" s="38">
        <f t="shared" si="207"/>
        <v>13.5</v>
      </c>
      <c r="Z206" s="38">
        <f t="shared" si="208"/>
        <v>16.5</v>
      </c>
      <c r="AA206" s="39">
        <f t="shared" si="209"/>
        <v>19.5</v>
      </c>
      <c r="AB206" s="38">
        <f>BA206+IF($F206="범선",IF($BG$1=TRUE,INDEX(Sheet2!$H$2:'Sheet2'!$H$45,MATCH(BA206,Sheet2!$G$2:'Sheet2'!$G$45,0),0)),IF($BH$1=TRUE,INDEX(Sheet2!$I$2:'Sheet2'!$I$45,MATCH(BA206,Sheet2!$G$2:'Sheet2'!$G$45,0)),IF($BI$1=TRUE,INDEX(Sheet2!$H$2:'Sheet2'!$H$45,MATCH(BA206,Sheet2!$G$2:'Sheet2'!$G$45,0)),0)))+IF($BE$1=TRUE,2,0)</f>
        <v>14</v>
      </c>
      <c r="AC206" s="38">
        <f t="shared" si="210"/>
        <v>17.5</v>
      </c>
      <c r="AD206" s="38">
        <f t="shared" si="211"/>
        <v>20.5</v>
      </c>
      <c r="AE206" s="39">
        <f t="shared" si="212"/>
        <v>23.5</v>
      </c>
      <c r="AF206" s="38">
        <f>BB206+IF($F206="범선",IF($BG$1=TRUE,INDEX(Sheet2!$H$2:'Sheet2'!$H$45,MATCH(BB206,Sheet2!$G$2:'Sheet2'!$G$45,0),0)),IF($BH$1=TRUE,INDEX(Sheet2!$I$2:'Sheet2'!$I$45,MATCH(BB206,Sheet2!$G$2:'Sheet2'!$G$45,0)),IF($BI$1=TRUE,INDEX(Sheet2!$H$2:'Sheet2'!$H$45,MATCH(BB206,Sheet2!$G$2:'Sheet2'!$G$45,0)),0)))+IF($BE$1=TRUE,2,0)</f>
        <v>18</v>
      </c>
      <c r="AG206" s="38">
        <f t="shared" si="213"/>
        <v>21.5</v>
      </c>
      <c r="AH206" s="38">
        <f t="shared" si="214"/>
        <v>24.5</v>
      </c>
      <c r="AI206" s="39">
        <f t="shared" si="215"/>
        <v>27.5</v>
      </c>
      <c r="AJ206" s="38"/>
      <c r="AK206" s="96">
        <v>104</v>
      </c>
      <c r="AL206" s="96">
        <v>227</v>
      </c>
      <c r="AM206" s="96">
        <v>8</v>
      </c>
      <c r="AN206" s="83">
        <v>7</v>
      </c>
      <c r="AO206" s="83">
        <v>50</v>
      </c>
      <c r="AP206" s="13">
        <v>116</v>
      </c>
      <c r="AQ206" s="13">
        <v>40</v>
      </c>
      <c r="AR206" s="13">
        <v>80</v>
      </c>
      <c r="AS206" s="13">
        <v>504</v>
      </c>
      <c r="AT206" s="13">
        <v>3</v>
      </c>
      <c r="AU206" s="5">
        <f t="shared" si="216"/>
        <v>700</v>
      </c>
      <c r="AV206" s="5">
        <f t="shared" si="217"/>
        <v>525</v>
      </c>
      <c r="AW206" s="5">
        <f t="shared" si="218"/>
        <v>875</v>
      </c>
      <c r="AX206" s="5">
        <f t="shared" si="219"/>
        <v>4</v>
      </c>
      <c r="AY206" s="5">
        <f t="shared" si="220"/>
        <v>5</v>
      </c>
      <c r="AZ206" s="5">
        <f t="shared" si="221"/>
        <v>8</v>
      </c>
      <c r="BA206" s="5">
        <f t="shared" si="222"/>
        <v>12</v>
      </c>
      <c r="BB206" s="5">
        <f t="shared" si="223"/>
        <v>16</v>
      </c>
    </row>
    <row r="207" spans="1:54" hidden="1">
      <c r="A207" s="881"/>
      <c r="B207" s="437" t="s">
        <v>28</v>
      </c>
      <c r="C207" s="485" t="s">
        <v>179</v>
      </c>
      <c r="D207" s="6" t="s">
        <v>1</v>
      </c>
      <c r="E207" s="6" t="s">
        <v>41</v>
      </c>
      <c r="F207" s="6" t="s">
        <v>18</v>
      </c>
      <c r="G207" s="9" t="s">
        <v>12</v>
      </c>
      <c r="H207" s="282">
        <f>ROUNDDOWN(AK207*1.05,0)+INDEX(Sheet2!$B$2:'Sheet2'!$B$5,MATCH(G207,Sheet2!$A$2:'Sheet2'!$A$5,0),0)+34*AT207-ROUNDUP(IF($BC$1=TRUE,AV207,AW207)/10,0)+A207</f>
        <v>442</v>
      </c>
      <c r="I207" s="292">
        <f>ROUNDDOWN(AL207*1.05,0)+INDEX(Sheet2!$B$2:'Sheet2'!$B$5,MATCH(G207,Sheet2!$A$2:'Sheet2'!$A$5,0),0)+34*AT207-ROUNDUP(IF($BC$1=TRUE,AV207,AW207)/10,0)+A207</f>
        <v>531</v>
      </c>
      <c r="J207" s="15">
        <f t="shared" si="196"/>
        <v>973</v>
      </c>
      <c r="K207" s="923">
        <f>AW207-ROUNDDOWN(AR207/2,0)-ROUNDDOWN(MAX(AQ207*1.2,AP207*0.5),0)+INDEX(Sheet2!$C$2:'Sheet2'!$C$5,MATCH(G207,Sheet2!$A$2:'Sheet2'!$A$5,0),0)</f>
        <v>824</v>
      </c>
      <c r="L207" s="8">
        <f t="shared" si="197"/>
        <v>395</v>
      </c>
      <c r="M207" s="452">
        <f t="shared" si="198"/>
        <v>14</v>
      </c>
      <c r="N207" s="452">
        <f t="shared" si="199"/>
        <v>57</v>
      </c>
      <c r="O207" s="486">
        <f t="shared" si="200"/>
        <v>1857</v>
      </c>
      <c r="P207" s="10">
        <f>AX207+IF($F207="범선",IF($BG$1=TRUE,INDEX(Sheet2!$H$2:'Sheet2'!$H$45,MATCH(AX207,Sheet2!$G$2:'Sheet2'!$G$45,0),0)),IF($BH$1=TRUE,INDEX(Sheet2!$I$2:'Sheet2'!$I$45,MATCH(AX207,Sheet2!$G$2:'Sheet2'!$G$45,0)),IF($BI$1=TRUE,INDEX(Sheet2!$H$2:'Sheet2'!$H$45,MATCH(AX207,Sheet2!$G$2:'Sheet2'!$G$45,0)),0)))+IF($BE$1=TRUE,2,0)</f>
        <v>7</v>
      </c>
      <c r="Q207" s="6">
        <f t="shared" si="201"/>
        <v>10</v>
      </c>
      <c r="R207" s="6">
        <f t="shared" si="202"/>
        <v>13</v>
      </c>
      <c r="S207" s="9">
        <f t="shared" si="203"/>
        <v>16</v>
      </c>
      <c r="T207" s="6">
        <f>AY207+IF($F207="범선",IF($BG$1=TRUE,INDEX(Sheet2!$H$2:'Sheet2'!$H$45,MATCH(AY207,Sheet2!$G$2:'Sheet2'!$G$45,0),0)),IF($BH$1=TRUE,INDEX(Sheet2!$I$2:'Sheet2'!$I$45,MATCH(AY207,Sheet2!$G$2:'Sheet2'!$G$45,0)),IF($BI$1=TRUE,INDEX(Sheet2!$H$2:'Sheet2'!$H$45,MATCH(AY207,Sheet2!$G$2:'Sheet2'!$G$45,0)),0)))+IF($BE$1=TRUE,2,0)</f>
        <v>8</v>
      </c>
      <c r="U207" s="6">
        <f t="shared" si="204"/>
        <v>11.5</v>
      </c>
      <c r="V207" s="6">
        <f t="shared" si="205"/>
        <v>14.5</v>
      </c>
      <c r="W207" s="9">
        <f t="shared" si="206"/>
        <v>17.5</v>
      </c>
      <c r="X207" s="6">
        <f>AZ207+IF($F207="범선",IF($BG$1=TRUE,INDEX(Sheet2!$H$2:'Sheet2'!$H$45,MATCH(AZ207,Sheet2!$G$2:'Sheet2'!$G$45,0),0)),IF($BH$1=TRUE,INDEX(Sheet2!$I$2:'Sheet2'!$I$45,MATCH(AZ207,Sheet2!$G$2:'Sheet2'!$G$45,0)),IF($BI$1=TRUE,INDEX(Sheet2!$H$2:'Sheet2'!$H$45,MATCH(AZ207,Sheet2!$G$2:'Sheet2'!$G$45,0)),0)))+IF($BE$1=TRUE,2,0)</f>
        <v>12</v>
      </c>
      <c r="Y207" s="6">
        <f t="shared" si="207"/>
        <v>15.5</v>
      </c>
      <c r="Z207" s="6">
        <f t="shared" si="208"/>
        <v>18.5</v>
      </c>
      <c r="AA207" s="9">
        <f t="shared" si="209"/>
        <v>21.5</v>
      </c>
      <c r="AB207" s="6">
        <f>BA207+IF($F207="범선",IF($BG$1=TRUE,INDEX(Sheet2!$H$2:'Sheet2'!$H$45,MATCH(BA207,Sheet2!$G$2:'Sheet2'!$G$45,0),0)),IF($BH$1=TRUE,INDEX(Sheet2!$I$2:'Sheet2'!$I$45,MATCH(BA207,Sheet2!$G$2:'Sheet2'!$G$45,0)),IF($BI$1=TRUE,INDEX(Sheet2!$H$2:'Sheet2'!$H$45,MATCH(BA207,Sheet2!$G$2:'Sheet2'!$G$45,0)),0)))+IF($BE$1=TRUE,2,0)</f>
        <v>15</v>
      </c>
      <c r="AC207" s="6">
        <f t="shared" si="210"/>
        <v>18.5</v>
      </c>
      <c r="AD207" s="6">
        <f t="shared" si="211"/>
        <v>21.5</v>
      </c>
      <c r="AE207" s="9">
        <f t="shared" si="212"/>
        <v>24.5</v>
      </c>
      <c r="AF207" s="6">
        <f>BB207+IF($F207="범선",IF($BG$1=TRUE,INDEX(Sheet2!$H$2:'Sheet2'!$H$45,MATCH(BB207,Sheet2!$G$2:'Sheet2'!$G$45,0),0)),IF($BH$1=TRUE,INDEX(Sheet2!$I$2:'Sheet2'!$I$45,MATCH(BB207,Sheet2!$G$2:'Sheet2'!$G$45,0)),IF($BI$1=TRUE,INDEX(Sheet2!$H$2:'Sheet2'!$H$45,MATCH(BB207,Sheet2!$G$2:'Sheet2'!$G$45,0)),0)))+IF($BE$1=TRUE,2,0)</f>
        <v>19</v>
      </c>
      <c r="AG207" s="6">
        <f t="shared" si="213"/>
        <v>22.5</v>
      </c>
      <c r="AH207" s="6">
        <f t="shared" si="214"/>
        <v>25.5</v>
      </c>
      <c r="AI207" s="9">
        <f t="shared" si="215"/>
        <v>28.5</v>
      </c>
      <c r="AK207" s="96">
        <v>245</v>
      </c>
      <c r="AL207" s="96">
        <v>330</v>
      </c>
      <c r="AM207" s="96">
        <v>13</v>
      </c>
      <c r="AN207" s="83">
        <v>14</v>
      </c>
      <c r="AO207" s="83">
        <v>57</v>
      </c>
      <c r="AP207" s="13">
        <v>230</v>
      </c>
      <c r="AQ207" s="13">
        <v>100</v>
      </c>
      <c r="AR207" s="13">
        <v>110</v>
      </c>
      <c r="AS207" s="13">
        <v>420</v>
      </c>
      <c r="AT207" s="13">
        <v>3</v>
      </c>
      <c r="AU207" s="5">
        <f t="shared" si="216"/>
        <v>760</v>
      </c>
      <c r="AV207" s="5">
        <f t="shared" si="217"/>
        <v>570</v>
      </c>
      <c r="AW207" s="5">
        <f t="shared" si="218"/>
        <v>950</v>
      </c>
      <c r="AX207" s="5">
        <f t="shared" si="219"/>
        <v>5</v>
      </c>
      <c r="AY207" s="5">
        <f t="shared" si="220"/>
        <v>6</v>
      </c>
      <c r="AZ207" s="5">
        <f t="shared" si="221"/>
        <v>10</v>
      </c>
      <c r="BA207" s="5">
        <f t="shared" si="222"/>
        <v>13</v>
      </c>
      <c r="BB207" s="5">
        <f t="shared" si="223"/>
        <v>17</v>
      </c>
    </row>
    <row r="208" spans="1:54" ht="15.75" hidden="1" customHeight="1">
      <c r="A208" s="439"/>
      <c r="B208" s="440" t="s">
        <v>45</v>
      </c>
      <c r="C208" s="212" t="s">
        <v>83</v>
      </c>
      <c r="D208" s="214" t="s">
        <v>1</v>
      </c>
      <c r="E208" s="214" t="s">
        <v>41</v>
      </c>
      <c r="F208" s="500" t="s">
        <v>18</v>
      </c>
      <c r="G208" s="223" t="s">
        <v>8</v>
      </c>
      <c r="H208" s="322">
        <f>ROUNDDOWN(AK208*1.05,0)+INDEX(Sheet2!$B$2:'Sheet2'!$B$5,MATCH(G208,Sheet2!$A$2:'Sheet2'!$A$5,0),0)+34*AT208-ROUNDUP(IF($BC$1=TRUE,AV208,AW208)/10,0)+A208</f>
        <v>484</v>
      </c>
      <c r="I208" s="323">
        <f>ROUNDDOWN(AL208*1.05,0)+INDEX(Sheet2!$B$2:'Sheet2'!$B$5,MATCH(G208,Sheet2!$A$2:'Sheet2'!$A$5,0),0)+34*AT208-ROUNDUP(IF($BC$1=TRUE,AV208,AW208)/10,0)+A208</f>
        <v>536</v>
      </c>
      <c r="J208" s="232">
        <f t="shared" si="196"/>
        <v>1020</v>
      </c>
      <c r="K208" s="501">
        <f>AW208-ROUNDDOWN(AR208/2,0)-ROUNDDOWN(MAX(AQ208*1.2,AP208*0.5),0)+INDEX(Sheet2!$C$2:'Sheet2'!$C$5,MATCH(G208,Sheet2!$A$2:'Sheet2'!$A$5,0),0)</f>
        <v>819</v>
      </c>
      <c r="L208" s="247">
        <f t="shared" si="197"/>
        <v>435</v>
      </c>
      <c r="M208" s="249">
        <f t="shared" si="198"/>
        <v>15</v>
      </c>
      <c r="N208" s="249">
        <f t="shared" si="199"/>
        <v>40</v>
      </c>
      <c r="O208" s="252">
        <f t="shared" si="200"/>
        <v>1988</v>
      </c>
      <c r="P208" s="259">
        <f>AX208+IF($F208="범선",IF($BG$1=TRUE,INDEX(Sheet2!$H$2:'Sheet2'!$H$45,MATCH(AX208,Sheet2!$G$2:'Sheet2'!$G$45,0),0)),IF($BH$1=TRUE,INDEX(Sheet2!$I$2:'Sheet2'!$I$45,MATCH(AX208,Sheet2!$G$2:'Sheet2'!$G$45,0)),IF($BI$1=TRUE,INDEX(Sheet2!$H$2:'Sheet2'!$H$45,MATCH(AX208,Sheet2!$G$2:'Sheet2'!$G$45,0)),0)))+IF($BE$1=TRUE,2,0)</f>
        <v>4</v>
      </c>
      <c r="Q208" s="214">
        <f t="shared" si="201"/>
        <v>7</v>
      </c>
      <c r="R208" s="214">
        <f t="shared" si="202"/>
        <v>10</v>
      </c>
      <c r="S208" s="223">
        <f t="shared" si="203"/>
        <v>13</v>
      </c>
      <c r="T208" s="214">
        <f>AY208+IF($F208="범선",IF($BG$1=TRUE,INDEX(Sheet2!$H$2:'Sheet2'!$H$45,MATCH(AY208,Sheet2!$G$2:'Sheet2'!$G$45,0),0)),IF($BH$1=TRUE,INDEX(Sheet2!$I$2:'Sheet2'!$I$45,MATCH(AY208,Sheet2!$G$2:'Sheet2'!$G$45,0)),IF($BI$1=TRUE,INDEX(Sheet2!$H$2:'Sheet2'!$H$45,MATCH(AY208,Sheet2!$G$2:'Sheet2'!$G$45,0)),0)))+IF($BE$1=TRUE,2,0)</f>
        <v>5</v>
      </c>
      <c r="U208" s="214">
        <f t="shared" si="204"/>
        <v>8.5</v>
      </c>
      <c r="V208" s="214">
        <f t="shared" si="205"/>
        <v>11.5</v>
      </c>
      <c r="W208" s="223">
        <f t="shared" si="206"/>
        <v>14.5</v>
      </c>
      <c r="X208" s="214">
        <f>AZ208+IF($F208="범선",IF($BG$1=TRUE,INDEX(Sheet2!$H$2:'Sheet2'!$H$45,MATCH(AZ208,Sheet2!$G$2:'Sheet2'!$G$45,0),0)),IF($BH$1=TRUE,INDEX(Sheet2!$I$2:'Sheet2'!$I$45,MATCH(AZ208,Sheet2!$G$2:'Sheet2'!$G$45,0)),IF($BI$1=TRUE,INDEX(Sheet2!$H$2:'Sheet2'!$H$45,MATCH(AZ208,Sheet2!$G$2:'Sheet2'!$G$45,0)),0)))+IF($BE$1=TRUE,2,0)</f>
        <v>8</v>
      </c>
      <c r="Y208" s="214">
        <f t="shared" si="207"/>
        <v>11.5</v>
      </c>
      <c r="Z208" s="214">
        <f t="shared" si="208"/>
        <v>14.5</v>
      </c>
      <c r="AA208" s="223">
        <f t="shared" si="209"/>
        <v>17.5</v>
      </c>
      <c r="AB208" s="214">
        <f>BA208+IF($F208="범선",IF($BG$1=TRUE,INDEX(Sheet2!$H$2:'Sheet2'!$H$45,MATCH(BA208,Sheet2!$G$2:'Sheet2'!$G$45,0),0)),IF($BH$1=TRUE,INDEX(Sheet2!$I$2:'Sheet2'!$I$45,MATCH(BA208,Sheet2!$G$2:'Sheet2'!$G$45,0)),IF($BI$1=TRUE,INDEX(Sheet2!$H$2:'Sheet2'!$H$45,MATCH(BA208,Sheet2!$G$2:'Sheet2'!$G$45,0)),0)))+IF($BE$1=TRUE,2,0)</f>
        <v>12</v>
      </c>
      <c r="AC208" s="214">
        <f t="shared" si="210"/>
        <v>15.5</v>
      </c>
      <c r="AD208" s="214">
        <f t="shared" si="211"/>
        <v>18.5</v>
      </c>
      <c r="AE208" s="223">
        <f t="shared" si="212"/>
        <v>21.5</v>
      </c>
      <c r="AF208" s="214">
        <f>BB208+IF($F208="범선",IF($BG$1=TRUE,INDEX(Sheet2!$H$2:'Sheet2'!$H$45,MATCH(BB208,Sheet2!$G$2:'Sheet2'!$G$45,0),0)),IF($BH$1=TRUE,INDEX(Sheet2!$I$2:'Sheet2'!$I$45,MATCH(BB208,Sheet2!$G$2:'Sheet2'!$G$45,0)),IF($BI$1=TRUE,INDEX(Sheet2!$H$2:'Sheet2'!$H$45,MATCH(BB208,Sheet2!$G$2:'Sheet2'!$G$45,0)),0)))+IF($BE$1=TRUE,2,0)</f>
        <v>16</v>
      </c>
      <c r="AG208" s="214">
        <f t="shared" si="213"/>
        <v>19.5</v>
      </c>
      <c r="AH208" s="214">
        <f t="shared" si="214"/>
        <v>22.5</v>
      </c>
      <c r="AI208" s="223">
        <f t="shared" si="215"/>
        <v>25.5</v>
      </c>
      <c r="AK208" s="97">
        <v>260</v>
      </c>
      <c r="AL208" s="97">
        <v>310</v>
      </c>
      <c r="AM208" s="97">
        <v>12</v>
      </c>
      <c r="AN208" s="83">
        <v>15</v>
      </c>
      <c r="AO208" s="83">
        <v>40</v>
      </c>
      <c r="AP208" s="5">
        <v>98</v>
      </c>
      <c r="AQ208" s="5">
        <v>34</v>
      </c>
      <c r="AR208" s="5">
        <v>36</v>
      </c>
      <c r="AS208" s="5">
        <v>536</v>
      </c>
      <c r="AT208" s="5">
        <v>3</v>
      </c>
      <c r="AU208" s="5">
        <f t="shared" si="216"/>
        <v>670</v>
      </c>
      <c r="AV208" s="5">
        <f t="shared" si="217"/>
        <v>502</v>
      </c>
      <c r="AW208" s="5">
        <f t="shared" si="218"/>
        <v>837</v>
      </c>
      <c r="AX208" s="5">
        <f t="shared" si="219"/>
        <v>2</v>
      </c>
      <c r="AY208" s="5">
        <f t="shared" si="220"/>
        <v>3</v>
      </c>
      <c r="AZ208" s="5">
        <f t="shared" si="221"/>
        <v>6</v>
      </c>
      <c r="BA208" s="5">
        <f t="shared" si="222"/>
        <v>10</v>
      </c>
      <c r="BB208" s="5">
        <f t="shared" si="223"/>
        <v>14</v>
      </c>
    </row>
    <row r="209" spans="1:54" hidden="1">
      <c r="A209" s="368"/>
      <c r="B209" s="90" t="s">
        <v>48</v>
      </c>
      <c r="C209" s="122" t="s">
        <v>83</v>
      </c>
      <c r="D209" s="20" t="s">
        <v>1</v>
      </c>
      <c r="E209" s="20" t="s">
        <v>41</v>
      </c>
      <c r="F209" s="21" t="s">
        <v>18</v>
      </c>
      <c r="G209" s="22" t="s">
        <v>8</v>
      </c>
      <c r="H209" s="318">
        <f>ROUNDDOWN(AK209*1.05,0)+INDEX(Sheet2!$B$2:'Sheet2'!$B$5,MATCH(G209,Sheet2!$A$2:'Sheet2'!$A$5,0),0)+34*AT209-ROUNDUP(IF($BC$1=TRUE,AV209,AW209)/10,0)+A209</f>
        <v>473</v>
      </c>
      <c r="I209" s="319">
        <f>ROUNDDOWN(AL209*1.05,0)+INDEX(Sheet2!$B$2:'Sheet2'!$B$5,MATCH(G209,Sheet2!$A$2:'Sheet2'!$A$5,0),0)+34*AT209-ROUNDUP(IF($BC$1=TRUE,AV209,AW209)/10,0)+A209</f>
        <v>536</v>
      </c>
      <c r="J209" s="23">
        <f t="shared" si="196"/>
        <v>1009</v>
      </c>
      <c r="K209" s="495">
        <f>AW209-ROUNDDOWN(AR209/2,0)-ROUNDDOWN(MAX(AQ209*1.2,AP209*0.5),0)+INDEX(Sheet2!$C$2:'Sheet2'!$C$5,MATCH(G209,Sheet2!$A$2:'Sheet2'!$A$5,0),0)</f>
        <v>819</v>
      </c>
      <c r="L209" s="19">
        <f t="shared" si="197"/>
        <v>435</v>
      </c>
      <c r="M209" s="99">
        <f t="shared" si="198"/>
        <v>13</v>
      </c>
      <c r="N209" s="99">
        <f t="shared" si="199"/>
        <v>28</v>
      </c>
      <c r="O209" s="187">
        <f t="shared" si="200"/>
        <v>1955</v>
      </c>
      <c r="P209" s="24">
        <f>AX209+IF($F209="범선",IF($BG$1=TRUE,INDEX(Sheet2!$H$2:'Sheet2'!$H$45,MATCH(AX209,Sheet2!$G$2:'Sheet2'!$G$45,0),0)),IF($BH$1=TRUE,INDEX(Sheet2!$I$2:'Sheet2'!$I$45,MATCH(AX209,Sheet2!$G$2:'Sheet2'!$G$45,0)),IF($BI$1=TRUE,INDEX(Sheet2!$H$2:'Sheet2'!$H$45,MATCH(AX209,Sheet2!$G$2:'Sheet2'!$G$45,0)),0)))+IF($BE$1=TRUE,2,0)</f>
        <v>1</v>
      </c>
      <c r="Q209" s="20">
        <f t="shared" si="201"/>
        <v>4</v>
      </c>
      <c r="R209" s="20">
        <f t="shared" si="202"/>
        <v>7</v>
      </c>
      <c r="S209" s="22">
        <f t="shared" si="203"/>
        <v>10</v>
      </c>
      <c r="T209" s="20">
        <f>AY209+IF($F209="범선",IF($BG$1=TRUE,INDEX(Sheet2!$H$2:'Sheet2'!$H$45,MATCH(AY209,Sheet2!$G$2:'Sheet2'!$G$45,0),0)),IF($BH$1=TRUE,INDEX(Sheet2!$I$2:'Sheet2'!$I$45,MATCH(AY209,Sheet2!$G$2:'Sheet2'!$G$45,0)),IF($BI$1=TRUE,INDEX(Sheet2!$H$2:'Sheet2'!$H$45,MATCH(AY209,Sheet2!$G$2:'Sheet2'!$G$45,0)),0)))+IF($BE$1=TRUE,2,0)</f>
        <v>2</v>
      </c>
      <c r="U209" s="20">
        <f t="shared" si="204"/>
        <v>5.5</v>
      </c>
      <c r="V209" s="20">
        <f t="shared" si="205"/>
        <v>8.5</v>
      </c>
      <c r="W209" s="22">
        <f t="shared" si="206"/>
        <v>11.5</v>
      </c>
      <c r="X209" s="20">
        <f>AZ209+IF($F209="범선",IF($BG$1=TRUE,INDEX(Sheet2!$H$2:'Sheet2'!$H$45,MATCH(AZ209,Sheet2!$G$2:'Sheet2'!$G$45,0),0)),IF($BH$1=TRUE,INDEX(Sheet2!$I$2:'Sheet2'!$I$45,MATCH(AZ209,Sheet2!$G$2:'Sheet2'!$G$45,0)),IF($BI$1=TRUE,INDEX(Sheet2!$H$2:'Sheet2'!$H$45,MATCH(AZ209,Sheet2!$G$2:'Sheet2'!$G$45,0)),0)))+IF($BE$1=TRUE,2,0)</f>
        <v>6</v>
      </c>
      <c r="Y209" s="20">
        <f t="shared" si="207"/>
        <v>9.5</v>
      </c>
      <c r="Z209" s="20">
        <f t="shared" si="208"/>
        <v>12.5</v>
      </c>
      <c r="AA209" s="22">
        <f t="shared" si="209"/>
        <v>15.5</v>
      </c>
      <c r="AB209" s="20">
        <f>BA209+IF($F209="범선",IF($BG$1=TRUE,INDEX(Sheet2!$H$2:'Sheet2'!$H$45,MATCH(BA209,Sheet2!$G$2:'Sheet2'!$G$45,0),0)),IF($BH$1=TRUE,INDEX(Sheet2!$I$2:'Sheet2'!$I$45,MATCH(BA209,Sheet2!$G$2:'Sheet2'!$G$45,0)),IF($BI$1=TRUE,INDEX(Sheet2!$H$2:'Sheet2'!$H$45,MATCH(BA209,Sheet2!$G$2:'Sheet2'!$G$45,0)),0)))+IF($BE$1=TRUE,2,0)</f>
        <v>10</v>
      </c>
      <c r="AC209" s="20">
        <f t="shared" si="210"/>
        <v>13.5</v>
      </c>
      <c r="AD209" s="20">
        <f t="shared" si="211"/>
        <v>16.5</v>
      </c>
      <c r="AE209" s="22">
        <f t="shared" si="212"/>
        <v>19.5</v>
      </c>
      <c r="AF209" s="20">
        <f>BB209+IF($F209="범선",IF($BG$1=TRUE,INDEX(Sheet2!$H$2:'Sheet2'!$H$45,MATCH(BB209,Sheet2!$G$2:'Sheet2'!$G$45,0),0)),IF($BH$1=TRUE,INDEX(Sheet2!$I$2:'Sheet2'!$I$45,MATCH(BB209,Sheet2!$G$2:'Sheet2'!$G$45,0)),IF($BI$1=TRUE,INDEX(Sheet2!$H$2:'Sheet2'!$H$45,MATCH(BB209,Sheet2!$G$2:'Sheet2'!$G$45,0)),0)))+IF($BE$1=TRUE,2,0)</f>
        <v>13</v>
      </c>
      <c r="AG209" s="20">
        <f t="shared" si="213"/>
        <v>16.5</v>
      </c>
      <c r="AH209" s="20">
        <f t="shared" si="214"/>
        <v>19.5</v>
      </c>
      <c r="AI209" s="22">
        <f t="shared" si="215"/>
        <v>22.5</v>
      </c>
      <c r="AJ209" s="20"/>
      <c r="AK209" s="97">
        <v>250</v>
      </c>
      <c r="AL209" s="97">
        <v>310</v>
      </c>
      <c r="AM209" s="97">
        <v>12</v>
      </c>
      <c r="AN209" s="83">
        <v>13</v>
      </c>
      <c r="AO209" s="83">
        <v>28</v>
      </c>
      <c r="AP209" s="5">
        <v>98</v>
      </c>
      <c r="AQ209" s="5">
        <v>32</v>
      </c>
      <c r="AR209" s="5">
        <v>36</v>
      </c>
      <c r="AS209" s="5">
        <v>536</v>
      </c>
      <c r="AT209" s="5">
        <v>3</v>
      </c>
      <c r="AU209" s="5">
        <f t="shared" si="216"/>
        <v>670</v>
      </c>
      <c r="AV209" s="5">
        <f t="shared" si="217"/>
        <v>502</v>
      </c>
      <c r="AW209" s="5">
        <f t="shared" si="218"/>
        <v>837</v>
      </c>
      <c r="AX209" s="5">
        <f t="shared" si="219"/>
        <v>-1</v>
      </c>
      <c r="AY209" s="5">
        <f t="shared" si="220"/>
        <v>0</v>
      </c>
      <c r="AZ209" s="5">
        <f t="shared" si="221"/>
        <v>4</v>
      </c>
      <c r="BA209" s="5">
        <f t="shared" si="222"/>
        <v>8</v>
      </c>
      <c r="BB209" s="5">
        <f t="shared" si="223"/>
        <v>11</v>
      </c>
    </row>
    <row r="210" spans="1:54" hidden="1">
      <c r="A210" s="882"/>
      <c r="B210" s="89"/>
      <c r="C210" s="119" t="s">
        <v>83</v>
      </c>
      <c r="D210" s="26" t="s">
        <v>25</v>
      </c>
      <c r="E210" s="26" t="s">
        <v>0</v>
      </c>
      <c r="F210" s="27" t="s">
        <v>18</v>
      </c>
      <c r="G210" s="28" t="s">
        <v>8</v>
      </c>
      <c r="H210" s="91">
        <f>ROUNDDOWN(AK210*1.05,0)+INDEX(Sheet2!$B$2:'Sheet2'!$B$5,MATCH(G210,Sheet2!$A$2:'Sheet2'!$A$5,0),0)+34*AT210-ROUNDUP(IF($BC$1=TRUE,AV210,AW210)/10,0)+A210</f>
        <v>447</v>
      </c>
      <c r="I210" s="231">
        <f>ROUNDDOWN(AL210*1.05,0)+INDEX(Sheet2!$B$2:'Sheet2'!$B$5,MATCH(G210,Sheet2!$A$2:'Sheet2'!$A$5,0),0)+34*AT210-ROUNDUP(IF($BC$1=TRUE,AV210,AW210)/10,0)+A210</f>
        <v>515</v>
      </c>
      <c r="J210" s="30">
        <f t="shared" si="196"/>
        <v>962</v>
      </c>
      <c r="K210" s="143">
        <f>AW210-ROUNDDOWN(AR210/2,0)-ROUNDDOWN(MAX(AQ210*1.2,AP210*0.5),0)+INDEX(Sheet2!$C$2:'Sheet2'!$C$5,MATCH(G210,Sheet2!$A$2:'Sheet2'!$A$5,0),0)</f>
        <v>819</v>
      </c>
      <c r="L210" s="25">
        <f t="shared" si="197"/>
        <v>435</v>
      </c>
      <c r="M210" s="83">
        <f t="shared" si="198"/>
        <v>13</v>
      </c>
      <c r="N210" s="83">
        <f t="shared" si="199"/>
        <v>28</v>
      </c>
      <c r="O210" s="92">
        <f t="shared" si="200"/>
        <v>1856</v>
      </c>
      <c r="P210" s="31">
        <f>AX210+IF($F210="범선",IF($BG$1=TRUE,INDEX(Sheet2!$H$2:'Sheet2'!$H$45,MATCH(AX210,Sheet2!$G$2:'Sheet2'!$G$45,0),0)),IF($BH$1=TRUE,INDEX(Sheet2!$I$2:'Sheet2'!$I$45,MATCH(AX210,Sheet2!$G$2:'Sheet2'!$G$45,0)),IF($BI$1=TRUE,INDEX(Sheet2!$H$2:'Sheet2'!$H$45,MATCH(AX210,Sheet2!$G$2:'Sheet2'!$G$45,0)),0)))+IF($BE$1=TRUE,2,0)</f>
        <v>1</v>
      </c>
      <c r="Q210" s="26">
        <f t="shared" si="201"/>
        <v>4</v>
      </c>
      <c r="R210" s="26">
        <f t="shared" si="202"/>
        <v>7</v>
      </c>
      <c r="S210" s="28">
        <f t="shared" si="203"/>
        <v>10</v>
      </c>
      <c r="T210" s="26">
        <f>AY210+IF($F210="범선",IF($BG$1=TRUE,INDEX(Sheet2!$H$2:'Sheet2'!$H$45,MATCH(AY210,Sheet2!$G$2:'Sheet2'!$G$45,0),0)),IF($BH$1=TRUE,INDEX(Sheet2!$I$2:'Sheet2'!$I$45,MATCH(AY210,Sheet2!$G$2:'Sheet2'!$G$45,0)),IF($BI$1=TRUE,INDEX(Sheet2!$H$2:'Sheet2'!$H$45,MATCH(AY210,Sheet2!$G$2:'Sheet2'!$G$45,0)),0)))+IF($BE$1=TRUE,2,0)</f>
        <v>2</v>
      </c>
      <c r="U210" s="26">
        <f t="shared" si="204"/>
        <v>5.5</v>
      </c>
      <c r="V210" s="26">
        <f t="shared" si="205"/>
        <v>8.5</v>
      </c>
      <c r="W210" s="28">
        <f t="shared" si="206"/>
        <v>11.5</v>
      </c>
      <c r="X210" s="26">
        <f>AZ210+IF($F210="범선",IF($BG$1=TRUE,INDEX(Sheet2!$H$2:'Sheet2'!$H$45,MATCH(AZ210,Sheet2!$G$2:'Sheet2'!$G$45,0),0)),IF($BH$1=TRUE,INDEX(Sheet2!$I$2:'Sheet2'!$I$45,MATCH(AZ210,Sheet2!$G$2:'Sheet2'!$G$45,0)),IF($BI$1=TRUE,INDEX(Sheet2!$H$2:'Sheet2'!$H$45,MATCH(AZ210,Sheet2!$G$2:'Sheet2'!$G$45,0)),0)))+IF($BE$1=TRUE,2,0)</f>
        <v>6</v>
      </c>
      <c r="Y210" s="26">
        <f t="shared" si="207"/>
        <v>9.5</v>
      </c>
      <c r="Z210" s="26">
        <f t="shared" si="208"/>
        <v>12.5</v>
      </c>
      <c r="AA210" s="28">
        <f t="shared" si="209"/>
        <v>15.5</v>
      </c>
      <c r="AB210" s="26">
        <f>BA210+IF($F210="범선",IF($BG$1=TRUE,INDEX(Sheet2!$H$2:'Sheet2'!$H$45,MATCH(BA210,Sheet2!$G$2:'Sheet2'!$G$45,0),0)),IF($BH$1=TRUE,INDEX(Sheet2!$I$2:'Sheet2'!$I$45,MATCH(BA210,Sheet2!$G$2:'Sheet2'!$G$45,0)),IF($BI$1=TRUE,INDEX(Sheet2!$H$2:'Sheet2'!$H$45,MATCH(BA210,Sheet2!$G$2:'Sheet2'!$G$45,0)),0)))+IF($BE$1=TRUE,2,0)</f>
        <v>10</v>
      </c>
      <c r="AC210" s="26">
        <f t="shared" si="210"/>
        <v>13.5</v>
      </c>
      <c r="AD210" s="26">
        <f t="shared" si="211"/>
        <v>16.5</v>
      </c>
      <c r="AE210" s="28">
        <f t="shared" si="212"/>
        <v>19.5</v>
      </c>
      <c r="AF210" s="26">
        <f>BB210+IF($F210="범선",IF($BG$1=TRUE,INDEX(Sheet2!$H$2:'Sheet2'!$H$45,MATCH(BB210,Sheet2!$G$2:'Sheet2'!$G$45,0),0)),IF($BH$1=TRUE,INDEX(Sheet2!$I$2:'Sheet2'!$I$45,MATCH(BB210,Sheet2!$G$2:'Sheet2'!$G$45,0)),IF($BI$1=TRUE,INDEX(Sheet2!$H$2:'Sheet2'!$H$45,MATCH(BB210,Sheet2!$G$2:'Sheet2'!$G$45,0)),0)))+IF($BE$1=TRUE,2,0)</f>
        <v>13</v>
      </c>
      <c r="AG210" s="26">
        <f t="shared" si="213"/>
        <v>16.5</v>
      </c>
      <c r="AH210" s="26">
        <f t="shared" si="214"/>
        <v>19.5</v>
      </c>
      <c r="AI210" s="28">
        <f t="shared" si="215"/>
        <v>22.5</v>
      </c>
      <c r="AJ210" s="26"/>
      <c r="AK210" s="97">
        <v>225</v>
      </c>
      <c r="AL210" s="97">
        <v>290</v>
      </c>
      <c r="AM210" s="97">
        <v>11</v>
      </c>
      <c r="AN210" s="83">
        <v>13</v>
      </c>
      <c r="AO210" s="83">
        <v>28</v>
      </c>
      <c r="AP210" s="5">
        <v>98</v>
      </c>
      <c r="AQ210" s="5">
        <v>34</v>
      </c>
      <c r="AR210" s="5">
        <v>36</v>
      </c>
      <c r="AS210" s="5">
        <v>536</v>
      </c>
      <c r="AT210" s="5">
        <v>3</v>
      </c>
      <c r="AU210" s="5">
        <f t="shared" si="216"/>
        <v>670</v>
      </c>
      <c r="AV210" s="5">
        <f t="shared" si="217"/>
        <v>502</v>
      </c>
      <c r="AW210" s="5">
        <f t="shared" si="218"/>
        <v>837</v>
      </c>
      <c r="AX210" s="5">
        <f t="shared" si="219"/>
        <v>-1</v>
      </c>
      <c r="AY210" s="5">
        <f t="shared" si="220"/>
        <v>0</v>
      </c>
      <c r="AZ210" s="5">
        <f t="shared" si="221"/>
        <v>4</v>
      </c>
      <c r="BA210" s="5">
        <f t="shared" si="222"/>
        <v>8</v>
      </c>
      <c r="BB210" s="5">
        <f t="shared" si="223"/>
        <v>11</v>
      </c>
    </row>
    <row r="211" spans="1:54" hidden="1">
      <c r="A211" s="882"/>
      <c r="B211" s="89" t="s">
        <v>45</v>
      </c>
      <c r="C211" s="119" t="s">
        <v>75</v>
      </c>
      <c r="D211" s="26" t="s">
        <v>1</v>
      </c>
      <c r="E211" s="26" t="s">
        <v>0</v>
      </c>
      <c r="F211" s="27" t="s">
        <v>18</v>
      </c>
      <c r="G211" s="28" t="s">
        <v>8</v>
      </c>
      <c r="H211" s="91">
        <f>ROUNDDOWN(AK211*1.05,0)+INDEX(Sheet2!$B$2:'Sheet2'!$B$5,MATCH(G211,Sheet2!$A$2:'Sheet2'!$A$5,0),0)+34*AT211-ROUNDUP(IF($BC$1=TRUE,AV211,AW211)/10,0)+A211</f>
        <v>466</v>
      </c>
      <c r="I211" s="231">
        <f>ROUNDDOWN(AL211*1.05,0)+INDEX(Sheet2!$B$2:'Sheet2'!$B$5,MATCH(G211,Sheet2!$A$2:'Sheet2'!$A$5,0),0)+34*AT211-ROUNDUP(IF($BC$1=TRUE,AV211,AW211)/10,0)+A211</f>
        <v>566</v>
      </c>
      <c r="J211" s="30">
        <f t="shared" si="196"/>
        <v>1032</v>
      </c>
      <c r="K211" s="143">
        <f>AW211-ROUNDDOWN(AR211/2,0)-ROUNDDOWN(MAX(AQ211*1.2,AP211*0.5),0)+INDEX(Sheet2!$C$2:'Sheet2'!$C$5,MATCH(G211,Sheet2!$A$2:'Sheet2'!$A$5,0),0)</f>
        <v>815</v>
      </c>
      <c r="L211" s="25">
        <f t="shared" si="197"/>
        <v>416</v>
      </c>
      <c r="M211" s="83">
        <f t="shared" si="198"/>
        <v>12</v>
      </c>
      <c r="N211" s="83">
        <f t="shared" si="199"/>
        <v>38</v>
      </c>
      <c r="O211" s="92">
        <f t="shared" si="200"/>
        <v>1964</v>
      </c>
      <c r="P211" s="31">
        <f>AX211+IF($F211="범선",IF($BG$1=TRUE,INDEX(Sheet2!$H$2:'Sheet2'!$H$45,MATCH(AX211,Sheet2!$G$2:'Sheet2'!$G$45,0),0)),IF($BH$1=TRUE,INDEX(Sheet2!$I$2:'Sheet2'!$I$45,MATCH(AX211,Sheet2!$G$2:'Sheet2'!$G$45,0)),IF($BI$1=TRUE,INDEX(Sheet2!$H$2:'Sheet2'!$H$45,MATCH(AX211,Sheet2!$G$2:'Sheet2'!$G$45,0)),0)))+IF($BE$1=TRUE,2,0)</f>
        <v>3</v>
      </c>
      <c r="Q211" s="26">
        <f t="shared" si="201"/>
        <v>6</v>
      </c>
      <c r="R211" s="26">
        <f t="shared" si="202"/>
        <v>9</v>
      </c>
      <c r="S211" s="28">
        <f t="shared" si="203"/>
        <v>12</v>
      </c>
      <c r="T211" s="26">
        <f>AY211+IF($F211="범선",IF($BG$1=TRUE,INDEX(Sheet2!$H$2:'Sheet2'!$H$45,MATCH(AY211,Sheet2!$G$2:'Sheet2'!$G$45,0),0)),IF($BH$1=TRUE,INDEX(Sheet2!$I$2:'Sheet2'!$I$45,MATCH(AY211,Sheet2!$G$2:'Sheet2'!$G$45,0)),IF($BI$1=TRUE,INDEX(Sheet2!$H$2:'Sheet2'!$H$45,MATCH(AY211,Sheet2!$G$2:'Sheet2'!$G$45,0)),0)))+IF($BE$1=TRUE,2,0)</f>
        <v>4</v>
      </c>
      <c r="U211" s="26">
        <f t="shared" si="204"/>
        <v>7.5</v>
      </c>
      <c r="V211" s="26">
        <f t="shared" si="205"/>
        <v>10.5</v>
      </c>
      <c r="W211" s="28">
        <f t="shared" si="206"/>
        <v>13.5</v>
      </c>
      <c r="X211" s="26">
        <f>AZ211+IF($F211="범선",IF($BG$1=TRUE,INDEX(Sheet2!$H$2:'Sheet2'!$H$45,MATCH(AZ211,Sheet2!$G$2:'Sheet2'!$G$45,0),0)),IF($BH$1=TRUE,INDEX(Sheet2!$I$2:'Sheet2'!$I$45,MATCH(AZ211,Sheet2!$G$2:'Sheet2'!$G$45,0)),IF($BI$1=TRUE,INDEX(Sheet2!$H$2:'Sheet2'!$H$45,MATCH(AZ211,Sheet2!$G$2:'Sheet2'!$G$45,0)),0)))+IF($BE$1=TRUE,2,0)</f>
        <v>8</v>
      </c>
      <c r="Y211" s="26">
        <f t="shared" si="207"/>
        <v>11.5</v>
      </c>
      <c r="Z211" s="26">
        <f t="shared" si="208"/>
        <v>14.5</v>
      </c>
      <c r="AA211" s="28">
        <f t="shared" si="209"/>
        <v>17.5</v>
      </c>
      <c r="AB211" s="26">
        <f>BA211+IF($F211="범선",IF($BG$1=TRUE,INDEX(Sheet2!$H$2:'Sheet2'!$H$45,MATCH(BA211,Sheet2!$G$2:'Sheet2'!$G$45,0),0)),IF($BH$1=TRUE,INDEX(Sheet2!$I$2:'Sheet2'!$I$45,MATCH(BA211,Sheet2!$G$2:'Sheet2'!$G$45,0)),IF($BI$1=TRUE,INDEX(Sheet2!$H$2:'Sheet2'!$H$45,MATCH(BA211,Sheet2!$G$2:'Sheet2'!$G$45,0)),0)))+IF($BE$1=TRUE,2,0)</f>
        <v>12</v>
      </c>
      <c r="AC211" s="26">
        <f t="shared" si="210"/>
        <v>15.5</v>
      </c>
      <c r="AD211" s="26">
        <f t="shared" si="211"/>
        <v>18.5</v>
      </c>
      <c r="AE211" s="28">
        <f t="shared" si="212"/>
        <v>21.5</v>
      </c>
      <c r="AF211" s="26">
        <f>BB211+IF($F211="범선",IF($BG$1=TRUE,INDEX(Sheet2!$H$2:'Sheet2'!$H$45,MATCH(BB211,Sheet2!$G$2:'Sheet2'!$G$45,0),0)),IF($BH$1=TRUE,INDEX(Sheet2!$I$2:'Sheet2'!$I$45,MATCH(BB211,Sheet2!$G$2:'Sheet2'!$G$45,0)),IF($BI$1=TRUE,INDEX(Sheet2!$H$2:'Sheet2'!$H$45,MATCH(BB211,Sheet2!$G$2:'Sheet2'!$G$45,0)),0)))+IF($BE$1=TRUE,2,0)</f>
        <v>15</v>
      </c>
      <c r="AG211" s="26">
        <f t="shared" si="213"/>
        <v>18.5</v>
      </c>
      <c r="AH211" s="26">
        <f t="shared" si="214"/>
        <v>21.5</v>
      </c>
      <c r="AI211" s="28">
        <f t="shared" si="215"/>
        <v>24.5</v>
      </c>
      <c r="AJ211" s="26"/>
      <c r="AK211" s="97">
        <v>245</v>
      </c>
      <c r="AL211" s="97">
        <v>340</v>
      </c>
      <c r="AM211" s="97">
        <v>10</v>
      </c>
      <c r="AN211" s="83">
        <v>12</v>
      </c>
      <c r="AO211" s="83">
        <v>38</v>
      </c>
      <c r="AP211" s="5">
        <v>80</v>
      </c>
      <c r="AQ211" s="5">
        <v>70</v>
      </c>
      <c r="AR211" s="5">
        <v>50</v>
      </c>
      <c r="AS211" s="5">
        <v>570</v>
      </c>
      <c r="AT211" s="5">
        <v>3</v>
      </c>
      <c r="AU211" s="5">
        <f t="shared" si="216"/>
        <v>700</v>
      </c>
      <c r="AV211" s="5">
        <f t="shared" si="217"/>
        <v>525</v>
      </c>
      <c r="AW211" s="5">
        <f t="shared" si="218"/>
        <v>875</v>
      </c>
      <c r="AX211" s="5">
        <f t="shared" si="219"/>
        <v>1</v>
      </c>
      <c r="AY211" s="5">
        <f t="shared" si="220"/>
        <v>2</v>
      </c>
      <c r="AZ211" s="5">
        <f t="shared" si="221"/>
        <v>6</v>
      </c>
      <c r="BA211" s="5">
        <f t="shared" si="222"/>
        <v>10</v>
      </c>
      <c r="BB211" s="5">
        <f t="shared" si="223"/>
        <v>13</v>
      </c>
    </row>
    <row r="212" spans="1:54" hidden="1">
      <c r="A212" s="882"/>
      <c r="B212" s="89" t="s">
        <v>104</v>
      </c>
      <c r="C212" s="131" t="s">
        <v>250</v>
      </c>
      <c r="D212" s="26" t="s">
        <v>1</v>
      </c>
      <c r="E212" s="26" t="s">
        <v>41</v>
      </c>
      <c r="F212" s="27" t="s">
        <v>18</v>
      </c>
      <c r="G212" s="28" t="s">
        <v>8</v>
      </c>
      <c r="H212" s="91">
        <f>ROUNDDOWN(AK212*1.05,0)+INDEX(Sheet2!$B$2:'Sheet2'!$B$5,MATCH(G212,Sheet2!$A$2:'Sheet2'!$A$5,0),0)+34*AT212-ROUNDUP(IF($BC$1=TRUE,AV212,AW212)/10,0)+A212</f>
        <v>455</v>
      </c>
      <c r="I212" s="231">
        <f>ROUNDDOWN(AL212*1.05,0)+INDEX(Sheet2!$B$2:'Sheet2'!$B$5,MATCH(G212,Sheet2!$A$2:'Sheet2'!$A$5,0),0)+34*AT212-ROUNDUP(IF($BC$1=TRUE,AV212,AW212)/10,0)+A212</f>
        <v>544</v>
      </c>
      <c r="J212" s="30">
        <f t="shared" ref="J212:J243" si="224">H212+I212</f>
        <v>999</v>
      </c>
      <c r="K212" s="143">
        <f>AW212-ROUNDDOWN(AR212/2,0)-ROUNDDOWN(MAX(AQ212*1.2,AP212*0.5),0)+INDEX(Sheet2!$C$2:'Sheet2'!$C$5,MATCH(G212,Sheet2!$A$2:'Sheet2'!$A$5,0),0)</f>
        <v>815</v>
      </c>
      <c r="L212" s="25">
        <f t="shared" ref="L212:L243" si="225">AV212-ROUNDDOWN(AR212/2,0)-ROUNDDOWN(MAX(AQ212*1.2,AP212*0.5),0)</f>
        <v>446</v>
      </c>
      <c r="M212" s="83">
        <f t="shared" ref="M212:M243" si="226">AN212</f>
        <v>11</v>
      </c>
      <c r="N212" s="83">
        <f t="shared" ref="N212:N243" si="227">AO212</f>
        <v>16</v>
      </c>
      <c r="O212" s="92">
        <f t="shared" ref="O212:O243" si="228">H212*3+I212</f>
        <v>1909</v>
      </c>
      <c r="P212" s="31">
        <f>AX212+IF($F212="범선",IF($BG$1=TRUE,INDEX(Sheet2!$H$2:'Sheet2'!$H$45,MATCH(AX212,Sheet2!$G$2:'Sheet2'!$G$45,0),0)),IF($BH$1=TRUE,INDEX(Sheet2!$I$2:'Sheet2'!$I$45,MATCH(AX212,Sheet2!$G$2:'Sheet2'!$G$45,0)),IF($BI$1=TRUE,INDEX(Sheet2!$H$2:'Sheet2'!$H$45,MATCH(AX212,Sheet2!$G$2:'Sheet2'!$G$45,0)),0)))+IF($BE$1=TRUE,2,0)</f>
        <v>0</v>
      </c>
      <c r="Q212" s="26">
        <f t="shared" ref="Q212:Q243" si="229">P212+3</f>
        <v>3</v>
      </c>
      <c r="R212" s="26">
        <f t="shared" ref="R212:R243" si="230">P212+6</f>
        <v>6</v>
      </c>
      <c r="S212" s="28">
        <f t="shared" ref="S212:S243" si="231">P212+9</f>
        <v>9</v>
      </c>
      <c r="T212" s="26">
        <f>AY212+IF($F212="범선",IF($BG$1=TRUE,INDEX(Sheet2!$H$2:'Sheet2'!$H$45,MATCH(AY212,Sheet2!$G$2:'Sheet2'!$G$45,0),0)),IF($BH$1=TRUE,INDEX(Sheet2!$I$2:'Sheet2'!$I$45,MATCH(AY212,Sheet2!$G$2:'Sheet2'!$G$45,0)),IF($BI$1=TRUE,INDEX(Sheet2!$H$2:'Sheet2'!$H$45,MATCH(AY212,Sheet2!$G$2:'Sheet2'!$G$45,0)),0)))+IF($BE$1=TRUE,2,0)</f>
        <v>1</v>
      </c>
      <c r="U212" s="26">
        <f t="shared" ref="U212:U243" si="232">T212+3.5</f>
        <v>4.5</v>
      </c>
      <c r="V212" s="26">
        <f t="shared" ref="V212:V243" si="233">T212+6.5</f>
        <v>7.5</v>
      </c>
      <c r="W212" s="28">
        <f t="shared" ref="W212:W243" si="234">T212+9.5</f>
        <v>10.5</v>
      </c>
      <c r="X212" s="26">
        <f>AZ212+IF($F212="범선",IF($BG$1=TRUE,INDEX(Sheet2!$H$2:'Sheet2'!$H$45,MATCH(AZ212,Sheet2!$G$2:'Sheet2'!$G$45,0),0)),IF($BH$1=TRUE,INDEX(Sheet2!$I$2:'Sheet2'!$I$45,MATCH(AZ212,Sheet2!$G$2:'Sheet2'!$G$45,0)),IF($BI$1=TRUE,INDEX(Sheet2!$H$2:'Sheet2'!$H$45,MATCH(AZ212,Sheet2!$G$2:'Sheet2'!$G$45,0)),0)))+IF($BE$1=TRUE,2,0)</f>
        <v>5</v>
      </c>
      <c r="Y212" s="26">
        <f t="shared" ref="Y212:Y243" si="235">X212+3.5</f>
        <v>8.5</v>
      </c>
      <c r="Z212" s="26">
        <f t="shared" ref="Z212:Z243" si="236">X212+6.5</f>
        <v>11.5</v>
      </c>
      <c r="AA212" s="28">
        <f t="shared" ref="AA212:AA243" si="237">X212+9.5</f>
        <v>14.5</v>
      </c>
      <c r="AB212" s="26">
        <f>BA212+IF($F212="범선",IF($BG$1=TRUE,INDEX(Sheet2!$H$2:'Sheet2'!$H$45,MATCH(BA212,Sheet2!$G$2:'Sheet2'!$G$45,0),0)),IF($BH$1=TRUE,INDEX(Sheet2!$I$2:'Sheet2'!$I$45,MATCH(BA212,Sheet2!$G$2:'Sheet2'!$G$45,0)),IF($BI$1=TRUE,INDEX(Sheet2!$H$2:'Sheet2'!$H$45,MATCH(BA212,Sheet2!$G$2:'Sheet2'!$G$45,0)),0)))+IF($BE$1=TRUE,2,0)</f>
        <v>8</v>
      </c>
      <c r="AC212" s="26">
        <f t="shared" ref="AC212:AC243" si="238">AB212+3.5</f>
        <v>11.5</v>
      </c>
      <c r="AD212" s="26">
        <f t="shared" ref="AD212:AD243" si="239">AB212+6.5</f>
        <v>14.5</v>
      </c>
      <c r="AE212" s="28">
        <f t="shared" ref="AE212:AE243" si="240">AB212+9.5</f>
        <v>17.5</v>
      </c>
      <c r="AF212" s="26">
        <f>BB212+IF($F212="범선",IF($BG$1=TRUE,INDEX(Sheet2!$H$2:'Sheet2'!$H$45,MATCH(BB212,Sheet2!$G$2:'Sheet2'!$G$45,0),0)),IF($BH$1=TRUE,INDEX(Sheet2!$I$2:'Sheet2'!$I$45,MATCH(BB212,Sheet2!$G$2:'Sheet2'!$G$45,0)),IF($BI$1=TRUE,INDEX(Sheet2!$H$2:'Sheet2'!$H$45,MATCH(BB212,Sheet2!$G$2:'Sheet2'!$G$45,0)),0)))+IF($BE$1=TRUE,2,0)</f>
        <v>12</v>
      </c>
      <c r="AG212" s="26">
        <f t="shared" ref="AG212:AG243" si="241">AF212+3.5</f>
        <v>15.5</v>
      </c>
      <c r="AH212" s="26">
        <f t="shared" ref="AH212:AH243" si="242">AF212+6.5</f>
        <v>18.5</v>
      </c>
      <c r="AI212" s="28">
        <f t="shared" ref="AI212:AI243" si="243">AF212+9.5</f>
        <v>21.5</v>
      </c>
      <c r="AJ212" s="26"/>
      <c r="AK212" s="97">
        <v>230</v>
      </c>
      <c r="AL212" s="97">
        <v>315</v>
      </c>
      <c r="AM212" s="97">
        <v>12</v>
      </c>
      <c r="AN212" s="83">
        <v>11</v>
      </c>
      <c r="AO212" s="83">
        <v>16</v>
      </c>
      <c r="AP212" s="5">
        <v>44</v>
      </c>
      <c r="AQ212" s="5">
        <v>20</v>
      </c>
      <c r="AR212" s="5">
        <v>20</v>
      </c>
      <c r="AS212" s="5">
        <v>576</v>
      </c>
      <c r="AT212" s="5">
        <v>3</v>
      </c>
      <c r="AU212" s="5">
        <f t="shared" ref="AU212:AU243" si="244">AP212+AR212+AS212</f>
        <v>640</v>
      </c>
      <c r="AV212" s="5">
        <f t="shared" ref="AV212:AV243" si="245">ROUNDDOWN(AU212*0.75,0)</f>
        <v>480</v>
      </c>
      <c r="AW212" s="5">
        <f t="shared" ref="AW212:AW243" si="246">ROUNDDOWN(AU212*1.25,0)</f>
        <v>800</v>
      </c>
      <c r="AX212" s="5">
        <f t="shared" ref="AX212:AX243" si="247">ROUNDDOWN(($AO212-5)/5,0)-ROUNDDOWN(IF($BC$1=TRUE,$AV212,$AW212)/100,0)+IF($BD$1=TRUE,1,0)+IF($BF$1=TRUE,6,0)</f>
        <v>-2</v>
      </c>
      <c r="AY212" s="5">
        <f t="shared" ref="AY212:AY243" si="248">ROUNDDOWN(($AO212-5+3*$BC$7)/5,0)-ROUNDDOWN(IF($BC$1=TRUE,$AV212,$AW212)/100,0)+IF($BD$1=TRUE,1,0)+IF($BF$1=TRUE,6,0)</f>
        <v>-1</v>
      </c>
      <c r="AZ212" s="5">
        <f t="shared" ref="AZ212:AZ243" si="249">ROUNDDOWN(($AO212-5+20*1+2*$BC$7)/5,0)-ROUNDDOWN(IF($BC$1=TRUE,$AV212,$AW212)/100,0)+IF($BD$1=TRUE,1,0)+IF($BF$1=TRUE,6,0)</f>
        <v>3</v>
      </c>
      <c r="BA212" s="5">
        <f t="shared" ref="BA212:BA243" si="250">ROUNDDOWN(($AO212-5+20*2+1*$BC$7)/5,0)-ROUNDDOWN(IF($BC$1=TRUE,$AV212,$AW212)/100,0)+IF($BD$1=TRUE,1,0)+IF($BF$1=TRUE,6,0)</f>
        <v>6</v>
      </c>
      <c r="BB212" s="5">
        <f t="shared" ref="BB212:BB243" si="251">ROUNDDOWN(($AO212-5+60)/5,0)-ROUNDDOWN(IF($BC$1=TRUE,$AV212,$AW212)/100,0)+IF($BD$1=TRUE,1,0)+IF($BF$1=TRUE,6,0)</f>
        <v>10</v>
      </c>
    </row>
    <row r="213" spans="1:54">
      <c r="A213" s="1106">
        <v>20</v>
      </c>
      <c r="B213" s="1107" t="s">
        <v>27</v>
      </c>
      <c r="C213" s="1108" t="s">
        <v>206</v>
      </c>
      <c r="D213" s="1109" t="s">
        <v>26</v>
      </c>
      <c r="E213" s="1342" t="s">
        <v>36</v>
      </c>
      <c r="F213" s="1109" t="s">
        <v>118</v>
      </c>
      <c r="G213" s="1111" t="s">
        <v>12</v>
      </c>
      <c r="H213" s="1112">
        <f>ROUNDDOWN(AK213*1.05,0)+INDEX(Sheet2!$B$2:'Sheet2'!$B$5,MATCH(G213,Sheet2!$A$2:'Sheet2'!$A$5,0),0)+34*AT213-ROUNDUP(IF($BC$1=TRUE,AV213,AW213)/10,0)+A213</f>
        <v>480</v>
      </c>
      <c r="I213" s="1113">
        <f>ROUNDDOWN(AL213*1.05,0)+INDEX(Sheet2!$B$2:'Sheet2'!$B$5,MATCH(G213,Sheet2!$A$2:'Sheet2'!$A$5,0),0)+34*AT213-ROUNDUP(IF($BC$1=TRUE,AV213,AW213)/10,0)+A213</f>
        <v>448</v>
      </c>
      <c r="J213" s="1192">
        <f t="shared" si="224"/>
        <v>928</v>
      </c>
      <c r="K213" s="1193">
        <f>AW213-ROUNDDOWN(AR213/2,0)-ROUNDDOWN(MAX(AQ213*1.2,AP213*0.5),0)+INDEX(Sheet2!$C$2:'Sheet2'!$C$5,MATCH(G213,Sheet2!$A$2:'Sheet2'!$A$5,0),0)</f>
        <v>786</v>
      </c>
      <c r="L213" s="1194">
        <f t="shared" si="225"/>
        <v>372</v>
      </c>
      <c r="M213" s="1114">
        <f t="shared" si="226"/>
        <v>12</v>
      </c>
      <c r="N213" s="1114">
        <f t="shared" si="227"/>
        <v>52</v>
      </c>
      <c r="O213" s="1195">
        <f t="shared" si="228"/>
        <v>1888</v>
      </c>
      <c r="P213" s="31">
        <f>AX213+IF($F213="범선",IF($BG$1=TRUE,INDEX(Sheet2!$H$2:'Sheet2'!$H$45,MATCH(AX213,Sheet2!$G$2:'Sheet2'!$G$45,0),0)),IF($BH$1=TRUE,INDEX(Sheet2!$I$2:'Sheet2'!$I$45,MATCH(AX213,Sheet2!$G$2:'Sheet2'!$G$45,0)),IF($BI$1=TRUE,INDEX(Sheet2!$H$2:'Sheet2'!$H$45,MATCH(AX213,Sheet2!$G$2:'Sheet2'!$G$45,0)),0)))+IF($BE$1=TRUE,2,0)</f>
        <v>31</v>
      </c>
      <c r="Q213" s="26">
        <f t="shared" si="229"/>
        <v>34</v>
      </c>
      <c r="R213" s="26">
        <f t="shared" si="230"/>
        <v>37</v>
      </c>
      <c r="S213" s="28">
        <f t="shared" si="231"/>
        <v>40</v>
      </c>
      <c r="T213" s="26">
        <f>AY213+IF($F213="범선",IF($BG$1=TRUE,INDEX(Sheet2!$H$2:'Sheet2'!$H$45,MATCH(AY213,Sheet2!$G$2:'Sheet2'!$G$45,0),0)),IF($BH$1=TRUE,INDEX(Sheet2!$I$2:'Sheet2'!$I$45,MATCH(AY213,Sheet2!$G$2:'Sheet2'!$G$45,0)),IF($BI$1=TRUE,INDEX(Sheet2!$H$2:'Sheet2'!$H$45,MATCH(AY213,Sheet2!$G$2:'Sheet2'!$G$45,0)),0)))+IF($BE$1=TRUE,2,0)</f>
        <v>33</v>
      </c>
      <c r="U213" s="26">
        <f t="shared" si="232"/>
        <v>36.5</v>
      </c>
      <c r="V213" s="26">
        <f t="shared" si="233"/>
        <v>39.5</v>
      </c>
      <c r="W213" s="28">
        <f t="shared" si="234"/>
        <v>42.5</v>
      </c>
      <c r="X213" s="26">
        <f>AZ213+IF($F213="범선",IF($BG$1=TRUE,INDEX(Sheet2!$H$2:'Sheet2'!$H$45,MATCH(AZ213,Sheet2!$G$2:'Sheet2'!$G$45,0),0)),IF($BH$1=TRUE,INDEX(Sheet2!$I$2:'Sheet2'!$I$45,MATCH(AZ213,Sheet2!$G$2:'Sheet2'!$G$45,0)),IF($BI$1=TRUE,INDEX(Sheet2!$H$2:'Sheet2'!$H$45,MATCH(AZ213,Sheet2!$G$2:'Sheet2'!$G$45,0)),0)))+IF($BE$1=TRUE,2,0)</f>
        <v>41</v>
      </c>
      <c r="Y213" s="26">
        <f t="shared" si="235"/>
        <v>44.5</v>
      </c>
      <c r="Z213" s="26">
        <f t="shared" si="236"/>
        <v>47.5</v>
      </c>
      <c r="AA213" s="28">
        <f t="shared" si="237"/>
        <v>50.5</v>
      </c>
      <c r="AB213" s="26">
        <f>BA213+IF($F213="범선",IF($BG$1=TRUE,INDEX(Sheet2!$H$2:'Sheet2'!$H$45,MATCH(BA213,Sheet2!$G$2:'Sheet2'!$G$45,0),0)),IF($BH$1=TRUE,INDEX(Sheet2!$I$2:'Sheet2'!$I$45,MATCH(BA213,Sheet2!$G$2:'Sheet2'!$G$45,0)),IF($BI$1=TRUE,INDEX(Sheet2!$H$2:'Sheet2'!$H$45,MATCH(BA213,Sheet2!$G$2:'Sheet2'!$G$45,0)),0)))+IF($BE$1=TRUE,2,0)</f>
        <v>47</v>
      </c>
      <c r="AC213" s="26">
        <f t="shared" si="238"/>
        <v>50.5</v>
      </c>
      <c r="AD213" s="26">
        <f t="shared" si="239"/>
        <v>53.5</v>
      </c>
      <c r="AE213" s="28">
        <f t="shared" si="240"/>
        <v>56.5</v>
      </c>
      <c r="AF213" s="26">
        <f>BB213+IF($F213="범선",IF($BG$1=TRUE,INDEX(Sheet2!$H$2:'Sheet2'!$H$45,MATCH(BB213,Sheet2!$G$2:'Sheet2'!$G$45,0),0)),IF($BH$1=TRUE,INDEX(Sheet2!$I$2:'Sheet2'!$I$45,MATCH(BB213,Sheet2!$G$2:'Sheet2'!$G$45,0)),IF($BI$1=TRUE,INDEX(Sheet2!$H$2:'Sheet2'!$H$45,MATCH(BB213,Sheet2!$G$2:'Sheet2'!$G$45,0)),0)))+IF($BE$1=TRUE,2,0)</f>
        <v>55</v>
      </c>
      <c r="AG213" s="26">
        <f t="shared" si="241"/>
        <v>58.5</v>
      </c>
      <c r="AH213" s="26">
        <f t="shared" si="242"/>
        <v>61.5</v>
      </c>
      <c r="AI213" s="28">
        <f t="shared" si="243"/>
        <v>64.5</v>
      </c>
      <c r="AJ213" s="26"/>
      <c r="AK213" s="96">
        <v>260</v>
      </c>
      <c r="AL213" s="96">
        <v>230</v>
      </c>
      <c r="AM213" s="96">
        <v>12</v>
      </c>
      <c r="AN213" s="146">
        <v>12</v>
      </c>
      <c r="AO213" s="146">
        <v>52</v>
      </c>
      <c r="AP213" s="13">
        <v>200</v>
      </c>
      <c r="AQ213" s="13">
        <v>100</v>
      </c>
      <c r="AR213" s="13">
        <v>110</v>
      </c>
      <c r="AS213" s="13">
        <v>420</v>
      </c>
      <c r="AT213" s="13">
        <v>3</v>
      </c>
      <c r="AU213" s="13">
        <f t="shared" si="244"/>
        <v>730</v>
      </c>
      <c r="AV213" s="13">
        <f t="shared" si="245"/>
        <v>547</v>
      </c>
      <c r="AW213" s="13">
        <f t="shared" si="246"/>
        <v>912</v>
      </c>
      <c r="AX213" s="5">
        <f t="shared" si="247"/>
        <v>4</v>
      </c>
      <c r="AY213" s="5">
        <f t="shared" si="248"/>
        <v>5</v>
      </c>
      <c r="AZ213" s="5">
        <f t="shared" si="249"/>
        <v>9</v>
      </c>
      <c r="BA213" s="5">
        <f t="shared" si="250"/>
        <v>12</v>
      </c>
      <c r="BB213" s="5">
        <f t="shared" si="251"/>
        <v>16</v>
      </c>
    </row>
    <row r="214" spans="1:54" hidden="1">
      <c r="A214" s="882"/>
      <c r="B214" s="89" t="s">
        <v>28</v>
      </c>
      <c r="C214" s="119" t="s">
        <v>180</v>
      </c>
      <c r="D214" s="26" t="s">
        <v>1</v>
      </c>
      <c r="E214" s="26" t="s">
        <v>41</v>
      </c>
      <c r="F214" s="26" t="s">
        <v>18</v>
      </c>
      <c r="G214" s="28" t="s">
        <v>12</v>
      </c>
      <c r="H214" s="91">
        <f>ROUNDDOWN(AK214*1.05,0)+INDEX(Sheet2!$B$2:'Sheet2'!$B$5,MATCH(G214,Sheet2!$A$2:'Sheet2'!$A$5,0),0)+34*AT214-ROUNDUP(IF($BC$1=TRUE,AV214,AW214)/10,0)+A214</f>
        <v>379</v>
      </c>
      <c r="I214" s="231">
        <f>ROUNDDOWN(AL214*1.05,0)+INDEX(Sheet2!$B$2:'Sheet2'!$B$5,MATCH(G214,Sheet2!$A$2:'Sheet2'!$A$5,0),0)+34*AT214-ROUNDUP(IF($BC$1=TRUE,AV214,AW214)/10,0)+A214</f>
        <v>552</v>
      </c>
      <c r="J214" s="30">
        <f t="shared" si="224"/>
        <v>931</v>
      </c>
      <c r="K214" s="133">
        <f>AW214-ROUNDDOWN(AR214/2,0)-ROUNDDOWN(MAX(AQ214*1.2,AP214*0.5),0)+INDEX(Sheet2!$C$2:'Sheet2'!$C$5,MATCH(G214,Sheet2!$A$2:'Sheet2'!$A$5,0),0)</f>
        <v>815</v>
      </c>
      <c r="L214" s="25">
        <f t="shared" si="225"/>
        <v>389</v>
      </c>
      <c r="M214" s="83">
        <f t="shared" si="226"/>
        <v>15</v>
      </c>
      <c r="N214" s="83">
        <f t="shared" si="227"/>
        <v>60</v>
      </c>
      <c r="O214" s="92">
        <f t="shared" si="228"/>
        <v>1689</v>
      </c>
      <c r="P214" s="31">
        <f>AX214+IF($F214="범선",IF($BG$1=TRUE,INDEX(Sheet2!$H$2:'Sheet2'!$H$45,MATCH(AX214,Sheet2!$G$2:'Sheet2'!$G$45,0),0)),IF($BH$1=TRUE,INDEX(Sheet2!$I$2:'Sheet2'!$I$45,MATCH(AX214,Sheet2!$G$2:'Sheet2'!$G$45,0)),IF($BI$1=TRUE,INDEX(Sheet2!$H$2:'Sheet2'!$H$45,MATCH(AX214,Sheet2!$G$2:'Sheet2'!$G$45,0)),0)))+IF($BE$1=TRUE,2,0)</f>
        <v>8</v>
      </c>
      <c r="Q214" s="26">
        <f t="shared" si="229"/>
        <v>11</v>
      </c>
      <c r="R214" s="26">
        <f t="shared" si="230"/>
        <v>14</v>
      </c>
      <c r="S214" s="28">
        <f t="shared" si="231"/>
        <v>17</v>
      </c>
      <c r="T214" s="26">
        <f>AY214+IF($F214="범선",IF($BG$1=TRUE,INDEX(Sheet2!$H$2:'Sheet2'!$H$45,MATCH(AY214,Sheet2!$G$2:'Sheet2'!$G$45,0),0)),IF($BH$1=TRUE,INDEX(Sheet2!$I$2:'Sheet2'!$I$45,MATCH(AY214,Sheet2!$G$2:'Sheet2'!$G$45,0)),IF($BI$1=TRUE,INDEX(Sheet2!$H$2:'Sheet2'!$H$45,MATCH(AY214,Sheet2!$G$2:'Sheet2'!$G$45,0)),0)))+IF($BE$1=TRUE,2,0)</f>
        <v>9</v>
      </c>
      <c r="U214" s="26">
        <f t="shared" si="232"/>
        <v>12.5</v>
      </c>
      <c r="V214" s="26">
        <f t="shared" si="233"/>
        <v>15.5</v>
      </c>
      <c r="W214" s="28">
        <f t="shared" si="234"/>
        <v>18.5</v>
      </c>
      <c r="X214" s="26">
        <f>AZ214+IF($F214="범선",IF($BG$1=TRUE,INDEX(Sheet2!$H$2:'Sheet2'!$H$45,MATCH(AZ214,Sheet2!$G$2:'Sheet2'!$G$45,0),0)),IF($BH$1=TRUE,INDEX(Sheet2!$I$2:'Sheet2'!$I$45,MATCH(AZ214,Sheet2!$G$2:'Sheet2'!$G$45,0)),IF($BI$1=TRUE,INDEX(Sheet2!$H$2:'Sheet2'!$H$45,MATCH(AZ214,Sheet2!$G$2:'Sheet2'!$G$45,0)),0)))+IF($BE$1=TRUE,2,0)</f>
        <v>12</v>
      </c>
      <c r="Y214" s="26">
        <f t="shared" si="235"/>
        <v>15.5</v>
      </c>
      <c r="Z214" s="26">
        <f t="shared" si="236"/>
        <v>18.5</v>
      </c>
      <c r="AA214" s="28">
        <f t="shared" si="237"/>
        <v>21.5</v>
      </c>
      <c r="AB214" s="26">
        <f>BA214+IF($F214="범선",IF($BG$1=TRUE,INDEX(Sheet2!$H$2:'Sheet2'!$H$45,MATCH(BA214,Sheet2!$G$2:'Sheet2'!$G$45,0),0)),IF($BH$1=TRUE,INDEX(Sheet2!$I$2:'Sheet2'!$I$45,MATCH(BA214,Sheet2!$G$2:'Sheet2'!$G$45,0)),IF($BI$1=TRUE,INDEX(Sheet2!$H$2:'Sheet2'!$H$45,MATCH(BA214,Sheet2!$G$2:'Sheet2'!$G$45,0)),0)))+IF($BE$1=TRUE,2,0)</f>
        <v>16</v>
      </c>
      <c r="AC214" s="26">
        <f t="shared" si="238"/>
        <v>19.5</v>
      </c>
      <c r="AD214" s="26">
        <f t="shared" si="239"/>
        <v>22.5</v>
      </c>
      <c r="AE214" s="28">
        <f t="shared" si="240"/>
        <v>25.5</v>
      </c>
      <c r="AF214" s="26">
        <f>BB214+IF($F214="범선",IF($BG$1=TRUE,INDEX(Sheet2!$H$2:'Sheet2'!$H$45,MATCH(BB214,Sheet2!$G$2:'Sheet2'!$G$45,0),0)),IF($BH$1=TRUE,INDEX(Sheet2!$I$2:'Sheet2'!$I$45,MATCH(BB214,Sheet2!$G$2:'Sheet2'!$G$45,0)),IF($BI$1=TRUE,INDEX(Sheet2!$H$2:'Sheet2'!$H$45,MATCH(BB214,Sheet2!$G$2:'Sheet2'!$G$45,0)),0)))+IF($BE$1=TRUE,2,0)</f>
        <v>20</v>
      </c>
      <c r="AG214" s="26">
        <f t="shared" si="241"/>
        <v>23.5</v>
      </c>
      <c r="AH214" s="26">
        <f t="shared" si="242"/>
        <v>26.5</v>
      </c>
      <c r="AI214" s="28">
        <f t="shared" si="243"/>
        <v>29.5</v>
      </c>
      <c r="AJ214" s="26"/>
      <c r="AK214" s="96">
        <v>185</v>
      </c>
      <c r="AL214" s="96">
        <v>350</v>
      </c>
      <c r="AM214" s="96">
        <v>13</v>
      </c>
      <c r="AN214" s="83">
        <v>15</v>
      </c>
      <c r="AO214" s="83">
        <v>60</v>
      </c>
      <c r="AP214" s="13">
        <v>245</v>
      </c>
      <c r="AQ214" s="13">
        <v>100</v>
      </c>
      <c r="AR214" s="13">
        <v>110</v>
      </c>
      <c r="AS214" s="13">
        <v>400</v>
      </c>
      <c r="AT214" s="13">
        <v>3</v>
      </c>
      <c r="AU214" s="5">
        <f t="shared" si="244"/>
        <v>755</v>
      </c>
      <c r="AV214" s="5">
        <f t="shared" si="245"/>
        <v>566</v>
      </c>
      <c r="AW214" s="5">
        <f t="shared" si="246"/>
        <v>943</v>
      </c>
      <c r="AX214" s="5">
        <f t="shared" si="247"/>
        <v>6</v>
      </c>
      <c r="AY214" s="5">
        <f t="shared" si="248"/>
        <v>7</v>
      </c>
      <c r="AZ214" s="5">
        <f t="shared" si="249"/>
        <v>10</v>
      </c>
      <c r="BA214" s="5">
        <f t="shared" si="250"/>
        <v>14</v>
      </c>
      <c r="BB214" s="5">
        <f t="shared" si="251"/>
        <v>18</v>
      </c>
    </row>
    <row r="215" spans="1:54" hidden="1">
      <c r="A215" s="882"/>
      <c r="B215" s="89" t="s">
        <v>121</v>
      </c>
      <c r="C215" s="119" t="s">
        <v>177</v>
      </c>
      <c r="D215" s="26" t="s">
        <v>1</v>
      </c>
      <c r="E215" s="26" t="s">
        <v>41</v>
      </c>
      <c r="F215" s="26" t="s">
        <v>18</v>
      </c>
      <c r="G215" s="28" t="s">
        <v>12</v>
      </c>
      <c r="H215" s="91">
        <f>ROUNDDOWN(AK215*1.05,0)+INDEX(Sheet2!$B$2:'Sheet2'!$B$5,MATCH(G215,Sheet2!$A$2:'Sheet2'!$A$5,0),0)+34*AT215-ROUNDUP(IF($BC$1=TRUE,AV215,AW215)/10,0)+A215</f>
        <v>451</v>
      </c>
      <c r="I215" s="231">
        <f>ROUNDDOWN(AL215*1.05,0)+INDEX(Sheet2!$B$2:'Sheet2'!$B$5,MATCH(G215,Sheet2!$A$2:'Sheet2'!$A$5,0),0)+34*AT215-ROUNDUP(IF($BC$1=TRUE,AV215,AW215)/10,0)+A215</f>
        <v>536</v>
      </c>
      <c r="J215" s="30">
        <f t="shared" si="224"/>
        <v>987</v>
      </c>
      <c r="K215" s="133">
        <f>AW215-ROUNDDOWN(AR215/2,0)-ROUNDDOWN(MAX(AQ215*1.2,AP215*0.5),0)+INDEX(Sheet2!$C$2:'Sheet2'!$C$5,MATCH(G215,Sheet2!$A$2:'Sheet2'!$A$5,0),0)</f>
        <v>811</v>
      </c>
      <c r="L215" s="25">
        <f t="shared" si="225"/>
        <v>387</v>
      </c>
      <c r="M215" s="83">
        <f t="shared" si="226"/>
        <v>14</v>
      </c>
      <c r="N215" s="83">
        <f t="shared" si="227"/>
        <v>59</v>
      </c>
      <c r="O215" s="92">
        <f t="shared" si="228"/>
        <v>1889</v>
      </c>
      <c r="P215" s="31">
        <f>AX215+IF($F215="범선",IF($BG$1=TRUE,INDEX(Sheet2!$H$2:'Sheet2'!$H$45,MATCH(AX215,Sheet2!$G$2:'Sheet2'!$G$45,0),0)),IF($BH$1=TRUE,INDEX(Sheet2!$I$2:'Sheet2'!$I$45,MATCH(AX215,Sheet2!$G$2:'Sheet2'!$G$45,0)),IF($BI$1=TRUE,INDEX(Sheet2!$H$2:'Sheet2'!$H$45,MATCH(AX215,Sheet2!$G$2:'Sheet2'!$G$45,0)),0)))+IF($BE$1=TRUE,2,0)</f>
        <v>7</v>
      </c>
      <c r="Q215" s="26">
        <f t="shared" si="229"/>
        <v>10</v>
      </c>
      <c r="R215" s="26">
        <f t="shared" si="230"/>
        <v>13</v>
      </c>
      <c r="S215" s="28">
        <f t="shared" si="231"/>
        <v>16</v>
      </c>
      <c r="T215" s="26">
        <f>AY215+IF($F215="범선",IF($BG$1=TRUE,INDEX(Sheet2!$H$2:'Sheet2'!$H$45,MATCH(AY215,Sheet2!$G$2:'Sheet2'!$G$45,0),0)),IF($BH$1=TRUE,INDEX(Sheet2!$I$2:'Sheet2'!$I$45,MATCH(AY215,Sheet2!$G$2:'Sheet2'!$G$45,0)),IF($BI$1=TRUE,INDEX(Sheet2!$H$2:'Sheet2'!$H$45,MATCH(AY215,Sheet2!$G$2:'Sheet2'!$G$45,0)),0)))+IF($BE$1=TRUE,2,0)</f>
        <v>9</v>
      </c>
      <c r="U215" s="26">
        <f t="shared" si="232"/>
        <v>12.5</v>
      </c>
      <c r="V215" s="26">
        <f t="shared" si="233"/>
        <v>15.5</v>
      </c>
      <c r="W215" s="28">
        <f t="shared" si="234"/>
        <v>18.5</v>
      </c>
      <c r="X215" s="26">
        <f>AZ215+IF($F215="범선",IF($BG$1=TRUE,INDEX(Sheet2!$H$2:'Sheet2'!$H$45,MATCH(AZ215,Sheet2!$G$2:'Sheet2'!$G$45,0),0)),IF($BH$1=TRUE,INDEX(Sheet2!$I$2:'Sheet2'!$I$45,MATCH(AZ215,Sheet2!$G$2:'Sheet2'!$G$45,0)),IF($BI$1=TRUE,INDEX(Sheet2!$H$2:'Sheet2'!$H$45,MATCH(AZ215,Sheet2!$G$2:'Sheet2'!$G$45,0)),0)))+IF($BE$1=TRUE,2,0)</f>
        <v>12</v>
      </c>
      <c r="Y215" s="26">
        <f t="shared" si="235"/>
        <v>15.5</v>
      </c>
      <c r="Z215" s="26">
        <f t="shared" si="236"/>
        <v>18.5</v>
      </c>
      <c r="AA215" s="28">
        <f t="shared" si="237"/>
        <v>21.5</v>
      </c>
      <c r="AB215" s="26">
        <f>BA215+IF($F215="범선",IF($BG$1=TRUE,INDEX(Sheet2!$H$2:'Sheet2'!$H$45,MATCH(BA215,Sheet2!$G$2:'Sheet2'!$G$45,0),0)),IF($BH$1=TRUE,INDEX(Sheet2!$I$2:'Sheet2'!$I$45,MATCH(BA215,Sheet2!$G$2:'Sheet2'!$G$45,0)),IF($BI$1=TRUE,INDEX(Sheet2!$H$2:'Sheet2'!$H$45,MATCH(BA215,Sheet2!$G$2:'Sheet2'!$G$45,0)),0)))+IF($BE$1=TRUE,2,0)</f>
        <v>16</v>
      </c>
      <c r="AC215" s="26">
        <f t="shared" si="238"/>
        <v>19.5</v>
      </c>
      <c r="AD215" s="26">
        <f t="shared" si="239"/>
        <v>22.5</v>
      </c>
      <c r="AE215" s="28">
        <f t="shared" si="240"/>
        <v>25.5</v>
      </c>
      <c r="AF215" s="26">
        <f>BB215+IF($F215="범선",IF($BG$1=TRUE,INDEX(Sheet2!$H$2:'Sheet2'!$H$45,MATCH(BB215,Sheet2!$G$2:'Sheet2'!$G$45,0),0)),IF($BH$1=TRUE,INDEX(Sheet2!$I$2:'Sheet2'!$I$45,MATCH(BB215,Sheet2!$G$2:'Sheet2'!$G$45,0)),IF($BI$1=TRUE,INDEX(Sheet2!$H$2:'Sheet2'!$H$45,MATCH(BB215,Sheet2!$G$2:'Sheet2'!$G$45,0)),0)))+IF($BE$1=TRUE,2,0)</f>
        <v>19</v>
      </c>
      <c r="AG215" s="26">
        <f t="shared" si="241"/>
        <v>22.5</v>
      </c>
      <c r="AH215" s="26">
        <f t="shared" si="242"/>
        <v>25.5</v>
      </c>
      <c r="AI215" s="28">
        <f t="shared" si="243"/>
        <v>28.5</v>
      </c>
      <c r="AJ215" s="26"/>
      <c r="AK215" s="96">
        <v>254</v>
      </c>
      <c r="AL215" s="96">
        <v>335</v>
      </c>
      <c r="AM215" s="96">
        <v>13</v>
      </c>
      <c r="AN215" s="83">
        <v>14</v>
      </c>
      <c r="AO215" s="83">
        <v>59</v>
      </c>
      <c r="AP215" s="13">
        <v>235</v>
      </c>
      <c r="AQ215" s="13">
        <v>100</v>
      </c>
      <c r="AR215" s="13">
        <v>110</v>
      </c>
      <c r="AS215" s="13">
        <v>405</v>
      </c>
      <c r="AT215" s="13">
        <v>3</v>
      </c>
      <c r="AU215" s="5">
        <f t="shared" si="244"/>
        <v>750</v>
      </c>
      <c r="AV215" s="5">
        <f t="shared" si="245"/>
        <v>562</v>
      </c>
      <c r="AW215" s="5">
        <f t="shared" si="246"/>
        <v>937</v>
      </c>
      <c r="AX215" s="5">
        <f t="shared" si="247"/>
        <v>5</v>
      </c>
      <c r="AY215" s="5">
        <f t="shared" si="248"/>
        <v>7</v>
      </c>
      <c r="AZ215" s="5">
        <f t="shared" si="249"/>
        <v>10</v>
      </c>
      <c r="BA215" s="5">
        <f t="shared" si="250"/>
        <v>14</v>
      </c>
      <c r="BB215" s="5">
        <f t="shared" si="251"/>
        <v>17</v>
      </c>
    </row>
    <row r="216" spans="1:54" hidden="1">
      <c r="A216" s="882"/>
      <c r="B216" s="89" t="s">
        <v>84</v>
      </c>
      <c r="C216" s="131" t="s">
        <v>250</v>
      </c>
      <c r="D216" s="26" t="s">
        <v>25</v>
      </c>
      <c r="E216" s="26" t="s">
        <v>0</v>
      </c>
      <c r="F216" s="27" t="s">
        <v>18</v>
      </c>
      <c r="G216" s="28" t="s">
        <v>8</v>
      </c>
      <c r="H216" s="91">
        <f>ROUNDDOWN(AK216*1.05,0)+INDEX(Sheet2!$B$2:'Sheet2'!$B$5,MATCH(G216,Sheet2!$A$2:'Sheet2'!$A$5,0),0)+34*AT216-ROUNDUP(IF($BC$1=TRUE,AV216,AW216)/10,0)+A216</f>
        <v>450</v>
      </c>
      <c r="I216" s="231">
        <f>ROUNDDOWN(AL216*1.05,0)+INDEX(Sheet2!$B$2:'Sheet2'!$B$5,MATCH(G216,Sheet2!$A$2:'Sheet2'!$A$5,0),0)+34*AT216-ROUNDUP(IF($BC$1=TRUE,AV216,AW216)/10,0)+A216</f>
        <v>539</v>
      </c>
      <c r="J216" s="30">
        <f t="shared" si="224"/>
        <v>989</v>
      </c>
      <c r="K216" s="143">
        <f>AW216-ROUNDDOWN(AR216/2,0)-ROUNDDOWN(MAX(AQ216*1.2,AP216*0.5),0)+INDEX(Sheet2!$C$2:'Sheet2'!$C$5,MATCH(G216,Sheet2!$A$2:'Sheet2'!$A$5,0),0)</f>
        <v>811</v>
      </c>
      <c r="L216" s="25">
        <f t="shared" si="225"/>
        <v>442</v>
      </c>
      <c r="M216" s="83">
        <f t="shared" si="226"/>
        <v>10</v>
      </c>
      <c r="N216" s="83">
        <f t="shared" si="227"/>
        <v>16</v>
      </c>
      <c r="O216" s="92">
        <f t="shared" si="228"/>
        <v>1889</v>
      </c>
      <c r="P216" s="31">
        <f>AX216+IF($F216="범선",IF($BG$1=TRUE,INDEX(Sheet2!$H$2:'Sheet2'!$H$45,MATCH(AX216,Sheet2!$G$2:'Sheet2'!$G$45,0),0)),IF($BH$1=TRUE,INDEX(Sheet2!$I$2:'Sheet2'!$I$45,MATCH(AX216,Sheet2!$G$2:'Sheet2'!$G$45,0)),IF($BI$1=TRUE,INDEX(Sheet2!$H$2:'Sheet2'!$H$45,MATCH(AX216,Sheet2!$G$2:'Sheet2'!$G$45,0)),0)))+IF($BE$1=TRUE,2,0)</f>
        <v>0</v>
      </c>
      <c r="Q216" s="26">
        <f t="shared" si="229"/>
        <v>3</v>
      </c>
      <c r="R216" s="26">
        <f t="shared" si="230"/>
        <v>6</v>
      </c>
      <c r="S216" s="28">
        <f t="shared" si="231"/>
        <v>9</v>
      </c>
      <c r="T216" s="26">
        <f>AY216+IF($F216="범선",IF($BG$1=TRUE,INDEX(Sheet2!$H$2:'Sheet2'!$H$45,MATCH(AY216,Sheet2!$G$2:'Sheet2'!$G$45,0),0)),IF($BH$1=TRUE,INDEX(Sheet2!$I$2:'Sheet2'!$I$45,MATCH(AY216,Sheet2!$G$2:'Sheet2'!$G$45,0)),IF($BI$1=TRUE,INDEX(Sheet2!$H$2:'Sheet2'!$H$45,MATCH(AY216,Sheet2!$G$2:'Sheet2'!$G$45,0)),0)))+IF($BE$1=TRUE,2,0)</f>
        <v>1</v>
      </c>
      <c r="U216" s="26">
        <f t="shared" si="232"/>
        <v>4.5</v>
      </c>
      <c r="V216" s="26">
        <f t="shared" si="233"/>
        <v>7.5</v>
      </c>
      <c r="W216" s="28">
        <f t="shared" si="234"/>
        <v>10.5</v>
      </c>
      <c r="X216" s="26">
        <f>AZ216+IF($F216="범선",IF($BG$1=TRUE,INDEX(Sheet2!$H$2:'Sheet2'!$H$45,MATCH(AZ216,Sheet2!$G$2:'Sheet2'!$G$45,0),0)),IF($BH$1=TRUE,INDEX(Sheet2!$I$2:'Sheet2'!$I$45,MATCH(AZ216,Sheet2!$G$2:'Sheet2'!$G$45,0)),IF($BI$1=TRUE,INDEX(Sheet2!$H$2:'Sheet2'!$H$45,MATCH(AZ216,Sheet2!$G$2:'Sheet2'!$G$45,0)),0)))+IF($BE$1=TRUE,2,0)</f>
        <v>5</v>
      </c>
      <c r="Y216" s="26">
        <f t="shared" si="235"/>
        <v>8.5</v>
      </c>
      <c r="Z216" s="26">
        <f t="shared" si="236"/>
        <v>11.5</v>
      </c>
      <c r="AA216" s="28">
        <f t="shared" si="237"/>
        <v>14.5</v>
      </c>
      <c r="AB216" s="26">
        <f>BA216+IF($F216="범선",IF($BG$1=TRUE,INDEX(Sheet2!$H$2:'Sheet2'!$H$45,MATCH(BA216,Sheet2!$G$2:'Sheet2'!$G$45,0),0)),IF($BH$1=TRUE,INDEX(Sheet2!$I$2:'Sheet2'!$I$45,MATCH(BA216,Sheet2!$G$2:'Sheet2'!$G$45,0)),IF($BI$1=TRUE,INDEX(Sheet2!$H$2:'Sheet2'!$H$45,MATCH(BA216,Sheet2!$G$2:'Sheet2'!$G$45,0)),0)))+IF($BE$1=TRUE,2,0)</f>
        <v>8</v>
      </c>
      <c r="AC216" s="26">
        <f t="shared" si="238"/>
        <v>11.5</v>
      </c>
      <c r="AD216" s="26">
        <f t="shared" si="239"/>
        <v>14.5</v>
      </c>
      <c r="AE216" s="28">
        <f t="shared" si="240"/>
        <v>17.5</v>
      </c>
      <c r="AF216" s="26">
        <f>BB216+IF($F216="범선",IF($BG$1=TRUE,INDEX(Sheet2!$H$2:'Sheet2'!$H$45,MATCH(BB216,Sheet2!$G$2:'Sheet2'!$G$45,0),0)),IF($BH$1=TRUE,INDEX(Sheet2!$I$2:'Sheet2'!$I$45,MATCH(BB216,Sheet2!$G$2:'Sheet2'!$G$45,0)),IF($BI$1=TRUE,INDEX(Sheet2!$H$2:'Sheet2'!$H$45,MATCH(BB216,Sheet2!$G$2:'Sheet2'!$G$45,0)),0)))+IF($BE$1=TRUE,2,0)</f>
        <v>12</v>
      </c>
      <c r="AG216" s="26">
        <f t="shared" si="241"/>
        <v>15.5</v>
      </c>
      <c r="AH216" s="26">
        <f t="shared" si="242"/>
        <v>18.5</v>
      </c>
      <c r="AI216" s="28">
        <f t="shared" si="243"/>
        <v>21.5</v>
      </c>
      <c r="AJ216" s="26"/>
      <c r="AK216" s="97">
        <v>225</v>
      </c>
      <c r="AL216" s="97">
        <v>310</v>
      </c>
      <c r="AM216" s="97">
        <v>10</v>
      </c>
      <c r="AN216" s="83">
        <v>10</v>
      </c>
      <c r="AO216" s="83">
        <v>16</v>
      </c>
      <c r="AP216" s="5">
        <v>44</v>
      </c>
      <c r="AQ216" s="5">
        <v>24</v>
      </c>
      <c r="AR216" s="5">
        <v>20</v>
      </c>
      <c r="AS216" s="5">
        <v>576</v>
      </c>
      <c r="AT216" s="5">
        <v>3</v>
      </c>
      <c r="AU216" s="5">
        <f t="shared" si="244"/>
        <v>640</v>
      </c>
      <c r="AV216" s="5">
        <f t="shared" si="245"/>
        <v>480</v>
      </c>
      <c r="AW216" s="5">
        <f t="shared" si="246"/>
        <v>800</v>
      </c>
      <c r="AX216" s="5">
        <f t="shared" si="247"/>
        <v>-2</v>
      </c>
      <c r="AY216" s="5">
        <f t="shared" si="248"/>
        <v>-1</v>
      </c>
      <c r="AZ216" s="5">
        <f t="shared" si="249"/>
        <v>3</v>
      </c>
      <c r="BA216" s="5">
        <f t="shared" si="250"/>
        <v>6</v>
      </c>
      <c r="BB216" s="5">
        <f t="shared" si="251"/>
        <v>10</v>
      </c>
    </row>
    <row r="217" spans="1:54" hidden="1">
      <c r="A217" s="334"/>
      <c r="B217" s="89"/>
      <c r="C217" s="119" t="s">
        <v>197</v>
      </c>
      <c r="D217" s="26" t="s">
        <v>25</v>
      </c>
      <c r="E217" s="26" t="s">
        <v>41</v>
      </c>
      <c r="F217" s="26" t="s">
        <v>18</v>
      </c>
      <c r="G217" s="28" t="s">
        <v>12</v>
      </c>
      <c r="H217" s="91">
        <f>ROUNDDOWN(AK217*1.05,0)+INDEX(Sheet2!$B$2:'Sheet2'!$B$5,MATCH(G217,Sheet2!$A$2:'Sheet2'!$A$5,0),0)+34*AT217-ROUNDUP(IF($BC$1=TRUE,AV217,AW217)/10,0)+A217</f>
        <v>446</v>
      </c>
      <c r="I217" s="231">
        <f>ROUNDDOWN(AL217*1.05,0)+INDEX(Sheet2!$B$2:'Sheet2'!$B$5,MATCH(G217,Sheet2!$A$2:'Sheet2'!$A$5,0),0)+34*AT217-ROUNDUP(IF($BC$1=TRUE,AV217,AW217)/10,0)+A217</f>
        <v>430</v>
      </c>
      <c r="J217" s="30">
        <f t="shared" si="224"/>
        <v>876</v>
      </c>
      <c r="K217" s="133">
        <f>AW217-ROUNDDOWN(AR217/2,0)-ROUNDDOWN(MAX(AQ217*1.2,AP217*0.5),0)+INDEX(Sheet2!$C$2:'Sheet2'!$C$5,MATCH(G217,Sheet2!$A$2:'Sheet2'!$A$5,0),0)</f>
        <v>810</v>
      </c>
      <c r="L217" s="25">
        <f t="shared" si="225"/>
        <v>411</v>
      </c>
      <c r="M217" s="83">
        <f t="shared" si="226"/>
        <v>9</v>
      </c>
      <c r="N217" s="83">
        <f t="shared" si="227"/>
        <v>48</v>
      </c>
      <c r="O217" s="92">
        <f t="shared" si="228"/>
        <v>1768</v>
      </c>
      <c r="P217" s="31">
        <f>AX217+IF($F217="범선",IF($BG$1=TRUE,INDEX(Sheet2!$H$2:'Sheet2'!$H$45,MATCH(AX217,Sheet2!$G$2:'Sheet2'!$G$45,0),0)),IF($BH$1=TRUE,INDEX(Sheet2!$I$2:'Sheet2'!$I$45,MATCH(AX217,Sheet2!$G$2:'Sheet2'!$G$45,0)),IF($BI$1=TRUE,INDEX(Sheet2!$H$2:'Sheet2'!$H$45,MATCH(AX217,Sheet2!$G$2:'Sheet2'!$G$45,0)),0)))+IF($BE$1=TRUE,2,0)</f>
        <v>5</v>
      </c>
      <c r="Q217" s="26">
        <f t="shared" si="229"/>
        <v>8</v>
      </c>
      <c r="R217" s="26">
        <f t="shared" si="230"/>
        <v>11</v>
      </c>
      <c r="S217" s="28">
        <f t="shared" si="231"/>
        <v>14</v>
      </c>
      <c r="T217" s="26">
        <f>AY217+IF($F217="범선",IF($BG$1=TRUE,INDEX(Sheet2!$H$2:'Sheet2'!$H$45,MATCH(AY217,Sheet2!$G$2:'Sheet2'!$G$45,0),0)),IF($BH$1=TRUE,INDEX(Sheet2!$I$2:'Sheet2'!$I$45,MATCH(AY217,Sheet2!$G$2:'Sheet2'!$G$45,0)),IF($BI$1=TRUE,INDEX(Sheet2!$H$2:'Sheet2'!$H$45,MATCH(AY217,Sheet2!$G$2:'Sheet2'!$G$45,0)),0)))+IF($BE$1=TRUE,2,0)</f>
        <v>6</v>
      </c>
      <c r="U217" s="26">
        <f t="shared" si="232"/>
        <v>9.5</v>
      </c>
      <c r="V217" s="26">
        <f t="shared" si="233"/>
        <v>12.5</v>
      </c>
      <c r="W217" s="28">
        <f t="shared" si="234"/>
        <v>15.5</v>
      </c>
      <c r="X217" s="26">
        <f>AZ217+IF($F217="범선",IF($BG$1=TRUE,INDEX(Sheet2!$H$2:'Sheet2'!$H$45,MATCH(AZ217,Sheet2!$G$2:'Sheet2'!$G$45,0),0)),IF($BH$1=TRUE,INDEX(Sheet2!$I$2:'Sheet2'!$I$45,MATCH(AZ217,Sheet2!$G$2:'Sheet2'!$G$45,0)),IF($BI$1=TRUE,INDEX(Sheet2!$H$2:'Sheet2'!$H$45,MATCH(AZ217,Sheet2!$G$2:'Sheet2'!$G$45,0)),0)))+IF($BE$1=TRUE,2,0)</f>
        <v>10</v>
      </c>
      <c r="Y217" s="26">
        <f t="shared" si="235"/>
        <v>13.5</v>
      </c>
      <c r="Z217" s="26">
        <f t="shared" si="236"/>
        <v>16.5</v>
      </c>
      <c r="AA217" s="28">
        <f t="shared" si="237"/>
        <v>19.5</v>
      </c>
      <c r="AB217" s="26">
        <f>BA217+IF($F217="범선",IF($BG$1=TRUE,INDEX(Sheet2!$H$2:'Sheet2'!$H$45,MATCH(BA217,Sheet2!$G$2:'Sheet2'!$G$45,0),0)),IF($BH$1=TRUE,INDEX(Sheet2!$I$2:'Sheet2'!$I$45,MATCH(BA217,Sheet2!$G$2:'Sheet2'!$G$45,0)),IF($BI$1=TRUE,INDEX(Sheet2!$H$2:'Sheet2'!$H$45,MATCH(BA217,Sheet2!$G$2:'Sheet2'!$G$45,0)),0)))+IF($BE$1=TRUE,2,0)</f>
        <v>14</v>
      </c>
      <c r="AC217" s="26">
        <f t="shared" si="238"/>
        <v>17.5</v>
      </c>
      <c r="AD217" s="26">
        <f t="shared" si="239"/>
        <v>20.5</v>
      </c>
      <c r="AE217" s="28">
        <f t="shared" si="240"/>
        <v>23.5</v>
      </c>
      <c r="AF217" s="26">
        <f>BB217+IF($F217="범선",IF($BG$1=TRUE,INDEX(Sheet2!$H$2:'Sheet2'!$H$45,MATCH(BB217,Sheet2!$G$2:'Sheet2'!$G$45,0),0)),IF($BH$1=TRUE,INDEX(Sheet2!$I$2:'Sheet2'!$I$45,MATCH(BB217,Sheet2!$G$2:'Sheet2'!$G$45,0)),IF($BI$1=TRUE,INDEX(Sheet2!$H$2:'Sheet2'!$H$45,MATCH(BB217,Sheet2!$G$2:'Sheet2'!$G$45,0)),0)))+IF($BE$1=TRUE,2,0)</f>
        <v>17</v>
      </c>
      <c r="AG217" s="26">
        <f t="shared" si="241"/>
        <v>20.5</v>
      </c>
      <c r="AH217" s="26">
        <f t="shared" si="242"/>
        <v>23.5</v>
      </c>
      <c r="AI217" s="28">
        <f t="shared" si="243"/>
        <v>26.5</v>
      </c>
      <c r="AJ217" s="26"/>
      <c r="AK217" s="96">
        <v>245</v>
      </c>
      <c r="AL217" s="96">
        <v>230</v>
      </c>
      <c r="AM217" s="96">
        <v>8</v>
      </c>
      <c r="AN217" s="83">
        <v>9</v>
      </c>
      <c r="AO217" s="83">
        <v>48</v>
      </c>
      <c r="AP217" s="13">
        <v>116</v>
      </c>
      <c r="AQ217" s="13">
        <v>60</v>
      </c>
      <c r="AR217" s="13">
        <v>85</v>
      </c>
      <c r="AS217" s="13">
        <v>499</v>
      </c>
      <c r="AT217" s="13">
        <v>3</v>
      </c>
      <c r="AU217" s="5">
        <f t="shared" si="244"/>
        <v>700</v>
      </c>
      <c r="AV217" s="5">
        <f t="shared" si="245"/>
        <v>525</v>
      </c>
      <c r="AW217" s="5">
        <f t="shared" si="246"/>
        <v>875</v>
      </c>
      <c r="AX217" s="5">
        <f t="shared" si="247"/>
        <v>3</v>
      </c>
      <c r="AY217" s="5">
        <f t="shared" si="248"/>
        <v>4</v>
      </c>
      <c r="AZ217" s="5">
        <f t="shared" si="249"/>
        <v>8</v>
      </c>
      <c r="BA217" s="5">
        <f t="shared" si="250"/>
        <v>12</v>
      </c>
      <c r="BB217" s="5">
        <f t="shared" si="251"/>
        <v>15</v>
      </c>
    </row>
    <row r="218" spans="1:54" hidden="1">
      <c r="A218" s="882"/>
      <c r="B218" s="89" t="s">
        <v>169</v>
      </c>
      <c r="C218" s="119" t="s">
        <v>170</v>
      </c>
      <c r="D218" s="26" t="s">
        <v>1</v>
      </c>
      <c r="E218" s="26" t="s">
        <v>41</v>
      </c>
      <c r="F218" s="26" t="s">
        <v>18</v>
      </c>
      <c r="G218" s="28" t="s">
        <v>12</v>
      </c>
      <c r="H218" s="91">
        <f>ROUNDDOWN(AK218*1.05,0)+INDEX(Sheet2!$B$2:'Sheet2'!$B$5,MATCH(G218,Sheet2!$A$2:'Sheet2'!$A$5,0),0)+34*AT218-ROUNDUP(IF($BC$1=TRUE,AV218,AW218)/10,0)+A218</f>
        <v>473</v>
      </c>
      <c r="I218" s="231">
        <f>ROUNDDOWN(AL218*1.05,0)+INDEX(Sheet2!$B$2:'Sheet2'!$B$5,MATCH(G218,Sheet2!$A$2:'Sheet2'!$A$5,0),0)+34*AT218-ROUNDUP(IF($BC$1=TRUE,AV218,AW218)/10,0)+A218</f>
        <v>547</v>
      </c>
      <c r="J218" s="30">
        <f t="shared" si="224"/>
        <v>1020</v>
      </c>
      <c r="K218" s="133">
        <f>AW218-ROUNDDOWN(AR218/2,0)-ROUNDDOWN(MAX(AQ218*1.2,AP218*0.5),0)+INDEX(Sheet2!$C$2:'Sheet2'!$C$5,MATCH(G218,Sheet2!$A$2:'Sheet2'!$A$5,0),0)</f>
        <v>809</v>
      </c>
      <c r="L218" s="25">
        <f t="shared" si="225"/>
        <v>385</v>
      </c>
      <c r="M218" s="83">
        <f t="shared" si="226"/>
        <v>15</v>
      </c>
      <c r="N218" s="83">
        <f t="shared" si="227"/>
        <v>60</v>
      </c>
      <c r="O218" s="92">
        <f t="shared" si="228"/>
        <v>1966</v>
      </c>
      <c r="P218" s="31">
        <f>AX218+IF($F218="범선",IF($BG$1=TRUE,INDEX(Sheet2!$H$2:'Sheet2'!$H$45,MATCH(AX218,Sheet2!$G$2:'Sheet2'!$G$45,0),0)),IF($BH$1=TRUE,INDEX(Sheet2!$I$2:'Sheet2'!$I$45,MATCH(AX218,Sheet2!$G$2:'Sheet2'!$G$45,0)),IF($BI$1=TRUE,INDEX(Sheet2!$H$2:'Sheet2'!$H$45,MATCH(AX218,Sheet2!$G$2:'Sheet2'!$G$45,0)),0)))+IF($BE$1=TRUE,2,0)</f>
        <v>8</v>
      </c>
      <c r="Q218" s="26">
        <f t="shared" si="229"/>
        <v>11</v>
      </c>
      <c r="R218" s="26">
        <f t="shared" si="230"/>
        <v>14</v>
      </c>
      <c r="S218" s="28">
        <f t="shared" si="231"/>
        <v>17</v>
      </c>
      <c r="T218" s="26">
        <f>AY218+IF($F218="범선",IF($BG$1=TRUE,INDEX(Sheet2!$H$2:'Sheet2'!$H$45,MATCH(AY218,Sheet2!$G$2:'Sheet2'!$G$45,0),0)),IF($BH$1=TRUE,INDEX(Sheet2!$I$2:'Sheet2'!$I$45,MATCH(AY218,Sheet2!$G$2:'Sheet2'!$G$45,0)),IF($BI$1=TRUE,INDEX(Sheet2!$H$2:'Sheet2'!$H$45,MATCH(AY218,Sheet2!$G$2:'Sheet2'!$G$45,0)),0)))+IF($BE$1=TRUE,2,0)</f>
        <v>9</v>
      </c>
      <c r="U218" s="26">
        <f t="shared" si="232"/>
        <v>12.5</v>
      </c>
      <c r="V218" s="26">
        <f t="shared" si="233"/>
        <v>15.5</v>
      </c>
      <c r="W218" s="28">
        <f t="shared" si="234"/>
        <v>18.5</v>
      </c>
      <c r="X218" s="26">
        <f>AZ218+IF($F218="범선",IF($BG$1=TRUE,INDEX(Sheet2!$H$2:'Sheet2'!$H$45,MATCH(AZ218,Sheet2!$G$2:'Sheet2'!$G$45,0),0)),IF($BH$1=TRUE,INDEX(Sheet2!$I$2:'Sheet2'!$I$45,MATCH(AZ218,Sheet2!$G$2:'Sheet2'!$G$45,0)),IF($BI$1=TRUE,INDEX(Sheet2!$H$2:'Sheet2'!$H$45,MATCH(AZ218,Sheet2!$G$2:'Sheet2'!$G$45,0)),0)))+IF($BE$1=TRUE,2,0)</f>
        <v>12</v>
      </c>
      <c r="Y218" s="26">
        <f t="shared" si="235"/>
        <v>15.5</v>
      </c>
      <c r="Z218" s="26">
        <f t="shared" si="236"/>
        <v>18.5</v>
      </c>
      <c r="AA218" s="28">
        <f t="shared" si="237"/>
        <v>21.5</v>
      </c>
      <c r="AB218" s="26">
        <f>BA218+IF($F218="범선",IF($BG$1=TRUE,INDEX(Sheet2!$H$2:'Sheet2'!$H$45,MATCH(BA218,Sheet2!$G$2:'Sheet2'!$G$45,0),0)),IF($BH$1=TRUE,INDEX(Sheet2!$I$2:'Sheet2'!$I$45,MATCH(BA218,Sheet2!$G$2:'Sheet2'!$G$45,0)),IF($BI$1=TRUE,INDEX(Sheet2!$H$2:'Sheet2'!$H$45,MATCH(BA218,Sheet2!$G$2:'Sheet2'!$G$45,0)),0)))+IF($BE$1=TRUE,2,0)</f>
        <v>16</v>
      </c>
      <c r="AC218" s="26">
        <f t="shared" si="238"/>
        <v>19.5</v>
      </c>
      <c r="AD218" s="26">
        <f t="shared" si="239"/>
        <v>22.5</v>
      </c>
      <c r="AE218" s="28">
        <f t="shared" si="240"/>
        <v>25.5</v>
      </c>
      <c r="AF218" s="26">
        <f>BB218+IF($F218="범선",IF($BG$1=TRUE,INDEX(Sheet2!$H$2:'Sheet2'!$H$45,MATCH(BB218,Sheet2!$G$2:'Sheet2'!$G$45,0),0)),IF($BH$1=TRUE,INDEX(Sheet2!$I$2:'Sheet2'!$I$45,MATCH(BB218,Sheet2!$G$2:'Sheet2'!$G$45,0)),IF($BI$1=TRUE,INDEX(Sheet2!$H$2:'Sheet2'!$H$45,MATCH(BB218,Sheet2!$G$2:'Sheet2'!$G$45,0)),0)))+IF($BE$1=TRUE,2,0)</f>
        <v>20</v>
      </c>
      <c r="AG218" s="26">
        <f t="shared" si="241"/>
        <v>23.5</v>
      </c>
      <c r="AH218" s="26">
        <f t="shared" si="242"/>
        <v>26.5</v>
      </c>
      <c r="AI218" s="28">
        <f t="shared" si="243"/>
        <v>29.5</v>
      </c>
      <c r="AJ218" s="26"/>
      <c r="AK218" s="97">
        <v>275</v>
      </c>
      <c r="AL218" s="97">
        <v>345</v>
      </c>
      <c r="AM218" s="97">
        <v>15</v>
      </c>
      <c r="AN218" s="83">
        <v>15</v>
      </c>
      <c r="AO218" s="83">
        <v>60</v>
      </c>
      <c r="AP218">
        <v>245</v>
      </c>
      <c r="AQ218">
        <v>100</v>
      </c>
      <c r="AR218">
        <v>110</v>
      </c>
      <c r="AS218">
        <v>395</v>
      </c>
      <c r="AT218">
        <v>3</v>
      </c>
      <c r="AU218" s="5">
        <f t="shared" si="244"/>
        <v>750</v>
      </c>
      <c r="AV218" s="5">
        <f t="shared" si="245"/>
        <v>562</v>
      </c>
      <c r="AW218" s="5">
        <f t="shared" si="246"/>
        <v>937</v>
      </c>
      <c r="AX218" s="5">
        <f t="shared" si="247"/>
        <v>6</v>
      </c>
      <c r="AY218" s="5">
        <f t="shared" si="248"/>
        <v>7</v>
      </c>
      <c r="AZ218" s="5">
        <f t="shared" si="249"/>
        <v>10</v>
      </c>
      <c r="BA218" s="5">
        <f t="shared" si="250"/>
        <v>14</v>
      </c>
      <c r="BB218" s="5">
        <f t="shared" si="251"/>
        <v>18</v>
      </c>
    </row>
    <row r="219" spans="1:54" hidden="1">
      <c r="A219" s="882"/>
      <c r="B219" s="89" t="s">
        <v>28</v>
      </c>
      <c r="C219" s="119" t="s">
        <v>204</v>
      </c>
      <c r="D219" s="26" t="s">
        <v>1</v>
      </c>
      <c r="E219" s="26" t="s">
        <v>41</v>
      </c>
      <c r="F219" s="26" t="s">
        <v>18</v>
      </c>
      <c r="G219" s="28" t="s">
        <v>12</v>
      </c>
      <c r="H219" s="91">
        <f>ROUNDDOWN(AK219*1.05,0)+INDEX(Sheet2!$B$2:'Sheet2'!$B$5,MATCH(G219,Sheet2!$A$2:'Sheet2'!$A$5,0),0)+34*AT219-ROUNDUP(IF($BC$1=TRUE,AV219,AW219)/10,0)+A219</f>
        <v>416</v>
      </c>
      <c r="I219" s="231">
        <f>ROUNDDOWN(AL219*1.05,0)+INDEX(Sheet2!$B$2:'Sheet2'!$B$5,MATCH(G219,Sheet2!$A$2:'Sheet2'!$A$5,0),0)+34*AT219-ROUNDUP(IF($BC$1=TRUE,AV219,AW219)/10,0)+A219</f>
        <v>416</v>
      </c>
      <c r="J219" s="30">
        <f t="shared" si="224"/>
        <v>832</v>
      </c>
      <c r="K219" s="133">
        <f>AW219-ROUNDDOWN(AR219/2,0)-ROUNDDOWN(MAX(AQ219*1.2,AP219*0.5),0)+INDEX(Sheet2!$C$2:'Sheet2'!$C$5,MATCH(G219,Sheet2!$A$2:'Sheet2'!$A$5,0),0)</f>
        <v>802</v>
      </c>
      <c r="L219" s="25">
        <f t="shared" si="225"/>
        <v>403</v>
      </c>
      <c r="M219" s="83">
        <f t="shared" si="226"/>
        <v>13</v>
      </c>
      <c r="N219" s="83">
        <f t="shared" si="227"/>
        <v>45</v>
      </c>
      <c r="O219" s="92">
        <f t="shared" si="228"/>
        <v>1664</v>
      </c>
      <c r="P219" s="31">
        <f>AX219+IF($F219="범선",IF($BG$1=TRUE,INDEX(Sheet2!$H$2:'Sheet2'!$H$45,MATCH(AX219,Sheet2!$G$2:'Sheet2'!$G$45,0),0)),IF($BH$1=TRUE,INDEX(Sheet2!$I$2:'Sheet2'!$I$45,MATCH(AX219,Sheet2!$G$2:'Sheet2'!$G$45,0)),IF($BI$1=TRUE,INDEX(Sheet2!$H$2:'Sheet2'!$H$45,MATCH(AX219,Sheet2!$G$2:'Sheet2'!$G$45,0)),0)))+IF($BE$1=TRUE,2,0)</f>
        <v>5</v>
      </c>
      <c r="Q219" s="26">
        <f t="shared" si="229"/>
        <v>8</v>
      </c>
      <c r="R219" s="26">
        <f t="shared" si="230"/>
        <v>11</v>
      </c>
      <c r="S219" s="28">
        <f t="shared" si="231"/>
        <v>14</v>
      </c>
      <c r="T219" s="26">
        <f>AY219+IF($F219="범선",IF($BG$1=TRUE,INDEX(Sheet2!$H$2:'Sheet2'!$H$45,MATCH(AY219,Sheet2!$G$2:'Sheet2'!$G$45,0),0)),IF($BH$1=TRUE,INDEX(Sheet2!$I$2:'Sheet2'!$I$45,MATCH(AY219,Sheet2!$G$2:'Sheet2'!$G$45,0)),IF($BI$1=TRUE,INDEX(Sheet2!$H$2:'Sheet2'!$H$45,MATCH(AY219,Sheet2!$G$2:'Sheet2'!$G$45,0)),0)))+IF($BE$1=TRUE,2,0)</f>
        <v>6</v>
      </c>
      <c r="U219" s="26">
        <f t="shared" si="232"/>
        <v>9.5</v>
      </c>
      <c r="V219" s="26">
        <f t="shared" si="233"/>
        <v>12.5</v>
      </c>
      <c r="W219" s="28">
        <f t="shared" si="234"/>
        <v>15.5</v>
      </c>
      <c r="X219" s="26">
        <f>AZ219+IF($F219="범선",IF($BG$1=TRUE,INDEX(Sheet2!$H$2:'Sheet2'!$H$45,MATCH(AZ219,Sheet2!$G$2:'Sheet2'!$G$45,0),0)),IF($BH$1=TRUE,INDEX(Sheet2!$I$2:'Sheet2'!$I$45,MATCH(AZ219,Sheet2!$G$2:'Sheet2'!$G$45,0)),IF($BI$1=TRUE,INDEX(Sheet2!$H$2:'Sheet2'!$H$45,MATCH(AZ219,Sheet2!$G$2:'Sheet2'!$G$45,0)),0)))+IF($BE$1=TRUE,2,0)</f>
        <v>9</v>
      </c>
      <c r="Y219" s="26">
        <f t="shared" si="235"/>
        <v>12.5</v>
      </c>
      <c r="Z219" s="26">
        <f t="shared" si="236"/>
        <v>15.5</v>
      </c>
      <c r="AA219" s="28">
        <f t="shared" si="237"/>
        <v>18.5</v>
      </c>
      <c r="AB219" s="26">
        <f>BA219+IF($F219="범선",IF($BG$1=TRUE,INDEX(Sheet2!$H$2:'Sheet2'!$H$45,MATCH(BA219,Sheet2!$G$2:'Sheet2'!$G$45,0),0)),IF($BH$1=TRUE,INDEX(Sheet2!$I$2:'Sheet2'!$I$45,MATCH(BA219,Sheet2!$G$2:'Sheet2'!$G$45,0)),IF($BI$1=TRUE,INDEX(Sheet2!$H$2:'Sheet2'!$H$45,MATCH(BA219,Sheet2!$G$2:'Sheet2'!$G$45,0)),0)))+IF($BE$1=TRUE,2,0)</f>
        <v>13</v>
      </c>
      <c r="AC219" s="26">
        <f t="shared" si="238"/>
        <v>16.5</v>
      </c>
      <c r="AD219" s="26">
        <f t="shared" si="239"/>
        <v>19.5</v>
      </c>
      <c r="AE219" s="28">
        <f t="shared" si="240"/>
        <v>22.5</v>
      </c>
      <c r="AF219" s="26">
        <f>BB219+IF($F219="범선",IF($BG$1=TRUE,INDEX(Sheet2!$H$2:'Sheet2'!$H$45,MATCH(BB219,Sheet2!$G$2:'Sheet2'!$G$45,0),0)),IF($BH$1=TRUE,INDEX(Sheet2!$I$2:'Sheet2'!$I$45,MATCH(BB219,Sheet2!$G$2:'Sheet2'!$G$45,0)),IF($BI$1=TRUE,INDEX(Sheet2!$H$2:'Sheet2'!$H$45,MATCH(BB219,Sheet2!$G$2:'Sheet2'!$G$45,0)),0)))+IF($BE$1=TRUE,2,0)</f>
        <v>17</v>
      </c>
      <c r="AG219" s="26">
        <f t="shared" si="241"/>
        <v>20.5</v>
      </c>
      <c r="AH219" s="26">
        <f t="shared" si="242"/>
        <v>23.5</v>
      </c>
      <c r="AI219" s="28">
        <f t="shared" si="243"/>
        <v>26.5</v>
      </c>
      <c r="AJ219" s="26"/>
      <c r="AK219" s="97">
        <v>217</v>
      </c>
      <c r="AL219" s="97">
        <v>217</v>
      </c>
      <c r="AM219" s="97">
        <v>10</v>
      </c>
      <c r="AN219" s="83">
        <v>13</v>
      </c>
      <c r="AO219" s="83">
        <v>45</v>
      </c>
      <c r="AP219">
        <v>135</v>
      </c>
      <c r="AQ219">
        <v>55</v>
      </c>
      <c r="AR219">
        <v>110</v>
      </c>
      <c r="AS219">
        <v>455</v>
      </c>
      <c r="AT219">
        <v>3</v>
      </c>
      <c r="AU219" s="5">
        <f t="shared" si="244"/>
        <v>700</v>
      </c>
      <c r="AV219" s="5">
        <f t="shared" si="245"/>
        <v>525</v>
      </c>
      <c r="AW219" s="5">
        <f t="shared" si="246"/>
        <v>875</v>
      </c>
      <c r="AX219" s="5">
        <f t="shared" si="247"/>
        <v>3</v>
      </c>
      <c r="AY219" s="5">
        <f t="shared" si="248"/>
        <v>4</v>
      </c>
      <c r="AZ219" s="5">
        <f t="shared" si="249"/>
        <v>7</v>
      </c>
      <c r="BA219" s="5">
        <f t="shared" si="250"/>
        <v>11</v>
      </c>
      <c r="BB219" s="5">
        <f t="shared" si="251"/>
        <v>15</v>
      </c>
    </row>
    <row r="220" spans="1:54" hidden="1">
      <c r="A220" s="884"/>
      <c r="B220" s="211" t="s">
        <v>3</v>
      </c>
      <c r="C220" s="144" t="s">
        <v>132</v>
      </c>
      <c r="D220" s="55" t="s">
        <v>2</v>
      </c>
      <c r="E220" s="55" t="s">
        <v>0</v>
      </c>
      <c r="F220" s="56" t="s">
        <v>18</v>
      </c>
      <c r="G220" s="57" t="s">
        <v>8</v>
      </c>
      <c r="H220" s="307">
        <f>ROUNDDOWN(AK220*1.05,0)+INDEX(Sheet2!$B$2:'Sheet2'!$B$5,MATCH(G220,Sheet2!$A$2:'Sheet2'!$A$5,0),0)+34*AT220-ROUNDUP(IF($BC$1=TRUE,AV220,AW220)/10,0)+A220</f>
        <v>736</v>
      </c>
      <c r="I220" s="310">
        <f>ROUNDDOWN(AL220*1.05,0)+INDEX(Sheet2!$B$2:'Sheet2'!$B$5,MATCH(G220,Sheet2!$A$2:'Sheet2'!$A$5,0),0)+34*AT220-ROUNDUP(IF($BC$1=TRUE,AV220,AW220)/10,0)+A220</f>
        <v>499</v>
      </c>
      <c r="J220" s="58">
        <f t="shared" si="224"/>
        <v>1235</v>
      </c>
      <c r="K220" s="145">
        <f>AW220-ROUNDDOWN(AR220/2,0)-ROUNDDOWN(MAX(AQ220*1.2,AP220*0.5),0)+INDEX(Sheet2!$C$2:'Sheet2'!$C$5,MATCH(G220,Sheet2!$A$2:'Sheet2'!$A$5,0),0)</f>
        <v>801</v>
      </c>
      <c r="L220" s="54">
        <f t="shared" si="225"/>
        <v>437</v>
      </c>
      <c r="M220" s="146">
        <f t="shared" si="226"/>
        <v>10</v>
      </c>
      <c r="N220" s="146">
        <f t="shared" si="227"/>
        <v>15</v>
      </c>
      <c r="O220" s="147">
        <f t="shared" si="228"/>
        <v>2707</v>
      </c>
      <c r="P220" s="31">
        <f>AX220+IF($F220="범선",IF($BG$1=TRUE,INDEX(Sheet2!$H$2:'Sheet2'!$H$45,MATCH(AX220,Sheet2!$G$2:'Sheet2'!$G$45,0),0)),IF($BH$1=TRUE,INDEX(Sheet2!$I$2:'Sheet2'!$I$45,MATCH(AX220,Sheet2!$G$2:'Sheet2'!$G$45,0)),IF($BI$1=TRUE,INDEX(Sheet2!$H$2:'Sheet2'!$H$45,MATCH(AX220,Sheet2!$G$2:'Sheet2'!$G$45,0)),0)))+IF($BE$1=TRUE,2,0)</f>
        <v>0</v>
      </c>
      <c r="Q220" s="26">
        <f t="shared" si="229"/>
        <v>3</v>
      </c>
      <c r="R220" s="26">
        <f t="shared" si="230"/>
        <v>6</v>
      </c>
      <c r="S220" s="28">
        <f t="shared" si="231"/>
        <v>9</v>
      </c>
      <c r="T220" s="26">
        <f>AY220+IF($F220="범선",IF($BG$1=TRUE,INDEX(Sheet2!$H$2:'Sheet2'!$H$45,MATCH(AY220,Sheet2!$G$2:'Sheet2'!$G$45,0),0)),IF($BH$1=TRUE,INDEX(Sheet2!$I$2:'Sheet2'!$I$45,MATCH(AY220,Sheet2!$G$2:'Sheet2'!$G$45,0)),IF($BI$1=TRUE,INDEX(Sheet2!$H$2:'Sheet2'!$H$45,MATCH(AY220,Sheet2!$G$2:'Sheet2'!$G$45,0)),0)))+IF($BE$1=TRUE,2,0)</f>
        <v>1</v>
      </c>
      <c r="U220" s="26">
        <f t="shared" si="232"/>
        <v>4.5</v>
      </c>
      <c r="V220" s="26">
        <f t="shared" si="233"/>
        <v>7.5</v>
      </c>
      <c r="W220" s="28">
        <f t="shared" si="234"/>
        <v>10.5</v>
      </c>
      <c r="X220" s="26">
        <f>AZ220+IF($F220="범선",IF($BG$1=TRUE,INDEX(Sheet2!$H$2:'Sheet2'!$H$45,MATCH(AZ220,Sheet2!$G$2:'Sheet2'!$G$45,0),0)),IF($BH$1=TRUE,INDEX(Sheet2!$I$2:'Sheet2'!$I$45,MATCH(AZ220,Sheet2!$G$2:'Sheet2'!$G$45,0)),IF($BI$1=TRUE,INDEX(Sheet2!$H$2:'Sheet2'!$H$45,MATCH(AZ220,Sheet2!$G$2:'Sheet2'!$G$45,0)),0)))+IF($BE$1=TRUE,2,0)</f>
        <v>4</v>
      </c>
      <c r="Y220" s="26">
        <f t="shared" si="235"/>
        <v>7.5</v>
      </c>
      <c r="Z220" s="26">
        <f t="shared" si="236"/>
        <v>10.5</v>
      </c>
      <c r="AA220" s="28">
        <f t="shared" si="237"/>
        <v>13.5</v>
      </c>
      <c r="AB220" s="26">
        <f>BA220+IF($F220="범선",IF($BG$1=TRUE,INDEX(Sheet2!$H$2:'Sheet2'!$H$45,MATCH(BA220,Sheet2!$G$2:'Sheet2'!$G$45,0),0)),IF($BH$1=TRUE,INDEX(Sheet2!$I$2:'Sheet2'!$I$45,MATCH(BA220,Sheet2!$G$2:'Sheet2'!$G$45,0)),IF($BI$1=TRUE,INDEX(Sheet2!$H$2:'Sheet2'!$H$45,MATCH(BA220,Sheet2!$G$2:'Sheet2'!$G$45,0)),0)))+IF($BE$1=TRUE,2,0)</f>
        <v>8</v>
      </c>
      <c r="AC220" s="26">
        <f t="shared" si="238"/>
        <v>11.5</v>
      </c>
      <c r="AD220" s="26">
        <f t="shared" si="239"/>
        <v>14.5</v>
      </c>
      <c r="AE220" s="28">
        <f t="shared" si="240"/>
        <v>17.5</v>
      </c>
      <c r="AF220" s="26">
        <f>BB220+IF($F220="범선",IF($BG$1=TRUE,INDEX(Sheet2!$H$2:'Sheet2'!$H$45,MATCH(BB220,Sheet2!$G$2:'Sheet2'!$G$45,0),0)),IF($BH$1=TRUE,INDEX(Sheet2!$I$2:'Sheet2'!$I$45,MATCH(BB220,Sheet2!$G$2:'Sheet2'!$G$45,0)),IF($BI$1=TRUE,INDEX(Sheet2!$H$2:'Sheet2'!$H$45,MATCH(BB220,Sheet2!$G$2:'Sheet2'!$G$45,0)),0)))+IF($BE$1=TRUE,2,0)</f>
        <v>12</v>
      </c>
      <c r="AG220" s="26">
        <f t="shared" si="241"/>
        <v>15.5</v>
      </c>
      <c r="AH220" s="26">
        <f t="shared" si="242"/>
        <v>18.5</v>
      </c>
      <c r="AI220" s="28">
        <f t="shared" si="243"/>
        <v>21.5</v>
      </c>
      <c r="AJ220" s="26"/>
      <c r="AK220" s="97">
        <v>400</v>
      </c>
      <c r="AL220" s="97">
        <v>175</v>
      </c>
      <c r="AM220" s="97">
        <v>5</v>
      </c>
      <c r="AN220" s="83">
        <v>10</v>
      </c>
      <c r="AO220" s="83">
        <v>15</v>
      </c>
      <c r="AP220" s="5">
        <v>46</v>
      </c>
      <c r="AQ220" s="5">
        <v>20</v>
      </c>
      <c r="AR220" s="5">
        <v>22</v>
      </c>
      <c r="AS220" s="5">
        <v>562</v>
      </c>
      <c r="AT220" s="5">
        <v>6</v>
      </c>
      <c r="AU220" s="5">
        <f t="shared" si="244"/>
        <v>630</v>
      </c>
      <c r="AV220" s="5">
        <f t="shared" si="245"/>
        <v>472</v>
      </c>
      <c r="AW220" s="5">
        <f t="shared" si="246"/>
        <v>787</v>
      </c>
      <c r="AX220" s="5">
        <f t="shared" si="247"/>
        <v>-2</v>
      </c>
      <c r="AY220" s="5">
        <f t="shared" si="248"/>
        <v>-1</v>
      </c>
      <c r="AZ220" s="5">
        <f t="shared" si="249"/>
        <v>2</v>
      </c>
      <c r="BA220" s="5">
        <f t="shared" si="250"/>
        <v>6</v>
      </c>
      <c r="BB220" s="5">
        <f t="shared" si="251"/>
        <v>10</v>
      </c>
    </row>
    <row r="221" spans="1:54" hidden="1">
      <c r="A221" s="334"/>
      <c r="B221" s="89"/>
      <c r="C221" s="119" t="s">
        <v>116</v>
      </c>
      <c r="D221" s="26" t="s">
        <v>25</v>
      </c>
      <c r="E221" s="26" t="s">
        <v>0</v>
      </c>
      <c r="F221" s="27" t="s">
        <v>18</v>
      </c>
      <c r="G221" s="28" t="s">
        <v>12</v>
      </c>
      <c r="H221" s="91">
        <f>ROUNDDOWN(AK221*1.05,0)+INDEX(Sheet2!$B$2:'Sheet2'!$B$5,MATCH(G221,Sheet2!$A$2:'Sheet2'!$A$5,0),0)+34*AT221-ROUNDUP(IF($BC$1=TRUE,AV221,AW221)/10,0)+A221</f>
        <v>462</v>
      </c>
      <c r="I221" s="231">
        <f>ROUNDDOWN(AL221*1.05,0)+INDEX(Sheet2!$B$2:'Sheet2'!$B$5,MATCH(G221,Sheet2!$A$2:'Sheet2'!$A$5,0),0)+34*AT221-ROUNDUP(IF($BC$1=TRUE,AV221,AW221)/10,0)+A221</f>
        <v>430</v>
      </c>
      <c r="J221" s="30">
        <f t="shared" si="224"/>
        <v>892</v>
      </c>
      <c r="K221" s="133">
        <f>AW221-ROUNDDOWN(AR221/2,0)-ROUNDDOWN(MAX(AQ221*1.2,AP221*0.5),0)+INDEX(Sheet2!$C$2:'Sheet2'!$C$5,MATCH(G221,Sheet2!$A$2:'Sheet2'!$A$5,0),0)</f>
        <v>800</v>
      </c>
      <c r="L221" s="25">
        <f t="shared" si="225"/>
        <v>401</v>
      </c>
      <c r="M221" s="83">
        <f t="shared" si="226"/>
        <v>11</v>
      </c>
      <c r="N221" s="83">
        <f t="shared" si="227"/>
        <v>48</v>
      </c>
      <c r="O221" s="92">
        <f t="shared" si="228"/>
        <v>1816</v>
      </c>
      <c r="P221" s="31">
        <f>AX221+IF($F221="범선",IF($BG$1=TRUE,INDEX(Sheet2!$H$2:'Sheet2'!$H$45,MATCH(AX221,Sheet2!$G$2:'Sheet2'!$G$45,0),0)),IF($BH$1=TRUE,INDEX(Sheet2!$I$2:'Sheet2'!$I$45,MATCH(AX221,Sheet2!$G$2:'Sheet2'!$G$45,0)),IF($BI$1=TRUE,INDEX(Sheet2!$H$2:'Sheet2'!$H$45,MATCH(AX221,Sheet2!$G$2:'Sheet2'!$G$45,0)),0)))+IF($BE$1=TRUE,2,0)</f>
        <v>5</v>
      </c>
      <c r="Q221" s="26">
        <f t="shared" si="229"/>
        <v>8</v>
      </c>
      <c r="R221" s="26">
        <f t="shared" si="230"/>
        <v>11</v>
      </c>
      <c r="S221" s="28">
        <f t="shared" si="231"/>
        <v>14</v>
      </c>
      <c r="T221" s="26">
        <f>AY221+IF($F221="범선",IF($BG$1=TRUE,INDEX(Sheet2!$H$2:'Sheet2'!$H$45,MATCH(AY221,Sheet2!$G$2:'Sheet2'!$G$45,0),0)),IF($BH$1=TRUE,INDEX(Sheet2!$I$2:'Sheet2'!$I$45,MATCH(AY221,Sheet2!$G$2:'Sheet2'!$G$45,0)),IF($BI$1=TRUE,INDEX(Sheet2!$H$2:'Sheet2'!$H$45,MATCH(AY221,Sheet2!$G$2:'Sheet2'!$G$45,0)),0)))+IF($BE$1=TRUE,2,0)</f>
        <v>6</v>
      </c>
      <c r="U221" s="26">
        <f t="shared" si="232"/>
        <v>9.5</v>
      </c>
      <c r="V221" s="26">
        <f t="shared" si="233"/>
        <v>12.5</v>
      </c>
      <c r="W221" s="28">
        <f t="shared" si="234"/>
        <v>15.5</v>
      </c>
      <c r="X221" s="26">
        <f>AZ221+IF($F221="범선",IF($BG$1=TRUE,INDEX(Sheet2!$H$2:'Sheet2'!$H$45,MATCH(AZ221,Sheet2!$G$2:'Sheet2'!$G$45,0),0)),IF($BH$1=TRUE,INDEX(Sheet2!$I$2:'Sheet2'!$I$45,MATCH(AZ221,Sheet2!$G$2:'Sheet2'!$G$45,0)),IF($BI$1=TRUE,INDEX(Sheet2!$H$2:'Sheet2'!$H$45,MATCH(AZ221,Sheet2!$G$2:'Sheet2'!$G$45,0)),0)))+IF($BE$1=TRUE,2,0)</f>
        <v>10</v>
      </c>
      <c r="Y221" s="26">
        <f t="shared" si="235"/>
        <v>13.5</v>
      </c>
      <c r="Z221" s="26">
        <f t="shared" si="236"/>
        <v>16.5</v>
      </c>
      <c r="AA221" s="28">
        <f t="shared" si="237"/>
        <v>19.5</v>
      </c>
      <c r="AB221" s="26">
        <f>BA221+IF($F221="범선",IF($BG$1=TRUE,INDEX(Sheet2!$H$2:'Sheet2'!$H$45,MATCH(BA221,Sheet2!$G$2:'Sheet2'!$G$45,0),0)),IF($BH$1=TRUE,INDEX(Sheet2!$I$2:'Sheet2'!$I$45,MATCH(BA221,Sheet2!$G$2:'Sheet2'!$G$45,0)),IF($BI$1=TRUE,INDEX(Sheet2!$H$2:'Sheet2'!$H$45,MATCH(BA221,Sheet2!$G$2:'Sheet2'!$G$45,0)),0)))+IF($BE$1=TRUE,2,0)</f>
        <v>14</v>
      </c>
      <c r="AC221" s="26">
        <f t="shared" si="238"/>
        <v>17.5</v>
      </c>
      <c r="AD221" s="26">
        <f t="shared" si="239"/>
        <v>20.5</v>
      </c>
      <c r="AE221" s="28">
        <f t="shared" si="240"/>
        <v>23.5</v>
      </c>
      <c r="AF221" s="26">
        <f>BB221+IF($F221="범선",IF($BG$1=TRUE,INDEX(Sheet2!$H$2:'Sheet2'!$H$45,MATCH(BB221,Sheet2!$G$2:'Sheet2'!$G$45,0),0)),IF($BH$1=TRUE,INDEX(Sheet2!$I$2:'Sheet2'!$I$45,MATCH(BB221,Sheet2!$G$2:'Sheet2'!$G$45,0)),IF($BI$1=TRUE,INDEX(Sheet2!$H$2:'Sheet2'!$H$45,MATCH(BB221,Sheet2!$G$2:'Sheet2'!$G$45,0)),0)))+IF($BE$1=TRUE,2,0)</f>
        <v>17</v>
      </c>
      <c r="AG221" s="26">
        <f t="shared" si="241"/>
        <v>20.5</v>
      </c>
      <c r="AH221" s="26">
        <f t="shared" si="242"/>
        <v>23.5</v>
      </c>
      <c r="AI221" s="28">
        <f t="shared" si="243"/>
        <v>26.5</v>
      </c>
      <c r="AJ221" s="26"/>
      <c r="AK221" s="97">
        <v>260</v>
      </c>
      <c r="AL221" s="97">
        <v>230</v>
      </c>
      <c r="AM221" s="97">
        <v>12</v>
      </c>
      <c r="AN221" s="83">
        <v>11</v>
      </c>
      <c r="AO221" s="83">
        <v>48</v>
      </c>
      <c r="AP221" s="5">
        <v>140</v>
      </c>
      <c r="AQ221" s="5">
        <v>50</v>
      </c>
      <c r="AR221" s="5">
        <v>108</v>
      </c>
      <c r="AS221" s="5">
        <v>452</v>
      </c>
      <c r="AT221" s="5">
        <v>3</v>
      </c>
      <c r="AU221" s="5">
        <f t="shared" si="244"/>
        <v>700</v>
      </c>
      <c r="AV221" s="5">
        <f t="shared" si="245"/>
        <v>525</v>
      </c>
      <c r="AW221" s="5">
        <f t="shared" si="246"/>
        <v>875</v>
      </c>
      <c r="AX221" s="5">
        <f t="shared" si="247"/>
        <v>3</v>
      </c>
      <c r="AY221" s="5">
        <f t="shared" si="248"/>
        <v>4</v>
      </c>
      <c r="AZ221" s="5">
        <f t="shared" si="249"/>
        <v>8</v>
      </c>
      <c r="BA221" s="5">
        <f t="shared" si="250"/>
        <v>12</v>
      </c>
      <c r="BB221" s="5">
        <f t="shared" si="251"/>
        <v>15</v>
      </c>
    </row>
    <row r="222" spans="1:54" hidden="1">
      <c r="A222" s="882"/>
      <c r="B222" s="89" t="s">
        <v>68</v>
      </c>
      <c r="C222" s="119" t="s">
        <v>66</v>
      </c>
      <c r="D222" s="26" t="s">
        <v>1</v>
      </c>
      <c r="E222" s="26" t="s">
        <v>0</v>
      </c>
      <c r="F222" s="27" t="s">
        <v>18</v>
      </c>
      <c r="G222" s="28" t="s">
        <v>8</v>
      </c>
      <c r="H222" s="91">
        <f>ROUNDDOWN(AK222*1.05,0)+INDEX(Sheet2!$B$2:'Sheet2'!$B$5,MATCH(G222,Sheet2!$A$2:'Sheet2'!$A$5,0),0)+34*AT222-ROUNDUP(IF($BC$1=TRUE,AV222,AW222)/10,0)+A222</f>
        <v>485</v>
      </c>
      <c r="I222" s="231">
        <f>ROUNDDOWN(AL222*1.05,0)+INDEX(Sheet2!$B$2:'Sheet2'!$B$5,MATCH(G222,Sheet2!$A$2:'Sheet2'!$A$5,0),0)+34*AT222-ROUNDUP(IF($BC$1=TRUE,AV222,AW222)/10,0)+A222</f>
        <v>506</v>
      </c>
      <c r="J222" s="30">
        <f t="shared" si="224"/>
        <v>991</v>
      </c>
      <c r="K222" s="143">
        <f>AW222-ROUNDDOWN(AR222/2,0)-ROUNDDOWN(MAX(AQ222*1.2,AP222*0.5),0)+INDEX(Sheet2!$C$2:'Sheet2'!$C$5,MATCH(G222,Sheet2!$A$2:'Sheet2'!$A$5,0),0)</f>
        <v>799</v>
      </c>
      <c r="L222" s="25">
        <f t="shared" si="225"/>
        <v>417</v>
      </c>
      <c r="M222" s="83">
        <f t="shared" si="226"/>
        <v>13</v>
      </c>
      <c r="N222" s="83">
        <f t="shared" si="227"/>
        <v>30</v>
      </c>
      <c r="O222" s="92">
        <f t="shared" si="228"/>
        <v>1961</v>
      </c>
      <c r="P222" s="31">
        <f>AX222+IF($F222="범선",IF($BG$1=TRUE,INDEX(Sheet2!$H$2:'Sheet2'!$H$45,MATCH(AX222,Sheet2!$G$2:'Sheet2'!$G$45,0),0)),IF($BH$1=TRUE,INDEX(Sheet2!$I$2:'Sheet2'!$I$45,MATCH(AX222,Sheet2!$G$2:'Sheet2'!$G$45,0)),IF($BI$1=TRUE,INDEX(Sheet2!$H$2:'Sheet2'!$H$45,MATCH(AX222,Sheet2!$G$2:'Sheet2'!$G$45,0)),0)))+IF($BE$1=TRUE,2,0)</f>
        <v>3</v>
      </c>
      <c r="Q222" s="26">
        <f t="shared" si="229"/>
        <v>6</v>
      </c>
      <c r="R222" s="26">
        <f t="shared" si="230"/>
        <v>9</v>
      </c>
      <c r="S222" s="28">
        <f t="shared" si="231"/>
        <v>12</v>
      </c>
      <c r="T222" s="26">
        <f>AY222+IF($F222="범선",IF($BG$1=TRUE,INDEX(Sheet2!$H$2:'Sheet2'!$H$45,MATCH(AY222,Sheet2!$G$2:'Sheet2'!$G$45,0),0)),IF($BH$1=TRUE,INDEX(Sheet2!$I$2:'Sheet2'!$I$45,MATCH(AY222,Sheet2!$G$2:'Sheet2'!$G$45,0)),IF($BI$1=TRUE,INDEX(Sheet2!$H$2:'Sheet2'!$H$45,MATCH(AY222,Sheet2!$G$2:'Sheet2'!$G$45,0)),0)))+IF($BE$1=TRUE,2,0)</f>
        <v>4</v>
      </c>
      <c r="U222" s="26">
        <f t="shared" si="232"/>
        <v>7.5</v>
      </c>
      <c r="V222" s="26">
        <f t="shared" si="233"/>
        <v>10.5</v>
      </c>
      <c r="W222" s="28">
        <f t="shared" si="234"/>
        <v>13.5</v>
      </c>
      <c r="X222" s="26">
        <f>AZ222+IF($F222="범선",IF($BG$1=TRUE,INDEX(Sheet2!$H$2:'Sheet2'!$H$45,MATCH(AZ222,Sheet2!$G$2:'Sheet2'!$G$45,0),0)),IF($BH$1=TRUE,INDEX(Sheet2!$I$2:'Sheet2'!$I$45,MATCH(AZ222,Sheet2!$G$2:'Sheet2'!$G$45,0)),IF($BI$1=TRUE,INDEX(Sheet2!$H$2:'Sheet2'!$H$45,MATCH(AZ222,Sheet2!$G$2:'Sheet2'!$G$45,0)),0)))+IF($BE$1=TRUE,2,0)</f>
        <v>7</v>
      </c>
      <c r="Y222" s="26">
        <f t="shared" si="235"/>
        <v>10.5</v>
      </c>
      <c r="Z222" s="26">
        <f t="shared" si="236"/>
        <v>13.5</v>
      </c>
      <c r="AA222" s="28">
        <f t="shared" si="237"/>
        <v>16.5</v>
      </c>
      <c r="AB222" s="26">
        <f>BA222+IF($F222="범선",IF($BG$1=TRUE,INDEX(Sheet2!$H$2:'Sheet2'!$H$45,MATCH(BA222,Sheet2!$G$2:'Sheet2'!$G$45,0),0)),IF($BH$1=TRUE,INDEX(Sheet2!$I$2:'Sheet2'!$I$45,MATCH(BA222,Sheet2!$G$2:'Sheet2'!$G$45,0)),IF($BI$1=TRUE,INDEX(Sheet2!$H$2:'Sheet2'!$H$45,MATCH(BA222,Sheet2!$G$2:'Sheet2'!$G$45,0)),0)))+IF($BE$1=TRUE,2,0)</f>
        <v>11</v>
      </c>
      <c r="AC222" s="26">
        <f t="shared" si="238"/>
        <v>14.5</v>
      </c>
      <c r="AD222" s="26">
        <f t="shared" si="239"/>
        <v>17.5</v>
      </c>
      <c r="AE222" s="28">
        <f t="shared" si="240"/>
        <v>20.5</v>
      </c>
      <c r="AF222" s="26">
        <f>BB222+IF($F222="범선",IF($BG$1=TRUE,INDEX(Sheet2!$H$2:'Sheet2'!$H$45,MATCH(BB222,Sheet2!$G$2:'Sheet2'!$G$45,0),0)),IF($BH$1=TRUE,INDEX(Sheet2!$I$2:'Sheet2'!$I$45,MATCH(BB222,Sheet2!$G$2:'Sheet2'!$G$45,0)),IF($BI$1=TRUE,INDEX(Sheet2!$H$2:'Sheet2'!$H$45,MATCH(BB222,Sheet2!$G$2:'Sheet2'!$G$45,0)),0)))+IF($BE$1=TRUE,2,0)</f>
        <v>15</v>
      </c>
      <c r="AG222" s="26">
        <f t="shared" si="241"/>
        <v>18.5</v>
      </c>
      <c r="AH222" s="26">
        <f t="shared" si="242"/>
        <v>21.5</v>
      </c>
      <c r="AI222" s="28">
        <f t="shared" si="243"/>
        <v>24.5</v>
      </c>
      <c r="AJ222" s="26"/>
      <c r="AK222" s="97">
        <v>260</v>
      </c>
      <c r="AL222" s="97">
        <v>280</v>
      </c>
      <c r="AM222" s="97">
        <v>12</v>
      </c>
      <c r="AN222" s="83">
        <v>13</v>
      </c>
      <c r="AO222" s="83">
        <v>30</v>
      </c>
      <c r="AP222" s="5">
        <v>99</v>
      </c>
      <c r="AQ222" s="5">
        <v>30</v>
      </c>
      <c r="AR222" s="5">
        <v>64</v>
      </c>
      <c r="AS222" s="5">
        <v>502</v>
      </c>
      <c r="AT222" s="5">
        <v>3</v>
      </c>
      <c r="AU222" s="5">
        <f t="shared" si="244"/>
        <v>665</v>
      </c>
      <c r="AV222" s="5">
        <f t="shared" si="245"/>
        <v>498</v>
      </c>
      <c r="AW222" s="5">
        <f t="shared" si="246"/>
        <v>831</v>
      </c>
      <c r="AX222" s="5">
        <f t="shared" si="247"/>
        <v>1</v>
      </c>
      <c r="AY222" s="5">
        <f t="shared" si="248"/>
        <v>2</v>
      </c>
      <c r="AZ222" s="5">
        <f t="shared" si="249"/>
        <v>5</v>
      </c>
      <c r="BA222" s="5">
        <f t="shared" si="250"/>
        <v>9</v>
      </c>
      <c r="BB222" s="5">
        <f t="shared" si="251"/>
        <v>13</v>
      </c>
    </row>
    <row r="223" spans="1:54" s="5" customFormat="1">
      <c r="A223" s="1069"/>
      <c r="B223" s="1070" t="s">
        <v>513</v>
      </c>
      <c r="C223" s="1071" t="s">
        <v>125</v>
      </c>
      <c r="D223" s="1072" t="s">
        <v>208</v>
      </c>
      <c r="E223" s="417" t="s">
        <v>0</v>
      </c>
      <c r="F223" s="1072" t="s">
        <v>118</v>
      </c>
      <c r="G223" s="1074" t="s">
        <v>12</v>
      </c>
      <c r="H223" s="1075">
        <f>ROUNDDOWN(AK223*1.05,0)+INDEX(Sheet2!$B$2:'Sheet2'!$B$5,MATCH(G223,Sheet2!$A$2:'Sheet2'!$A$5,0),0)+34*AT223-ROUNDUP(IF($BC$1=TRUE,AV223,AW223)/10,0)+A223</f>
        <v>499</v>
      </c>
      <c r="I223" s="1076">
        <f>ROUNDDOWN(AL223*1.05,0)+INDEX(Sheet2!$B$2:'Sheet2'!$B$5,MATCH(G223,Sheet2!$A$2:'Sheet2'!$A$5,0),0)+34*AT223-ROUNDUP(IF($BC$1=TRUE,AV223,AW223)/10,0)+A223</f>
        <v>348</v>
      </c>
      <c r="J223" s="1077">
        <f t="shared" si="224"/>
        <v>847</v>
      </c>
      <c r="K223" s="1078">
        <f>AW223-ROUNDDOWN(AR223/2,0)-ROUNDDOWN(MAX(AQ223*1.2,AP223*0.5),0)+INDEX(Sheet2!$C$2:'Sheet2'!$C$5,MATCH(G223,Sheet2!$A$2:'Sheet2'!$A$5,0),0)</f>
        <v>769</v>
      </c>
      <c r="L223" s="1079">
        <f t="shared" si="225"/>
        <v>360</v>
      </c>
      <c r="M223" s="1080">
        <f t="shared" si="226"/>
        <v>13</v>
      </c>
      <c r="N223" s="1080">
        <f t="shared" si="227"/>
        <v>59</v>
      </c>
      <c r="O223" s="1081">
        <f t="shared" si="228"/>
        <v>1845</v>
      </c>
      <c r="P223" s="24">
        <f>AX223+IF($F223="범선",IF($BG$1=TRUE,INDEX(Sheet2!$H$2:'Sheet2'!$H$45,MATCH(AX223,Sheet2!$G$2:'Sheet2'!$G$45,0),0)),IF($BH$1=TRUE,INDEX(Sheet2!$I$2:'Sheet2'!$I$45,MATCH(AX223,Sheet2!$G$2:'Sheet2'!$G$45,0)),IF($BI$1=TRUE,INDEX(Sheet2!$H$2:'Sheet2'!$H$45,MATCH(AX223,Sheet2!$G$2:'Sheet2'!$G$45,0)),0)))+IF($BE$1=TRUE,2,0)</f>
        <v>33</v>
      </c>
      <c r="Q223" s="20">
        <f t="shared" si="229"/>
        <v>36</v>
      </c>
      <c r="R223" s="20">
        <f t="shared" si="230"/>
        <v>39</v>
      </c>
      <c r="S223" s="22">
        <f t="shared" si="231"/>
        <v>42</v>
      </c>
      <c r="T223" s="20">
        <f>AY223+IF($F223="범선",IF($BG$1=TRUE,INDEX(Sheet2!$H$2:'Sheet2'!$H$45,MATCH(AY223,Sheet2!$G$2:'Sheet2'!$G$45,0),0)),IF($BH$1=TRUE,INDEX(Sheet2!$I$2:'Sheet2'!$I$45,MATCH(AY223,Sheet2!$G$2:'Sheet2'!$G$45,0)),IF($BI$1=TRUE,INDEX(Sheet2!$H$2:'Sheet2'!$H$45,MATCH(AY223,Sheet2!$G$2:'Sheet2'!$G$45,0)),0)))+IF($BE$1=TRUE,2,0)</f>
        <v>37</v>
      </c>
      <c r="U223" s="20">
        <f t="shared" si="232"/>
        <v>40.5</v>
      </c>
      <c r="V223" s="20">
        <f t="shared" si="233"/>
        <v>43.5</v>
      </c>
      <c r="W223" s="22">
        <f t="shared" si="234"/>
        <v>46.5</v>
      </c>
      <c r="X223" s="20">
        <f>AZ223+IF($F223="범선",IF($BG$1=TRUE,INDEX(Sheet2!$H$2:'Sheet2'!$H$45,MATCH(AZ223,Sheet2!$G$2:'Sheet2'!$G$45,0),0)),IF($BH$1=TRUE,INDEX(Sheet2!$I$2:'Sheet2'!$I$45,MATCH(AZ223,Sheet2!$G$2:'Sheet2'!$G$45,0)),IF($BI$1=TRUE,INDEX(Sheet2!$H$2:'Sheet2'!$H$45,MATCH(AZ223,Sheet2!$G$2:'Sheet2'!$G$45,0)),0)))+IF($BE$1=TRUE,2,0)</f>
        <v>43</v>
      </c>
      <c r="Y223" s="20">
        <f t="shared" si="235"/>
        <v>46.5</v>
      </c>
      <c r="Z223" s="20">
        <f t="shared" si="236"/>
        <v>49.5</v>
      </c>
      <c r="AA223" s="22">
        <f t="shared" si="237"/>
        <v>52.5</v>
      </c>
      <c r="AB223" s="20">
        <f>BA223+IF($F223="범선",IF($BG$1=TRUE,INDEX(Sheet2!$H$2:'Sheet2'!$H$45,MATCH(BA223,Sheet2!$G$2:'Sheet2'!$G$45,0),0)),IF($BH$1=TRUE,INDEX(Sheet2!$I$2:'Sheet2'!$I$45,MATCH(BA223,Sheet2!$G$2:'Sheet2'!$G$45,0)),IF($BI$1=TRUE,INDEX(Sheet2!$H$2:'Sheet2'!$H$45,MATCH(BA223,Sheet2!$G$2:'Sheet2'!$G$45,0)),0)))+IF($BE$1=TRUE,2,0)</f>
        <v>51</v>
      </c>
      <c r="AC223" s="20">
        <f t="shared" si="238"/>
        <v>54.5</v>
      </c>
      <c r="AD223" s="20">
        <f t="shared" si="239"/>
        <v>57.5</v>
      </c>
      <c r="AE223" s="22">
        <f t="shared" si="240"/>
        <v>60.5</v>
      </c>
      <c r="AF223" s="20">
        <f>BB223+IF($F223="범선",IF($BG$1=TRUE,INDEX(Sheet2!$H$2:'Sheet2'!$H$45,MATCH(BB223,Sheet2!$G$2:'Sheet2'!$G$45,0),0)),IF($BH$1=TRUE,INDEX(Sheet2!$I$2:'Sheet2'!$I$45,MATCH(BB223,Sheet2!$G$2:'Sheet2'!$G$45,0)),IF($BI$1=TRUE,INDEX(Sheet2!$H$2:'Sheet2'!$H$45,MATCH(BB223,Sheet2!$G$2:'Sheet2'!$G$45,0)),0)))+IF($BE$1=TRUE,2,0)</f>
        <v>57</v>
      </c>
      <c r="AG223" s="20">
        <f t="shared" si="241"/>
        <v>60.5</v>
      </c>
      <c r="AH223" s="20">
        <f t="shared" si="242"/>
        <v>63.5</v>
      </c>
      <c r="AI223" s="22">
        <f t="shared" si="243"/>
        <v>66.5</v>
      </c>
      <c r="AJ223" s="20"/>
      <c r="AK223" s="96">
        <v>297</v>
      </c>
      <c r="AL223" s="96">
        <v>153</v>
      </c>
      <c r="AM223" s="96">
        <v>16</v>
      </c>
      <c r="AN223" s="82">
        <v>13</v>
      </c>
      <c r="AO223" s="82">
        <v>59</v>
      </c>
      <c r="AP223" s="13">
        <v>250</v>
      </c>
      <c r="AQ223" s="13">
        <v>100</v>
      </c>
      <c r="AR223" s="13">
        <v>110</v>
      </c>
      <c r="AS223" s="13">
        <v>360</v>
      </c>
      <c r="AT223" s="13">
        <v>3</v>
      </c>
      <c r="AU223" s="13">
        <f t="shared" si="244"/>
        <v>720</v>
      </c>
      <c r="AV223" s="13">
        <f t="shared" si="245"/>
        <v>540</v>
      </c>
      <c r="AW223" s="13">
        <f t="shared" si="246"/>
        <v>900</v>
      </c>
      <c r="AX223" s="5">
        <f t="shared" si="247"/>
        <v>5</v>
      </c>
      <c r="AY223" s="5">
        <f t="shared" si="248"/>
        <v>7</v>
      </c>
      <c r="AZ223" s="5">
        <f t="shared" si="249"/>
        <v>10</v>
      </c>
      <c r="BA223" s="5">
        <f t="shared" si="250"/>
        <v>14</v>
      </c>
      <c r="BB223" s="5">
        <f t="shared" si="251"/>
        <v>17</v>
      </c>
    </row>
    <row r="224" spans="1:54">
      <c r="A224" s="413"/>
      <c r="B224" s="414"/>
      <c r="C224" s="416" t="s">
        <v>515</v>
      </c>
      <c r="D224" s="417" t="s">
        <v>1</v>
      </c>
      <c r="E224" s="948" t="s">
        <v>0</v>
      </c>
      <c r="F224" s="418" t="s">
        <v>118</v>
      </c>
      <c r="G224" s="419" t="s">
        <v>12</v>
      </c>
      <c r="H224" s="420">
        <f>ROUNDDOWN(AK224*1.05,0)+INDEX(Sheet2!$B$2:'Sheet2'!$B$5,MATCH(G224,Sheet2!$A$2:'Sheet2'!$A$5,0),0)+34*AT224-ROUNDUP(IF($BC$1=TRUE,AV224,AW224)/10,0)+A224</f>
        <v>467</v>
      </c>
      <c r="I224" s="421">
        <f>ROUNDDOWN(AL224*1.05,0)+INDEX(Sheet2!$B$2:'Sheet2'!$B$5,MATCH(G224,Sheet2!$A$2:'Sheet2'!$A$5,0),0)+34*AT224-ROUNDUP(IF($BC$1=TRUE,AV224,AW224)/10,0)+A224</f>
        <v>403</v>
      </c>
      <c r="J224" s="422">
        <f t="shared" si="224"/>
        <v>870</v>
      </c>
      <c r="K224" s="1067">
        <f>AW224-ROUNDDOWN(AR224/2,0)-ROUNDDOWN(MAX(AQ224*1.2,AP224*0.5),0)+INDEX(Sheet2!$C$2:'Sheet2'!$C$5,MATCH(G224,Sheet2!$A$2:'Sheet2'!$A$5,0),0)</f>
        <v>854</v>
      </c>
      <c r="L224" s="425">
        <f t="shared" si="225"/>
        <v>415</v>
      </c>
      <c r="M224" s="395">
        <f t="shared" si="226"/>
        <v>11</v>
      </c>
      <c r="N224" s="395">
        <f t="shared" si="227"/>
        <v>55</v>
      </c>
      <c r="O224" s="1068">
        <f t="shared" si="228"/>
        <v>1804</v>
      </c>
      <c r="P224" s="31">
        <f>AX224+IF($F224="범선",IF($BG$1=TRUE,INDEX(Sheet2!$H$2:'Sheet2'!$H$45,MATCH(AX224,Sheet2!$G$2:'Sheet2'!$G$45,0),0)),IF($BH$1=TRUE,INDEX(Sheet2!$I$2:'Sheet2'!$I$45,MATCH(AX224,Sheet2!$G$2:'Sheet2'!$G$45,0)),IF($BI$1=TRUE,INDEX(Sheet2!$H$2:'Sheet2'!$H$45,MATCH(AX224,Sheet2!$G$2:'Sheet2'!$G$45,0)),0)))+IF($BE$1=TRUE,2,0)</f>
        <v>33</v>
      </c>
      <c r="Q224" s="26">
        <f t="shared" si="229"/>
        <v>36</v>
      </c>
      <c r="R224" s="26">
        <f t="shared" si="230"/>
        <v>39</v>
      </c>
      <c r="S224" s="28">
        <f t="shared" si="231"/>
        <v>42</v>
      </c>
      <c r="T224" s="26">
        <f>AY224+IF($F224="범선",IF($BG$1=TRUE,INDEX(Sheet2!$H$2:'Sheet2'!$H$45,MATCH(AY224,Sheet2!$G$2:'Sheet2'!$G$45,0),0)),IF($BH$1=TRUE,INDEX(Sheet2!$I$2:'Sheet2'!$I$45,MATCH(AY224,Sheet2!$G$2:'Sheet2'!$G$45,0)),IF($BI$1=TRUE,INDEX(Sheet2!$H$2:'Sheet2'!$H$45,MATCH(AY224,Sheet2!$G$2:'Sheet2'!$G$45,0)),0)))+IF($BE$1=TRUE,2,0)</f>
        <v>35</v>
      </c>
      <c r="U224" s="26">
        <f t="shared" si="232"/>
        <v>38.5</v>
      </c>
      <c r="V224" s="26">
        <f t="shared" si="233"/>
        <v>41.5</v>
      </c>
      <c r="W224" s="28">
        <f t="shared" si="234"/>
        <v>44.5</v>
      </c>
      <c r="X224" s="26">
        <f>AZ224+IF($F224="범선",IF($BG$1=TRUE,INDEX(Sheet2!$H$2:'Sheet2'!$H$45,MATCH(AZ224,Sheet2!$G$2:'Sheet2'!$G$45,0),0)),IF($BH$1=TRUE,INDEX(Sheet2!$I$2:'Sheet2'!$I$45,MATCH(AZ224,Sheet2!$G$2:'Sheet2'!$G$45,0)),IF($BI$1=TRUE,INDEX(Sheet2!$H$2:'Sheet2'!$H$45,MATCH(AZ224,Sheet2!$G$2:'Sheet2'!$G$45,0)),0)))+IF($BE$1=TRUE,2,0)</f>
        <v>41</v>
      </c>
      <c r="Y224" s="26">
        <f t="shared" si="235"/>
        <v>44.5</v>
      </c>
      <c r="Z224" s="26">
        <f t="shared" si="236"/>
        <v>47.5</v>
      </c>
      <c r="AA224" s="28">
        <f t="shared" si="237"/>
        <v>50.5</v>
      </c>
      <c r="AB224" s="26">
        <f>BA224+IF($F224="범선",IF($BG$1=TRUE,INDEX(Sheet2!$H$2:'Sheet2'!$H$45,MATCH(BA224,Sheet2!$G$2:'Sheet2'!$G$45,0),0)),IF($BH$1=TRUE,INDEX(Sheet2!$I$2:'Sheet2'!$I$45,MATCH(BA224,Sheet2!$G$2:'Sheet2'!$G$45,0)),IF($BI$1=TRUE,INDEX(Sheet2!$H$2:'Sheet2'!$H$45,MATCH(BA224,Sheet2!$G$2:'Sheet2'!$G$45,0)),0)))+IF($BE$1=TRUE,2,0)</f>
        <v>49</v>
      </c>
      <c r="AC224" s="26">
        <f t="shared" si="238"/>
        <v>52.5</v>
      </c>
      <c r="AD224" s="26">
        <f t="shared" si="239"/>
        <v>55.5</v>
      </c>
      <c r="AE224" s="28">
        <f t="shared" si="240"/>
        <v>58.5</v>
      </c>
      <c r="AF224" s="26">
        <f>BB224+IF($F224="범선",IF($BG$1=TRUE,INDEX(Sheet2!$H$2:'Sheet2'!$H$45,MATCH(BB224,Sheet2!$G$2:'Sheet2'!$G$45,0),0)),IF($BH$1=TRUE,INDEX(Sheet2!$I$2:'Sheet2'!$I$45,MATCH(BB224,Sheet2!$G$2:'Sheet2'!$G$45,0)),IF($BI$1=TRUE,INDEX(Sheet2!$H$2:'Sheet2'!$H$45,MATCH(BB224,Sheet2!$G$2:'Sheet2'!$G$45,0)),0)))+IF($BE$1=TRUE,2,0)</f>
        <v>57</v>
      </c>
      <c r="AG224" s="26">
        <f t="shared" si="241"/>
        <v>60.5</v>
      </c>
      <c r="AH224" s="26">
        <f t="shared" si="242"/>
        <v>63.5</v>
      </c>
      <c r="AI224" s="28">
        <f t="shared" si="243"/>
        <v>66.5</v>
      </c>
      <c r="AJ224" s="26"/>
      <c r="AK224" s="97">
        <v>303</v>
      </c>
      <c r="AL224" s="97">
        <v>242</v>
      </c>
      <c r="AM224" s="97">
        <v>15</v>
      </c>
      <c r="AN224" s="146">
        <v>11</v>
      </c>
      <c r="AO224" s="146">
        <v>55</v>
      </c>
      <c r="AP224" s="5">
        <v>230</v>
      </c>
      <c r="AQ224" s="5">
        <v>100</v>
      </c>
      <c r="AR224" s="5">
        <v>100</v>
      </c>
      <c r="AS224" s="5">
        <v>450</v>
      </c>
      <c r="AT224" s="5">
        <v>2</v>
      </c>
      <c r="AU224" s="5">
        <f t="shared" si="244"/>
        <v>780</v>
      </c>
      <c r="AV224" s="5">
        <f t="shared" si="245"/>
        <v>585</v>
      </c>
      <c r="AW224" s="5">
        <f t="shared" si="246"/>
        <v>975</v>
      </c>
      <c r="AX224" s="5">
        <f t="shared" si="247"/>
        <v>5</v>
      </c>
      <c r="AY224" s="5">
        <f t="shared" si="248"/>
        <v>6</v>
      </c>
      <c r="AZ224" s="5">
        <f t="shared" si="249"/>
        <v>9</v>
      </c>
      <c r="BA224" s="5">
        <f t="shared" si="250"/>
        <v>13</v>
      </c>
      <c r="BB224" s="5">
        <f t="shared" si="251"/>
        <v>17</v>
      </c>
    </row>
    <row r="225" spans="1:54">
      <c r="A225" s="363"/>
      <c r="B225" s="211" t="s">
        <v>44</v>
      </c>
      <c r="C225" s="144" t="s">
        <v>124</v>
      </c>
      <c r="D225" s="55" t="s">
        <v>1</v>
      </c>
      <c r="E225" s="55" t="s">
        <v>41</v>
      </c>
      <c r="F225" s="56" t="s">
        <v>118</v>
      </c>
      <c r="G225" s="57" t="s">
        <v>12</v>
      </c>
      <c r="H225" s="307">
        <f>ROUNDDOWN(AK225*1.05,0)+INDEX(Sheet2!$B$2:'Sheet2'!$B$5,MATCH(G225,Sheet2!$A$2:'Sheet2'!$A$5,0),0)+34*AT225-ROUNDUP(IF($BC$1=TRUE,AV225,AW225)/10,0)+A225</f>
        <v>469</v>
      </c>
      <c r="I225" s="310">
        <f>ROUNDDOWN(AL225*1.05,0)+INDEX(Sheet2!$B$2:'Sheet2'!$B$5,MATCH(G225,Sheet2!$A$2:'Sheet2'!$A$5,0),0)+34*AT225-ROUNDUP(IF($BC$1=TRUE,AV225,AW225)/10,0)+A225</f>
        <v>379</v>
      </c>
      <c r="J225" s="58">
        <f t="shared" si="224"/>
        <v>848</v>
      </c>
      <c r="K225" s="238">
        <f>AW225-ROUNDDOWN(AR225/2,0)-ROUNDDOWN(MAX(AQ225*1.2,AP225*0.5),0)+INDEX(Sheet2!$C$2:'Sheet2'!$C$5,MATCH(G225,Sheet2!$A$2:'Sheet2'!$A$5,0),0)</f>
        <v>752</v>
      </c>
      <c r="L225" s="54">
        <f t="shared" si="225"/>
        <v>356</v>
      </c>
      <c r="M225" s="146">
        <f t="shared" si="226"/>
        <v>14</v>
      </c>
      <c r="N225" s="146">
        <f t="shared" si="227"/>
        <v>55</v>
      </c>
      <c r="O225" s="255">
        <f t="shared" si="228"/>
        <v>1786</v>
      </c>
      <c r="P225" s="31">
        <f>AX225+IF($F225="범선",IF($BG$1=TRUE,INDEX(Sheet2!$H$2:'Sheet2'!$H$45,MATCH(AX225,Sheet2!$G$2:'Sheet2'!$G$45,0),0)),IF($BH$1=TRUE,INDEX(Sheet2!$I$2:'Sheet2'!$I$45,MATCH(AX225,Sheet2!$G$2:'Sheet2'!$G$45,0)),IF($BI$1=TRUE,INDEX(Sheet2!$H$2:'Sheet2'!$H$45,MATCH(AX225,Sheet2!$G$2:'Sheet2'!$G$45,0)),0)))+IF($BE$1=TRUE,2,0)</f>
        <v>33</v>
      </c>
      <c r="Q225" s="26">
        <f t="shared" si="229"/>
        <v>36</v>
      </c>
      <c r="R225" s="26">
        <f t="shared" si="230"/>
        <v>39</v>
      </c>
      <c r="S225" s="28">
        <f t="shared" si="231"/>
        <v>42</v>
      </c>
      <c r="T225" s="26">
        <f>AY225+IF($F225="범선",IF($BG$1=TRUE,INDEX(Sheet2!$H$2:'Sheet2'!$H$45,MATCH(AY225,Sheet2!$G$2:'Sheet2'!$G$45,0),0)),IF($BH$1=TRUE,INDEX(Sheet2!$I$2:'Sheet2'!$I$45,MATCH(AY225,Sheet2!$G$2:'Sheet2'!$G$45,0)),IF($BI$1=TRUE,INDEX(Sheet2!$H$2:'Sheet2'!$H$45,MATCH(AY225,Sheet2!$G$2:'Sheet2'!$G$45,0)),0)))+IF($BE$1=TRUE,2,0)</f>
        <v>35</v>
      </c>
      <c r="U225" s="26">
        <f t="shared" si="232"/>
        <v>38.5</v>
      </c>
      <c r="V225" s="26">
        <f t="shared" si="233"/>
        <v>41.5</v>
      </c>
      <c r="W225" s="28">
        <f t="shared" si="234"/>
        <v>44.5</v>
      </c>
      <c r="X225" s="26">
        <f>AZ225+IF($F225="범선",IF($BG$1=TRUE,INDEX(Sheet2!$H$2:'Sheet2'!$H$45,MATCH(AZ225,Sheet2!$G$2:'Sheet2'!$G$45,0),0)),IF($BH$1=TRUE,INDEX(Sheet2!$I$2:'Sheet2'!$I$45,MATCH(AZ225,Sheet2!$G$2:'Sheet2'!$G$45,0)),IF($BI$1=TRUE,INDEX(Sheet2!$H$2:'Sheet2'!$H$45,MATCH(AZ225,Sheet2!$G$2:'Sheet2'!$G$45,0)),0)))+IF($BE$1=TRUE,2,0)</f>
        <v>41</v>
      </c>
      <c r="Y225" s="26">
        <f t="shared" si="235"/>
        <v>44.5</v>
      </c>
      <c r="Z225" s="26">
        <f t="shared" si="236"/>
        <v>47.5</v>
      </c>
      <c r="AA225" s="28">
        <f t="shared" si="237"/>
        <v>50.5</v>
      </c>
      <c r="AB225" s="26">
        <f>BA225+IF($F225="범선",IF($BG$1=TRUE,INDEX(Sheet2!$H$2:'Sheet2'!$H$45,MATCH(BA225,Sheet2!$G$2:'Sheet2'!$G$45,0),0)),IF($BH$1=TRUE,INDEX(Sheet2!$I$2:'Sheet2'!$I$45,MATCH(BA225,Sheet2!$G$2:'Sheet2'!$G$45,0)),IF($BI$1=TRUE,INDEX(Sheet2!$H$2:'Sheet2'!$H$45,MATCH(BA225,Sheet2!$G$2:'Sheet2'!$G$45,0)),0)))+IF($BE$1=TRUE,2,0)</f>
        <v>49</v>
      </c>
      <c r="AC225" s="26">
        <f t="shared" si="238"/>
        <v>52.5</v>
      </c>
      <c r="AD225" s="26">
        <f t="shared" si="239"/>
        <v>55.5</v>
      </c>
      <c r="AE225" s="28">
        <f t="shared" si="240"/>
        <v>58.5</v>
      </c>
      <c r="AF225" s="26">
        <f>BB225+IF($F225="범선",IF($BG$1=TRUE,INDEX(Sheet2!$H$2:'Sheet2'!$H$45,MATCH(BB225,Sheet2!$G$2:'Sheet2'!$G$45,0),0)),IF($BH$1=TRUE,INDEX(Sheet2!$I$2:'Sheet2'!$I$45,MATCH(BB225,Sheet2!$G$2:'Sheet2'!$G$45,0)),IF($BI$1=TRUE,INDEX(Sheet2!$H$2:'Sheet2'!$H$45,MATCH(BB225,Sheet2!$G$2:'Sheet2'!$G$45,0)),0)))+IF($BE$1=TRUE,2,0)</f>
        <v>57</v>
      </c>
      <c r="AG225" s="26">
        <f t="shared" si="241"/>
        <v>60.5</v>
      </c>
      <c r="AH225" s="26">
        <f t="shared" si="242"/>
        <v>63.5</v>
      </c>
      <c r="AI225" s="28">
        <f t="shared" si="243"/>
        <v>66.5</v>
      </c>
      <c r="AJ225" s="26"/>
      <c r="AK225" s="97">
        <f>295/105*95</f>
        <v>266.90476190476187</v>
      </c>
      <c r="AL225" s="97">
        <f>200/105*95</f>
        <v>180.95238095238093</v>
      </c>
      <c r="AM225" s="97">
        <v>12</v>
      </c>
      <c r="AN225" s="146">
        <v>14</v>
      </c>
      <c r="AO225" s="146">
        <v>55</v>
      </c>
      <c r="AP225" s="5">
        <v>225</v>
      </c>
      <c r="AQ225" s="5">
        <v>100</v>
      </c>
      <c r="AR225" s="5">
        <v>90</v>
      </c>
      <c r="AS225" s="5">
        <v>380</v>
      </c>
      <c r="AT225" s="5">
        <v>3</v>
      </c>
      <c r="AU225" s="5">
        <f t="shared" si="244"/>
        <v>695</v>
      </c>
      <c r="AV225" s="5">
        <f t="shared" si="245"/>
        <v>521</v>
      </c>
      <c r="AW225" s="5">
        <f t="shared" si="246"/>
        <v>868</v>
      </c>
      <c r="AX225" s="5">
        <f t="shared" si="247"/>
        <v>5</v>
      </c>
      <c r="AY225" s="5">
        <f t="shared" si="248"/>
        <v>6</v>
      </c>
      <c r="AZ225" s="5">
        <f t="shared" si="249"/>
        <v>9</v>
      </c>
      <c r="BA225" s="5">
        <f t="shared" si="250"/>
        <v>13</v>
      </c>
      <c r="BB225" s="5">
        <f t="shared" si="251"/>
        <v>17</v>
      </c>
    </row>
    <row r="226" spans="1:54" hidden="1">
      <c r="A226" s="882"/>
      <c r="B226" s="89" t="s">
        <v>40</v>
      </c>
      <c r="C226" s="119" t="s">
        <v>204</v>
      </c>
      <c r="D226" s="26" t="s">
        <v>1</v>
      </c>
      <c r="E226" s="26" t="s">
        <v>41</v>
      </c>
      <c r="F226" s="26" t="s">
        <v>18</v>
      </c>
      <c r="G226" s="28" t="s">
        <v>12</v>
      </c>
      <c r="H226" s="91">
        <f>ROUNDDOWN(AK226*1.05,0)+INDEX(Sheet2!$B$2:'Sheet2'!$B$5,MATCH(G226,Sheet2!$A$2:'Sheet2'!$A$5,0),0)+34*AT226-ROUNDUP(IF($BC$1=TRUE,AV226,AW226)/10,0)+A226</f>
        <v>437</v>
      </c>
      <c r="I226" s="231">
        <f>ROUNDDOWN(AL226*1.05,0)+INDEX(Sheet2!$B$2:'Sheet2'!$B$5,MATCH(G226,Sheet2!$A$2:'Sheet2'!$A$5,0),0)+34*AT226-ROUNDUP(IF($BC$1=TRUE,AV226,AW226)/10,0)+A226</f>
        <v>422</v>
      </c>
      <c r="J226" s="30">
        <f t="shared" si="224"/>
        <v>859</v>
      </c>
      <c r="K226" s="88">
        <f>AW226-ROUNDDOWN(AR226/2,0)-ROUNDDOWN(MAX(AQ226*1.2,AP226*0.5),0)+INDEX(Sheet2!$C$2:'Sheet2'!$C$5,MATCH(G226,Sheet2!$A$2:'Sheet2'!$A$5,0),0)</f>
        <v>799</v>
      </c>
      <c r="L226" s="25">
        <f t="shared" si="225"/>
        <v>400</v>
      </c>
      <c r="M226" s="83">
        <f t="shared" si="226"/>
        <v>14</v>
      </c>
      <c r="N226" s="83">
        <f t="shared" si="227"/>
        <v>40</v>
      </c>
      <c r="O226" s="92">
        <f t="shared" si="228"/>
        <v>1733</v>
      </c>
      <c r="P226" s="31">
        <f>AX226+IF($F226="범선",IF($BG$1=TRUE,INDEX(Sheet2!$H$2:'Sheet2'!$H$45,MATCH(AX226,Sheet2!$G$2:'Sheet2'!$G$45,0),0)),IF($BH$1=TRUE,INDEX(Sheet2!$I$2:'Sheet2'!$I$45,MATCH(AX226,Sheet2!$G$2:'Sheet2'!$G$45,0)),IF($BI$1=TRUE,INDEX(Sheet2!$H$2:'Sheet2'!$H$45,MATCH(AX226,Sheet2!$G$2:'Sheet2'!$G$45,0)),0)))+IF($BE$1=TRUE,2,0)</f>
        <v>4</v>
      </c>
      <c r="Q226" s="26">
        <f t="shared" si="229"/>
        <v>7</v>
      </c>
      <c r="R226" s="26">
        <f t="shared" si="230"/>
        <v>10</v>
      </c>
      <c r="S226" s="28">
        <f t="shared" si="231"/>
        <v>13</v>
      </c>
      <c r="T226" s="26">
        <f>AY226+IF($F226="범선",IF($BG$1=TRUE,INDEX(Sheet2!$H$2:'Sheet2'!$H$45,MATCH(AY226,Sheet2!$G$2:'Sheet2'!$G$45,0),0)),IF($BH$1=TRUE,INDEX(Sheet2!$I$2:'Sheet2'!$I$45,MATCH(AY226,Sheet2!$G$2:'Sheet2'!$G$45,0)),IF($BI$1=TRUE,INDEX(Sheet2!$H$2:'Sheet2'!$H$45,MATCH(AY226,Sheet2!$G$2:'Sheet2'!$G$45,0)),0)))+IF($BE$1=TRUE,2,0)</f>
        <v>5</v>
      </c>
      <c r="U226" s="26">
        <f t="shared" si="232"/>
        <v>8.5</v>
      </c>
      <c r="V226" s="26">
        <f t="shared" si="233"/>
        <v>11.5</v>
      </c>
      <c r="W226" s="28">
        <f t="shared" si="234"/>
        <v>14.5</v>
      </c>
      <c r="X226" s="26">
        <f>AZ226+IF($F226="범선",IF($BG$1=TRUE,INDEX(Sheet2!$H$2:'Sheet2'!$H$45,MATCH(AZ226,Sheet2!$G$2:'Sheet2'!$G$45,0),0)),IF($BH$1=TRUE,INDEX(Sheet2!$I$2:'Sheet2'!$I$45,MATCH(AZ226,Sheet2!$G$2:'Sheet2'!$G$45,0)),IF($BI$1=TRUE,INDEX(Sheet2!$H$2:'Sheet2'!$H$45,MATCH(AZ226,Sheet2!$G$2:'Sheet2'!$G$45,0)),0)))+IF($BE$1=TRUE,2,0)</f>
        <v>8</v>
      </c>
      <c r="Y226" s="26">
        <f t="shared" si="235"/>
        <v>11.5</v>
      </c>
      <c r="Z226" s="26">
        <f t="shared" si="236"/>
        <v>14.5</v>
      </c>
      <c r="AA226" s="28">
        <f t="shared" si="237"/>
        <v>17.5</v>
      </c>
      <c r="AB226" s="26">
        <f>BA226+IF($F226="범선",IF($BG$1=TRUE,INDEX(Sheet2!$H$2:'Sheet2'!$H$45,MATCH(BA226,Sheet2!$G$2:'Sheet2'!$G$45,0),0)),IF($BH$1=TRUE,INDEX(Sheet2!$I$2:'Sheet2'!$I$45,MATCH(BA226,Sheet2!$G$2:'Sheet2'!$G$45,0)),IF($BI$1=TRUE,INDEX(Sheet2!$H$2:'Sheet2'!$H$45,MATCH(BA226,Sheet2!$G$2:'Sheet2'!$G$45,0)),0)))+IF($BE$1=TRUE,2,0)</f>
        <v>12</v>
      </c>
      <c r="AC226" s="26">
        <f t="shared" si="238"/>
        <v>15.5</v>
      </c>
      <c r="AD226" s="26">
        <f t="shared" si="239"/>
        <v>18.5</v>
      </c>
      <c r="AE226" s="28">
        <f t="shared" si="240"/>
        <v>21.5</v>
      </c>
      <c r="AF226" s="26">
        <f>BB226+IF($F226="범선",IF($BG$1=TRUE,INDEX(Sheet2!$H$2:'Sheet2'!$H$45,MATCH(BB226,Sheet2!$G$2:'Sheet2'!$G$45,0),0)),IF($BH$1=TRUE,INDEX(Sheet2!$I$2:'Sheet2'!$I$45,MATCH(BB226,Sheet2!$G$2:'Sheet2'!$G$45,0)),IF($BI$1=TRUE,INDEX(Sheet2!$H$2:'Sheet2'!$H$45,MATCH(BB226,Sheet2!$G$2:'Sheet2'!$G$45,0)),0)))+IF($BE$1=TRUE,2,0)</f>
        <v>16</v>
      </c>
      <c r="AG226" s="26">
        <f t="shared" si="241"/>
        <v>19.5</v>
      </c>
      <c r="AH226" s="26">
        <f t="shared" si="242"/>
        <v>22.5</v>
      </c>
      <c r="AI226" s="28">
        <f t="shared" si="243"/>
        <v>25.5</v>
      </c>
      <c r="AJ226" s="26"/>
      <c r="AK226" s="97">
        <v>237</v>
      </c>
      <c r="AL226" s="97">
        <v>222</v>
      </c>
      <c r="AM226" s="97">
        <v>10</v>
      </c>
      <c r="AN226" s="83">
        <v>14</v>
      </c>
      <c r="AO226" s="83">
        <v>40</v>
      </c>
      <c r="AP226">
        <v>150</v>
      </c>
      <c r="AQ226">
        <v>50</v>
      </c>
      <c r="AR226">
        <v>100</v>
      </c>
      <c r="AS226">
        <v>450</v>
      </c>
      <c r="AT226">
        <v>3</v>
      </c>
      <c r="AU226" s="5">
        <f t="shared" si="244"/>
        <v>700</v>
      </c>
      <c r="AV226" s="5">
        <f t="shared" si="245"/>
        <v>525</v>
      </c>
      <c r="AW226" s="5">
        <f t="shared" si="246"/>
        <v>875</v>
      </c>
      <c r="AX226" s="5">
        <f t="shared" si="247"/>
        <v>2</v>
      </c>
      <c r="AY226" s="5">
        <f t="shared" si="248"/>
        <v>3</v>
      </c>
      <c r="AZ226" s="5">
        <f t="shared" si="249"/>
        <v>6</v>
      </c>
      <c r="BA226" s="5">
        <f t="shared" si="250"/>
        <v>10</v>
      </c>
      <c r="BB226" s="5">
        <f t="shared" si="251"/>
        <v>14</v>
      </c>
    </row>
    <row r="227" spans="1:54">
      <c r="A227" s="884"/>
      <c r="B227" s="211" t="s">
        <v>538</v>
      </c>
      <c r="C227" s="144" t="s">
        <v>126</v>
      </c>
      <c r="D227" s="55" t="s">
        <v>1</v>
      </c>
      <c r="E227" s="55" t="s">
        <v>0</v>
      </c>
      <c r="F227" s="56" t="s">
        <v>118</v>
      </c>
      <c r="G227" s="57" t="s">
        <v>12</v>
      </c>
      <c r="H227" s="307">
        <f>ROUNDDOWN(AK227*1.05,0)+INDEX(Sheet2!$B$2:'Sheet2'!$B$5,MATCH(G227,Sheet2!$A$2:'Sheet2'!$A$5,0),0)+34*AT227-ROUNDUP(IF($BC$1=TRUE,AV227,AW227)/10,0)+A227</f>
        <v>475</v>
      </c>
      <c r="I227" s="310">
        <f>ROUNDDOWN(AL227*1.05,0)+INDEX(Sheet2!$B$2:'Sheet2'!$B$5,MATCH(G227,Sheet2!$A$2:'Sheet2'!$A$5,0),0)+34*AT227-ROUNDUP(IF($BC$1=TRUE,AV227,AW227)/10,0)+A227</f>
        <v>355</v>
      </c>
      <c r="J227" s="209">
        <f t="shared" si="224"/>
        <v>830</v>
      </c>
      <c r="K227" s="478">
        <f>AW227-ROUNDDOWN(AR227/2,0)-ROUNDDOWN(MAX(AQ227*1.2,AP227*0.5),0)+INDEX(Sheet2!$C$2:'Sheet2'!$C$5,MATCH(G227,Sheet2!$A$2:'Sheet2'!$A$5,0),0)</f>
        <v>734</v>
      </c>
      <c r="L227" s="459">
        <f t="shared" si="225"/>
        <v>345</v>
      </c>
      <c r="M227" s="146">
        <f t="shared" si="226"/>
        <v>14</v>
      </c>
      <c r="N227" s="146">
        <f t="shared" si="227"/>
        <v>57</v>
      </c>
      <c r="O227" s="479">
        <f t="shared" si="228"/>
        <v>1780</v>
      </c>
      <c r="P227" s="31">
        <f>AX227+IF($F227="범선",IF($BG$1=TRUE,INDEX(Sheet2!$H$2:'Sheet2'!$H$45,MATCH(AX227,Sheet2!$G$2:'Sheet2'!$G$45,0),0)),IF($BH$1=TRUE,INDEX(Sheet2!$I$2:'Sheet2'!$I$45,MATCH(AX227,Sheet2!$G$2:'Sheet2'!$G$45,0)),IF($BI$1=TRUE,INDEX(Sheet2!$H$2:'Sheet2'!$H$45,MATCH(AX227,Sheet2!$G$2:'Sheet2'!$G$45,0)),0)))+IF($BE$1=TRUE,2,0)</f>
        <v>33</v>
      </c>
      <c r="Q227" s="26">
        <f t="shared" si="229"/>
        <v>36</v>
      </c>
      <c r="R227" s="26">
        <f t="shared" si="230"/>
        <v>39</v>
      </c>
      <c r="S227" s="28">
        <f t="shared" si="231"/>
        <v>42</v>
      </c>
      <c r="T227" s="26">
        <f>AY227+IF($F227="범선",IF($BG$1=TRUE,INDEX(Sheet2!$H$2:'Sheet2'!$H$45,MATCH(AY227,Sheet2!$G$2:'Sheet2'!$G$45,0),0)),IF($BH$1=TRUE,INDEX(Sheet2!$I$2:'Sheet2'!$I$45,MATCH(AY227,Sheet2!$G$2:'Sheet2'!$G$45,0)),IF($BI$1=TRUE,INDEX(Sheet2!$H$2:'Sheet2'!$H$45,MATCH(AY227,Sheet2!$G$2:'Sheet2'!$G$45,0)),0)))+IF($BE$1=TRUE,2,0)</f>
        <v>35</v>
      </c>
      <c r="U227" s="26">
        <f t="shared" si="232"/>
        <v>38.5</v>
      </c>
      <c r="V227" s="26">
        <f t="shared" si="233"/>
        <v>41.5</v>
      </c>
      <c r="W227" s="28">
        <f t="shared" si="234"/>
        <v>44.5</v>
      </c>
      <c r="X227" s="26">
        <f>AZ227+IF($F227="범선",IF($BG$1=TRUE,INDEX(Sheet2!$H$2:'Sheet2'!$H$45,MATCH(AZ227,Sheet2!$G$2:'Sheet2'!$G$45,0),0)),IF($BH$1=TRUE,INDEX(Sheet2!$I$2:'Sheet2'!$I$45,MATCH(AZ227,Sheet2!$G$2:'Sheet2'!$G$45,0)),IF($BI$1=TRUE,INDEX(Sheet2!$H$2:'Sheet2'!$H$45,MATCH(AZ227,Sheet2!$G$2:'Sheet2'!$G$45,0)),0)))+IF($BE$1=TRUE,2,0)</f>
        <v>43</v>
      </c>
      <c r="Y227" s="26">
        <f t="shared" si="235"/>
        <v>46.5</v>
      </c>
      <c r="Z227" s="26">
        <f t="shared" si="236"/>
        <v>49.5</v>
      </c>
      <c r="AA227" s="28">
        <f t="shared" si="237"/>
        <v>52.5</v>
      </c>
      <c r="AB227" s="26">
        <f>BA227+IF($F227="범선",IF($BG$1=TRUE,INDEX(Sheet2!$H$2:'Sheet2'!$H$45,MATCH(BA227,Sheet2!$G$2:'Sheet2'!$G$45,0),0)),IF($BH$1=TRUE,INDEX(Sheet2!$I$2:'Sheet2'!$I$45,MATCH(BA227,Sheet2!$G$2:'Sheet2'!$G$45,0)),IF($BI$1=TRUE,INDEX(Sheet2!$H$2:'Sheet2'!$H$45,MATCH(BA227,Sheet2!$G$2:'Sheet2'!$G$45,0)),0)))+IF($BE$1=TRUE,2,0)</f>
        <v>49</v>
      </c>
      <c r="AC227" s="26">
        <f t="shared" si="238"/>
        <v>52.5</v>
      </c>
      <c r="AD227" s="26">
        <f t="shared" si="239"/>
        <v>55.5</v>
      </c>
      <c r="AE227" s="28">
        <f t="shared" si="240"/>
        <v>58.5</v>
      </c>
      <c r="AF227" s="26">
        <f>BB227+IF($F227="범선",IF($BG$1=TRUE,INDEX(Sheet2!$H$2:'Sheet2'!$H$45,MATCH(BB227,Sheet2!$G$2:'Sheet2'!$G$45,0),0)),IF($BH$1=TRUE,INDEX(Sheet2!$I$2:'Sheet2'!$I$45,MATCH(BB227,Sheet2!$G$2:'Sheet2'!$G$45,0)),IF($BI$1=TRUE,INDEX(Sheet2!$H$2:'Sheet2'!$H$45,MATCH(BB227,Sheet2!$G$2:'Sheet2'!$G$45,0)),0)))+IF($BE$1=TRUE,2,0)</f>
        <v>57</v>
      </c>
      <c r="AG227" s="26">
        <f t="shared" si="241"/>
        <v>60.5</v>
      </c>
      <c r="AH227" s="26">
        <f t="shared" si="242"/>
        <v>63.5</v>
      </c>
      <c r="AI227" s="28">
        <f t="shared" si="243"/>
        <v>66.5</v>
      </c>
      <c r="AJ227" s="26"/>
      <c r="AK227" s="97">
        <f>303</f>
        <v>303</v>
      </c>
      <c r="AL227" s="97">
        <f>189</f>
        <v>189</v>
      </c>
      <c r="AM227" s="97">
        <v>13</v>
      </c>
      <c r="AN227" s="146">
        <v>14</v>
      </c>
      <c r="AO227" s="146">
        <v>57</v>
      </c>
      <c r="AP227" s="5">
        <v>200</v>
      </c>
      <c r="AQ227" s="5">
        <v>100</v>
      </c>
      <c r="AR227" s="5">
        <v>90</v>
      </c>
      <c r="AS227" s="5">
        <v>390</v>
      </c>
      <c r="AT227" s="5">
        <v>2</v>
      </c>
      <c r="AU227" s="5">
        <f t="shared" si="244"/>
        <v>680</v>
      </c>
      <c r="AV227" s="5">
        <f t="shared" si="245"/>
        <v>510</v>
      </c>
      <c r="AW227" s="5">
        <f t="shared" si="246"/>
        <v>850</v>
      </c>
      <c r="AX227" s="5">
        <f t="shared" si="247"/>
        <v>5</v>
      </c>
      <c r="AY227" s="5">
        <f t="shared" si="248"/>
        <v>6</v>
      </c>
      <c r="AZ227" s="5">
        <f t="shared" si="249"/>
        <v>10</v>
      </c>
      <c r="BA227" s="5">
        <f t="shared" si="250"/>
        <v>13</v>
      </c>
      <c r="BB227" s="5">
        <f t="shared" si="251"/>
        <v>17</v>
      </c>
    </row>
    <row r="228" spans="1:54" hidden="1">
      <c r="A228" s="879"/>
      <c r="B228" s="90" t="s">
        <v>43</v>
      </c>
      <c r="C228" s="122" t="s">
        <v>116</v>
      </c>
      <c r="D228" s="20" t="s">
        <v>1</v>
      </c>
      <c r="E228" s="20" t="s">
        <v>41</v>
      </c>
      <c r="F228" s="21" t="s">
        <v>18</v>
      </c>
      <c r="G228" s="22" t="s">
        <v>12</v>
      </c>
      <c r="H228" s="91">
        <f>ROUNDDOWN(AK228*1.05,0)+INDEX(Sheet2!$B$2:'Sheet2'!$B$5,MATCH(G228,Sheet2!$A$2:'Sheet2'!$A$5,0),0)+34*AT228-ROUNDUP(IF($BC$1=TRUE,AV228,AW228)/10,0)+A228</f>
        <v>477</v>
      </c>
      <c r="I228" s="231">
        <f>ROUNDDOWN(AL228*1.05,0)+INDEX(Sheet2!$B$2:'Sheet2'!$B$5,MATCH(G228,Sheet2!$A$2:'Sheet2'!$A$5,0),0)+34*AT228-ROUNDUP(IF($BC$1=TRUE,AV228,AW228)/10,0)+A228</f>
        <v>435</v>
      </c>
      <c r="J228" s="30">
        <f t="shared" si="224"/>
        <v>912</v>
      </c>
      <c r="K228" s="88">
        <f>AW228-ROUNDDOWN(AR228/2,0)-ROUNDDOWN(MAX(AQ228*1.2,AP228*0.5),0)+INDEX(Sheet2!$C$2:'Sheet2'!$C$5,MATCH(G228,Sheet2!$A$2:'Sheet2'!$A$5,0),0)</f>
        <v>798</v>
      </c>
      <c r="L228" s="25">
        <f t="shared" si="225"/>
        <v>399</v>
      </c>
      <c r="M228" s="83">
        <f t="shared" si="226"/>
        <v>13</v>
      </c>
      <c r="N228" s="83">
        <f t="shared" si="227"/>
        <v>50</v>
      </c>
      <c r="O228" s="92">
        <f t="shared" si="228"/>
        <v>1866</v>
      </c>
      <c r="P228" s="24">
        <f>AX228+IF($F228="범선",IF($BG$1=TRUE,INDEX(Sheet2!$H$2:'Sheet2'!$H$45,MATCH(AX228,Sheet2!$G$2:'Sheet2'!$G$45,0),0)),IF($BH$1=TRUE,INDEX(Sheet2!$I$2:'Sheet2'!$I$45,MATCH(AX228,Sheet2!$G$2:'Sheet2'!$G$45,0)),IF($BI$1=TRUE,INDEX(Sheet2!$H$2:'Sheet2'!$H$45,MATCH(AX228,Sheet2!$G$2:'Sheet2'!$G$45,0)),0)))+IF($BE$1=TRUE,2,0)</f>
        <v>6</v>
      </c>
      <c r="Q228" s="20">
        <f t="shared" si="229"/>
        <v>9</v>
      </c>
      <c r="R228" s="20">
        <f t="shared" si="230"/>
        <v>12</v>
      </c>
      <c r="S228" s="22">
        <f t="shared" si="231"/>
        <v>15</v>
      </c>
      <c r="T228" s="20">
        <f>AY228+IF($F228="범선",IF($BG$1=TRUE,INDEX(Sheet2!$H$2:'Sheet2'!$H$45,MATCH(AY228,Sheet2!$G$2:'Sheet2'!$G$45,0),0)),IF($BH$1=TRUE,INDEX(Sheet2!$I$2:'Sheet2'!$I$45,MATCH(AY228,Sheet2!$G$2:'Sheet2'!$G$45,0)),IF($BI$1=TRUE,INDEX(Sheet2!$H$2:'Sheet2'!$H$45,MATCH(AY228,Sheet2!$G$2:'Sheet2'!$G$45,0)),0)))+IF($BE$1=TRUE,2,0)</f>
        <v>7</v>
      </c>
      <c r="U228" s="20">
        <f t="shared" si="232"/>
        <v>10.5</v>
      </c>
      <c r="V228" s="20">
        <f t="shared" si="233"/>
        <v>13.5</v>
      </c>
      <c r="W228" s="22">
        <f t="shared" si="234"/>
        <v>16.5</v>
      </c>
      <c r="X228" s="20">
        <f>AZ228+IF($F228="범선",IF($BG$1=TRUE,INDEX(Sheet2!$H$2:'Sheet2'!$H$45,MATCH(AZ228,Sheet2!$G$2:'Sheet2'!$G$45,0),0)),IF($BH$1=TRUE,INDEX(Sheet2!$I$2:'Sheet2'!$I$45,MATCH(AZ228,Sheet2!$G$2:'Sheet2'!$G$45,0)),IF($BI$1=TRUE,INDEX(Sheet2!$H$2:'Sheet2'!$H$45,MATCH(AZ228,Sheet2!$G$2:'Sheet2'!$G$45,0)),0)))+IF($BE$1=TRUE,2,0)</f>
        <v>10</v>
      </c>
      <c r="Y228" s="20">
        <f t="shared" si="235"/>
        <v>13.5</v>
      </c>
      <c r="Z228" s="20">
        <f t="shared" si="236"/>
        <v>16.5</v>
      </c>
      <c r="AA228" s="22">
        <f t="shared" si="237"/>
        <v>19.5</v>
      </c>
      <c r="AB228" s="20">
        <f>BA228+IF($F228="범선",IF($BG$1=TRUE,INDEX(Sheet2!$H$2:'Sheet2'!$H$45,MATCH(BA228,Sheet2!$G$2:'Sheet2'!$G$45,0),0)),IF($BH$1=TRUE,INDEX(Sheet2!$I$2:'Sheet2'!$I$45,MATCH(BA228,Sheet2!$G$2:'Sheet2'!$G$45,0)),IF($BI$1=TRUE,INDEX(Sheet2!$H$2:'Sheet2'!$H$45,MATCH(BA228,Sheet2!$G$2:'Sheet2'!$G$45,0)),0)))+IF($BE$1=TRUE,2,0)</f>
        <v>14</v>
      </c>
      <c r="AC228" s="20">
        <f t="shared" si="238"/>
        <v>17.5</v>
      </c>
      <c r="AD228" s="20">
        <f t="shared" si="239"/>
        <v>20.5</v>
      </c>
      <c r="AE228" s="22">
        <f t="shared" si="240"/>
        <v>23.5</v>
      </c>
      <c r="AF228" s="20">
        <f>BB228+IF($F228="범선",IF($BG$1=TRUE,INDEX(Sheet2!$H$2:'Sheet2'!$H$45,MATCH(BB228,Sheet2!$G$2:'Sheet2'!$G$45,0),0)),IF($BH$1=TRUE,INDEX(Sheet2!$I$2:'Sheet2'!$I$45,MATCH(BB228,Sheet2!$G$2:'Sheet2'!$G$45,0)),IF($BI$1=TRUE,INDEX(Sheet2!$H$2:'Sheet2'!$H$45,MATCH(BB228,Sheet2!$G$2:'Sheet2'!$G$45,0)),0)))+IF($BE$1=TRUE,2,0)</f>
        <v>18</v>
      </c>
      <c r="AG228" s="20">
        <f t="shared" si="241"/>
        <v>21.5</v>
      </c>
      <c r="AH228" s="20">
        <f t="shared" si="242"/>
        <v>24.5</v>
      </c>
      <c r="AI228" s="22">
        <f t="shared" si="243"/>
        <v>27.5</v>
      </c>
      <c r="AJ228" s="20"/>
      <c r="AK228" s="98">
        <v>275</v>
      </c>
      <c r="AL228" s="98">
        <v>235</v>
      </c>
      <c r="AM228" s="98">
        <v>14</v>
      </c>
      <c r="AN228" s="99">
        <v>13</v>
      </c>
      <c r="AO228" s="99">
        <v>50</v>
      </c>
      <c r="AP228" s="5">
        <v>145</v>
      </c>
      <c r="AQ228" s="5">
        <v>50</v>
      </c>
      <c r="AR228" s="5">
        <v>108</v>
      </c>
      <c r="AS228" s="5">
        <v>447</v>
      </c>
      <c r="AT228" s="5">
        <v>3</v>
      </c>
      <c r="AU228" s="5">
        <f t="shared" si="244"/>
        <v>700</v>
      </c>
      <c r="AV228" s="5">
        <f t="shared" si="245"/>
        <v>525</v>
      </c>
      <c r="AW228" s="5">
        <f t="shared" si="246"/>
        <v>875</v>
      </c>
      <c r="AX228" s="5">
        <f t="shared" si="247"/>
        <v>4</v>
      </c>
      <c r="AY228" s="5">
        <f t="shared" si="248"/>
        <v>5</v>
      </c>
      <c r="AZ228" s="5">
        <f t="shared" si="249"/>
        <v>8</v>
      </c>
      <c r="BA228" s="5">
        <f t="shared" si="250"/>
        <v>12</v>
      </c>
      <c r="BB228" s="5">
        <f t="shared" si="251"/>
        <v>16</v>
      </c>
    </row>
    <row r="229" spans="1:54" ht="15" customHeight="1">
      <c r="A229" s="884"/>
      <c r="B229" s="211" t="s">
        <v>122</v>
      </c>
      <c r="C229" s="144" t="s">
        <v>120</v>
      </c>
      <c r="D229" s="55" t="s">
        <v>1</v>
      </c>
      <c r="E229" s="208" t="s">
        <v>41</v>
      </c>
      <c r="F229" s="56" t="s">
        <v>118</v>
      </c>
      <c r="G229" s="57" t="s">
        <v>12</v>
      </c>
      <c r="H229" s="307">
        <f>ROUNDDOWN(AK229*1.05,0)+INDEX(Sheet2!$B$2:'Sheet2'!$B$5,MATCH(G229,Sheet2!$A$2:'Sheet2'!$A$5,0),0)+34*AT229-ROUNDUP(IF($BC$1=TRUE,AV229,AW229)/10,0)+A229</f>
        <v>412</v>
      </c>
      <c r="I229" s="310">
        <f>ROUNDDOWN(AL229*1.05,0)+INDEX(Sheet2!$B$2:'Sheet2'!$B$5,MATCH(G229,Sheet2!$A$2:'Sheet2'!$A$5,0),0)+34*AT229-ROUNDUP(IF($BC$1=TRUE,AV229,AW229)/10,0)+A229</f>
        <v>526</v>
      </c>
      <c r="J229" s="209">
        <f t="shared" si="224"/>
        <v>938</v>
      </c>
      <c r="K229" s="478">
        <f>AW229-ROUNDDOWN(AR229/2,0)-ROUNDDOWN(MAX(AQ229*1.2,AP229*0.5),0)+INDEX(Sheet2!$C$2:'Sheet2'!$C$5,MATCH(G229,Sheet2!$A$2:'Sheet2'!$A$5,0),0)</f>
        <v>777</v>
      </c>
      <c r="L229" s="459">
        <f t="shared" si="225"/>
        <v>371</v>
      </c>
      <c r="M229" s="146">
        <f t="shared" si="226"/>
        <v>13</v>
      </c>
      <c r="N229" s="146">
        <f t="shared" si="227"/>
        <v>52</v>
      </c>
      <c r="O229" s="479">
        <f t="shared" si="228"/>
        <v>1762</v>
      </c>
      <c r="P229" s="31">
        <f>AX229+IF($F229="범선",IF($BG$1=TRUE,INDEX(Sheet2!$H$2:'Sheet2'!$H$45,MATCH(AX229,Sheet2!$G$2:'Sheet2'!$G$45,0),0)),IF($BH$1=TRUE,INDEX(Sheet2!$I$2:'Sheet2'!$I$45,MATCH(AX229,Sheet2!$G$2:'Sheet2'!$G$45,0)),IF($BI$1=TRUE,INDEX(Sheet2!$H$2:'Sheet2'!$H$45,MATCH(AX229,Sheet2!$G$2:'Sheet2'!$G$45,0)),0)))+IF($BE$1=TRUE,2,0)</f>
        <v>31</v>
      </c>
      <c r="Q229" s="26">
        <f t="shared" si="229"/>
        <v>34</v>
      </c>
      <c r="R229" s="26">
        <f t="shared" si="230"/>
        <v>37</v>
      </c>
      <c r="S229" s="28">
        <f t="shared" si="231"/>
        <v>40</v>
      </c>
      <c r="T229" s="26">
        <f>AY229+IF($F229="범선",IF($BG$1=TRUE,INDEX(Sheet2!$H$2:'Sheet2'!$H$45,MATCH(AY229,Sheet2!$G$2:'Sheet2'!$G$45,0),0)),IF($BH$1=TRUE,INDEX(Sheet2!$I$2:'Sheet2'!$I$45,MATCH(AY229,Sheet2!$G$2:'Sheet2'!$G$45,0)),IF($BI$1=TRUE,INDEX(Sheet2!$H$2:'Sheet2'!$H$45,MATCH(AY229,Sheet2!$G$2:'Sheet2'!$G$45,0)),0)))+IF($BE$1=TRUE,2,0)</f>
        <v>33</v>
      </c>
      <c r="U229" s="26">
        <f t="shared" si="232"/>
        <v>36.5</v>
      </c>
      <c r="V229" s="26">
        <f t="shared" si="233"/>
        <v>39.5</v>
      </c>
      <c r="W229" s="28">
        <f t="shared" si="234"/>
        <v>42.5</v>
      </c>
      <c r="X229" s="26">
        <f>AZ229+IF($F229="범선",IF($BG$1=TRUE,INDEX(Sheet2!$H$2:'Sheet2'!$H$45,MATCH(AZ229,Sheet2!$G$2:'Sheet2'!$G$45,0),0)),IF($BH$1=TRUE,INDEX(Sheet2!$I$2:'Sheet2'!$I$45,MATCH(AZ229,Sheet2!$G$2:'Sheet2'!$G$45,0)),IF($BI$1=TRUE,INDEX(Sheet2!$H$2:'Sheet2'!$H$45,MATCH(AZ229,Sheet2!$G$2:'Sheet2'!$G$45,0)),0)))+IF($BE$1=TRUE,2,0)</f>
        <v>41</v>
      </c>
      <c r="Y229" s="26">
        <f t="shared" si="235"/>
        <v>44.5</v>
      </c>
      <c r="Z229" s="26">
        <f t="shared" si="236"/>
        <v>47.5</v>
      </c>
      <c r="AA229" s="28">
        <f t="shared" si="237"/>
        <v>50.5</v>
      </c>
      <c r="AB229" s="26">
        <f>BA229+IF($F229="범선",IF($BG$1=TRUE,INDEX(Sheet2!$H$2:'Sheet2'!$H$45,MATCH(BA229,Sheet2!$G$2:'Sheet2'!$G$45,0),0)),IF($BH$1=TRUE,INDEX(Sheet2!$I$2:'Sheet2'!$I$45,MATCH(BA229,Sheet2!$G$2:'Sheet2'!$G$45,0)),IF($BI$1=TRUE,INDEX(Sheet2!$H$2:'Sheet2'!$H$45,MATCH(BA229,Sheet2!$G$2:'Sheet2'!$G$45,0)),0)))+IF($BE$1=TRUE,2,0)</f>
        <v>47</v>
      </c>
      <c r="AC229" s="26">
        <f t="shared" si="238"/>
        <v>50.5</v>
      </c>
      <c r="AD229" s="26">
        <f t="shared" si="239"/>
        <v>53.5</v>
      </c>
      <c r="AE229" s="28">
        <f t="shared" si="240"/>
        <v>56.5</v>
      </c>
      <c r="AF229" s="26">
        <f>BB229+IF($F229="범선",IF($BG$1=TRUE,INDEX(Sheet2!$H$2:'Sheet2'!$H$45,MATCH(BB229,Sheet2!$G$2:'Sheet2'!$G$45,0),0)),IF($BH$1=TRUE,INDEX(Sheet2!$I$2:'Sheet2'!$I$45,MATCH(BB229,Sheet2!$G$2:'Sheet2'!$G$45,0)),IF($BI$1=TRUE,INDEX(Sheet2!$H$2:'Sheet2'!$H$45,MATCH(BB229,Sheet2!$G$2:'Sheet2'!$G$45,0)),0)))+IF($BE$1=TRUE,2,0)</f>
        <v>55</v>
      </c>
      <c r="AG229" s="26">
        <f t="shared" si="241"/>
        <v>58.5</v>
      </c>
      <c r="AH229" s="26">
        <f t="shared" si="242"/>
        <v>61.5</v>
      </c>
      <c r="AI229" s="28">
        <f t="shared" si="243"/>
        <v>64.5</v>
      </c>
      <c r="AJ229" s="26"/>
      <c r="AK229" s="97">
        <f>200/105*95</f>
        <v>180.95238095238093</v>
      </c>
      <c r="AL229" s="97">
        <f>320/105*95</f>
        <v>289.52380952380952</v>
      </c>
      <c r="AM229" s="97">
        <v>12</v>
      </c>
      <c r="AN229" s="146">
        <v>13</v>
      </c>
      <c r="AO229" s="146">
        <v>52</v>
      </c>
      <c r="AP229" s="5">
        <v>235</v>
      </c>
      <c r="AQ229" s="5">
        <v>100</v>
      </c>
      <c r="AR229" s="5">
        <v>90</v>
      </c>
      <c r="AS229" s="5">
        <v>390</v>
      </c>
      <c r="AT229" s="5">
        <v>4</v>
      </c>
      <c r="AU229" s="5">
        <f t="shared" si="244"/>
        <v>715</v>
      </c>
      <c r="AV229" s="5">
        <f t="shared" si="245"/>
        <v>536</v>
      </c>
      <c r="AW229" s="5">
        <f t="shared" si="246"/>
        <v>893</v>
      </c>
      <c r="AX229" s="5">
        <f t="shared" si="247"/>
        <v>4</v>
      </c>
      <c r="AY229" s="5">
        <f t="shared" si="248"/>
        <v>5</v>
      </c>
      <c r="AZ229" s="5">
        <f t="shared" si="249"/>
        <v>9</v>
      </c>
      <c r="BA229" s="5">
        <f t="shared" si="250"/>
        <v>12</v>
      </c>
      <c r="BB229" s="5">
        <f t="shared" si="251"/>
        <v>16</v>
      </c>
    </row>
    <row r="230" spans="1:54">
      <c r="A230" s="884"/>
      <c r="B230" s="211" t="s">
        <v>212</v>
      </c>
      <c r="C230" s="144" t="s">
        <v>117</v>
      </c>
      <c r="D230" s="55" t="s">
        <v>1</v>
      </c>
      <c r="E230" s="724" t="s">
        <v>41</v>
      </c>
      <c r="F230" s="56" t="s">
        <v>118</v>
      </c>
      <c r="G230" s="57" t="s">
        <v>12</v>
      </c>
      <c r="H230" s="307">
        <f>ROUNDDOWN(AK230*1.05,0)+INDEX(Sheet2!$B$2:'Sheet2'!$B$5,MATCH(G230,Sheet2!$A$2:'Sheet2'!$A$5,0),0)+34*AT230-ROUNDUP(IF($BC$1=TRUE,AV230,AW230)/10,0)+A230</f>
        <v>466</v>
      </c>
      <c r="I230" s="310">
        <f>ROUNDDOWN(AL230*1.05,0)+INDEX(Sheet2!$B$2:'Sheet2'!$B$5,MATCH(G230,Sheet2!$A$2:'Sheet2'!$A$5,0),0)+34*AT230-ROUNDUP(IF($BC$1=TRUE,AV230,AW230)/10,0)+A230</f>
        <v>361</v>
      </c>
      <c r="J230" s="58">
        <f t="shared" si="224"/>
        <v>827</v>
      </c>
      <c r="K230" s="238">
        <f>AW230-ROUNDDOWN(AR230/2,0)-ROUNDDOWN(MAX(AQ230*1.2,AP230*0.5),0)+INDEX(Sheet2!$C$2:'Sheet2'!$C$5,MATCH(G230,Sheet2!$A$2:'Sheet2'!$A$5,0),0)</f>
        <v>793</v>
      </c>
      <c r="L230" s="54">
        <f t="shared" si="225"/>
        <v>367</v>
      </c>
      <c r="M230" s="146">
        <f t="shared" si="226"/>
        <v>15</v>
      </c>
      <c r="N230" s="146">
        <f t="shared" si="227"/>
        <v>60</v>
      </c>
      <c r="O230" s="255">
        <f t="shared" si="228"/>
        <v>1759</v>
      </c>
      <c r="P230" s="31">
        <f>AX230+IF($F230="범선",IF($BG$1=TRUE,INDEX(Sheet2!$H$2:'Sheet2'!$H$45,MATCH(AX230,Sheet2!$G$2:'Sheet2'!$G$45,0),0)),IF($BH$1=TRUE,INDEX(Sheet2!$I$2:'Sheet2'!$I$45,MATCH(AX230,Sheet2!$G$2:'Sheet2'!$G$45,0)),IF($BI$1=TRUE,INDEX(Sheet2!$H$2:'Sheet2'!$H$45,MATCH(AX230,Sheet2!$G$2:'Sheet2'!$G$45,0)),0)))+IF($BE$1=TRUE,2,0)</f>
        <v>35</v>
      </c>
      <c r="Q230" s="26">
        <f t="shared" si="229"/>
        <v>38</v>
      </c>
      <c r="R230" s="26">
        <f t="shared" si="230"/>
        <v>41</v>
      </c>
      <c r="S230" s="28">
        <f t="shared" si="231"/>
        <v>44</v>
      </c>
      <c r="T230" s="26">
        <f>AY230+IF($F230="범선",IF($BG$1=TRUE,INDEX(Sheet2!$H$2:'Sheet2'!$H$45,MATCH(AY230,Sheet2!$G$2:'Sheet2'!$G$45,0),0)),IF($BH$1=TRUE,INDEX(Sheet2!$I$2:'Sheet2'!$I$45,MATCH(AY230,Sheet2!$G$2:'Sheet2'!$G$45,0)),IF($BI$1=TRUE,INDEX(Sheet2!$H$2:'Sheet2'!$H$45,MATCH(AY230,Sheet2!$G$2:'Sheet2'!$G$45,0)),0)))+IF($BE$1=TRUE,2,0)</f>
        <v>37</v>
      </c>
      <c r="U230" s="26">
        <f t="shared" si="232"/>
        <v>40.5</v>
      </c>
      <c r="V230" s="26">
        <f t="shared" si="233"/>
        <v>43.5</v>
      </c>
      <c r="W230" s="28">
        <f t="shared" si="234"/>
        <v>46.5</v>
      </c>
      <c r="X230" s="26">
        <f>AZ230+IF($F230="범선",IF($BG$1=TRUE,INDEX(Sheet2!$H$2:'Sheet2'!$H$45,MATCH(AZ230,Sheet2!$G$2:'Sheet2'!$G$45,0),0)),IF($BH$1=TRUE,INDEX(Sheet2!$I$2:'Sheet2'!$I$45,MATCH(AZ230,Sheet2!$G$2:'Sheet2'!$G$45,0)),IF($BI$1=TRUE,INDEX(Sheet2!$H$2:'Sheet2'!$H$45,MATCH(AZ230,Sheet2!$G$2:'Sheet2'!$G$45,0)),0)))+IF($BE$1=TRUE,2,0)</f>
        <v>43</v>
      </c>
      <c r="Y230" s="26">
        <f t="shared" si="235"/>
        <v>46.5</v>
      </c>
      <c r="Z230" s="26">
        <f t="shared" si="236"/>
        <v>49.5</v>
      </c>
      <c r="AA230" s="28">
        <f t="shared" si="237"/>
        <v>52.5</v>
      </c>
      <c r="AB230" s="26">
        <f>BA230+IF($F230="범선",IF($BG$1=TRUE,INDEX(Sheet2!$H$2:'Sheet2'!$H$45,MATCH(BA230,Sheet2!$G$2:'Sheet2'!$G$45,0),0)),IF($BH$1=TRUE,INDEX(Sheet2!$I$2:'Sheet2'!$I$45,MATCH(BA230,Sheet2!$G$2:'Sheet2'!$G$45,0)),IF($BI$1=TRUE,INDEX(Sheet2!$H$2:'Sheet2'!$H$45,MATCH(BA230,Sheet2!$G$2:'Sheet2'!$G$45,0)),0)))+IF($BE$1=TRUE,2,0)</f>
        <v>51</v>
      </c>
      <c r="AC230" s="26">
        <f t="shared" si="238"/>
        <v>54.5</v>
      </c>
      <c r="AD230" s="26">
        <f t="shared" si="239"/>
        <v>57.5</v>
      </c>
      <c r="AE230" s="28">
        <f t="shared" si="240"/>
        <v>60.5</v>
      </c>
      <c r="AF230" s="26">
        <f>BB230+IF($F230="범선",IF($BG$1=TRUE,INDEX(Sheet2!$H$2:'Sheet2'!$H$45,MATCH(BB230,Sheet2!$G$2:'Sheet2'!$G$45,0),0)),IF($BH$1=TRUE,INDEX(Sheet2!$I$2:'Sheet2'!$I$45,MATCH(BB230,Sheet2!$G$2:'Sheet2'!$G$45,0)),IF($BI$1=TRUE,INDEX(Sheet2!$H$2:'Sheet2'!$H$45,MATCH(BB230,Sheet2!$G$2:'Sheet2'!$G$45,0)),0)))+IF($BE$1=TRUE,2,0)</f>
        <v>59</v>
      </c>
      <c r="AG230" s="26">
        <f t="shared" si="241"/>
        <v>62.5</v>
      </c>
      <c r="AH230" s="26">
        <f t="shared" si="242"/>
        <v>65.5</v>
      </c>
      <c r="AI230" s="28">
        <f t="shared" si="243"/>
        <v>68.5</v>
      </c>
      <c r="AJ230" s="26"/>
      <c r="AK230" s="97">
        <v>300</v>
      </c>
      <c r="AL230" s="97">
        <v>200</v>
      </c>
      <c r="AM230" s="97">
        <v>15</v>
      </c>
      <c r="AN230" s="146">
        <v>15</v>
      </c>
      <c r="AO230" s="146">
        <v>60</v>
      </c>
      <c r="AP230" s="5">
        <v>245</v>
      </c>
      <c r="AQ230" s="5">
        <v>120</v>
      </c>
      <c r="AR230" s="5">
        <v>110</v>
      </c>
      <c r="AS230" s="5">
        <v>400</v>
      </c>
      <c r="AT230" s="5">
        <v>2</v>
      </c>
      <c r="AU230" s="5">
        <f t="shared" si="244"/>
        <v>755</v>
      </c>
      <c r="AV230" s="5">
        <f t="shared" si="245"/>
        <v>566</v>
      </c>
      <c r="AW230" s="5">
        <f t="shared" si="246"/>
        <v>943</v>
      </c>
      <c r="AX230" s="5">
        <f t="shared" si="247"/>
        <v>6</v>
      </c>
      <c r="AY230" s="5">
        <f t="shared" si="248"/>
        <v>7</v>
      </c>
      <c r="AZ230" s="5">
        <f t="shared" si="249"/>
        <v>10</v>
      </c>
      <c r="BA230" s="5">
        <f t="shared" si="250"/>
        <v>14</v>
      </c>
      <c r="BB230" s="5">
        <f t="shared" si="251"/>
        <v>18</v>
      </c>
    </row>
    <row r="231" spans="1:54" hidden="1">
      <c r="A231" s="882"/>
      <c r="B231" s="89" t="s">
        <v>45</v>
      </c>
      <c r="C231" s="119" t="s">
        <v>116</v>
      </c>
      <c r="D231" s="26" t="s">
        <v>1</v>
      </c>
      <c r="E231" s="26" t="s">
        <v>0</v>
      </c>
      <c r="F231" s="27" t="s">
        <v>18</v>
      </c>
      <c r="G231" s="28" t="s">
        <v>12</v>
      </c>
      <c r="H231" s="91">
        <f>ROUNDDOWN(AK231*1.05,0)+INDEX(Sheet2!$B$2:'Sheet2'!$B$5,MATCH(G231,Sheet2!$A$2:'Sheet2'!$A$5,0),0)+34*AT231-ROUNDUP(IF($BC$1=TRUE,AV231,AW231)/10,0)+A231</f>
        <v>467</v>
      </c>
      <c r="I231" s="231">
        <f>ROUNDDOWN(AL231*1.05,0)+INDEX(Sheet2!$B$2:'Sheet2'!$B$5,MATCH(G231,Sheet2!$A$2:'Sheet2'!$A$5,0),0)+34*AT231-ROUNDUP(IF($BC$1=TRUE,AV231,AW231)/10,0)+A231</f>
        <v>430</v>
      </c>
      <c r="J231" s="30">
        <f t="shared" si="224"/>
        <v>897</v>
      </c>
      <c r="K231" s="88">
        <f>AW231-ROUNDDOWN(AR231/2,0)-ROUNDDOWN(MAX(AQ231*1.2,AP231*0.5),0)+INDEX(Sheet2!$C$2:'Sheet2'!$C$5,MATCH(G231,Sheet2!$A$2:'Sheet2'!$A$5,0),0)</f>
        <v>795</v>
      </c>
      <c r="L231" s="25">
        <f t="shared" si="225"/>
        <v>396</v>
      </c>
      <c r="M231" s="83">
        <f t="shared" si="226"/>
        <v>11</v>
      </c>
      <c r="N231" s="83">
        <f t="shared" si="227"/>
        <v>53</v>
      </c>
      <c r="O231" s="92">
        <f t="shared" si="228"/>
        <v>1831</v>
      </c>
      <c r="P231" s="31">
        <f>AX231+IF($F231="범선",IF($BG$1=TRUE,INDEX(Sheet2!$H$2:'Sheet2'!$H$45,MATCH(AX231,Sheet2!$G$2:'Sheet2'!$G$45,0),0)),IF($BH$1=TRUE,INDEX(Sheet2!$I$2:'Sheet2'!$I$45,MATCH(AX231,Sheet2!$G$2:'Sheet2'!$G$45,0)),IF($BI$1=TRUE,INDEX(Sheet2!$H$2:'Sheet2'!$H$45,MATCH(AX231,Sheet2!$G$2:'Sheet2'!$G$45,0)),0)))+IF($BE$1=TRUE,2,0)</f>
        <v>6</v>
      </c>
      <c r="Q231" s="26">
        <f t="shared" si="229"/>
        <v>9</v>
      </c>
      <c r="R231" s="26">
        <f t="shared" si="230"/>
        <v>12</v>
      </c>
      <c r="S231" s="28">
        <f t="shared" si="231"/>
        <v>15</v>
      </c>
      <c r="T231" s="26">
        <f>AY231+IF($F231="범선",IF($BG$1=TRUE,INDEX(Sheet2!$H$2:'Sheet2'!$H$45,MATCH(AY231,Sheet2!$G$2:'Sheet2'!$G$45,0),0)),IF($BH$1=TRUE,INDEX(Sheet2!$I$2:'Sheet2'!$I$45,MATCH(AY231,Sheet2!$G$2:'Sheet2'!$G$45,0)),IF($BI$1=TRUE,INDEX(Sheet2!$H$2:'Sheet2'!$H$45,MATCH(AY231,Sheet2!$G$2:'Sheet2'!$G$45,0)),0)))+IF($BE$1=TRUE,2,0)</f>
        <v>7</v>
      </c>
      <c r="U231" s="26">
        <f t="shared" si="232"/>
        <v>10.5</v>
      </c>
      <c r="V231" s="26">
        <f t="shared" si="233"/>
        <v>13.5</v>
      </c>
      <c r="W231" s="28">
        <f t="shared" si="234"/>
        <v>16.5</v>
      </c>
      <c r="X231" s="26">
        <f>AZ231+IF($F231="범선",IF($BG$1=TRUE,INDEX(Sheet2!$H$2:'Sheet2'!$H$45,MATCH(AZ231,Sheet2!$G$2:'Sheet2'!$G$45,0),0)),IF($BH$1=TRUE,INDEX(Sheet2!$I$2:'Sheet2'!$I$45,MATCH(AZ231,Sheet2!$G$2:'Sheet2'!$G$45,0)),IF($BI$1=TRUE,INDEX(Sheet2!$H$2:'Sheet2'!$H$45,MATCH(AZ231,Sheet2!$G$2:'Sheet2'!$G$45,0)),0)))+IF($BE$1=TRUE,2,0)</f>
        <v>11</v>
      </c>
      <c r="Y231" s="26">
        <f t="shared" si="235"/>
        <v>14.5</v>
      </c>
      <c r="Z231" s="26">
        <f t="shared" si="236"/>
        <v>17.5</v>
      </c>
      <c r="AA231" s="28">
        <f t="shared" si="237"/>
        <v>20.5</v>
      </c>
      <c r="AB231" s="26">
        <f>BA231+IF($F231="범선",IF($BG$1=TRUE,INDEX(Sheet2!$H$2:'Sheet2'!$H$45,MATCH(BA231,Sheet2!$G$2:'Sheet2'!$G$45,0),0)),IF($BH$1=TRUE,INDEX(Sheet2!$I$2:'Sheet2'!$I$45,MATCH(BA231,Sheet2!$G$2:'Sheet2'!$G$45,0)),IF($BI$1=TRUE,INDEX(Sheet2!$H$2:'Sheet2'!$H$45,MATCH(BA231,Sheet2!$G$2:'Sheet2'!$G$45,0)),0)))+IF($BE$1=TRUE,2,0)</f>
        <v>15</v>
      </c>
      <c r="AC231" s="26">
        <f t="shared" si="238"/>
        <v>18.5</v>
      </c>
      <c r="AD231" s="26">
        <f t="shared" si="239"/>
        <v>21.5</v>
      </c>
      <c r="AE231" s="28">
        <f t="shared" si="240"/>
        <v>24.5</v>
      </c>
      <c r="AF231" s="26">
        <f>BB231+IF($F231="범선",IF($BG$1=TRUE,INDEX(Sheet2!$H$2:'Sheet2'!$H$45,MATCH(BB231,Sheet2!$G$2:'Sheet2'!$G$45,0),0)),IF($BH$1=TRUE,INDEX(Sheet2!$I$2:'Sheet2'!$I$45,MATCH(BB231,Sheet2!$G$2:'Sheet2'!$G$45,0)),IF($BI$1=TRUE,INDEX(Sheet2!$H$2:'Sheet2'!$H$45,MATCH(BB231,Sheet2!$G$2:'Sheet2'!$G$45,0)),0)))+IF($BE$1=TRUE,2,0)</f>
        <v>18</v>
      </c>
      <c r="AG231" s="26">
        <f t="shared" si="241"/>
        <v>21.5</v>
      </c>
      <c r="AH231" s="26">
        <f t="shared" si="242"/>
        <v>24.5</v>
      </c>
      <c r="AI231" s="28">
        <f t="shared" si="243"/>
        <v>27.5</v>
      </c>
      <c r="AJ231" s="26"/>
      <c r="AK231" s="97">
        <v>265</v>
      </c>
      <c r="AL231" s="97">
        <v>230</v>
      </c>
      <c r="AM231" s="97">
        <v>13</v>
      </c>
      <c r="AN231" s="83">
        <v>11</v>
      </c>
      <c r="AO231" s="83">
        <v>53</v>
      </c>
      <c r="AP231" s="5">
        <v>150</v>
      </c>
      <c r="AQ231" s="5">
        <v>50</v>
      </c>
      <c r="AR231" s="5">
        <v>108</v>
      </c>
      <c r="AS231" s="5">
        <v>442</v>
      </c>
      <c r="AT231" s="5">
        <v>3</v>
      </c>
      <c r="AU231" s="5">
        <f t="shared" si="244"/>
        <v>700</v>
      </c>
      <c r="AV231" s="5">
        <f t="shared" si="245"/>
        <v>525</v>
      </c>
      <c r="AW231" s="5">
        <f t="shared" si="246"/>
        <v>875</v>
      </c>
      <c r="AX231" s="5">
        <f t="shared" si="247"/>
        <v>4</v>
      </c>
      <c r="AY231" s="5">
        <f t="shared" si="248"/>
        <v>5</v>
      </c>
      <c r="AZ231" s="5">
        <f t="shared" si="249"/>
        <v>9</v>
      </c>
      <c r="BA231" s="5">
        <f t="shared" si="250"/>
        <v>13</v>
      </c>
      <c r="BB231" s="5">
        <f t="shared" si="251"/>
        <v>16</v>
      </c>
    </row>
    <row r="232" spans="1:54" hidden="1">
      <c r="A232" s="882"/>
      <c r="B232" s="89" t="s">
        <v>34</v>
      </c>
      <c r="C232" s="119" t="s">
        <v>32</v>
      </c>
      <c r="D232" s="26" t="s">
        <v>1</v>
      </c>
      <c r="E232" s="26" t="s">
        <v>41</v>
      </c>
      <c r="F232" s="27" t="s">
        <v>18</v>
      </c>
      <c r="G232" s="28" t="s">
        <v>12</v>
      </c>
      <c r="H232" s="91">
        <f>ROUNDDOWN(AK232*1.05,0)+INDEX(Sheet2!$B$2:'Sheet2'!$B$5,MATCH(G232,Sheet2!$A$2:'Sheet2'!$A$5,0),0)+34*AT232-ROUNDUP(IF($BC$1=TRUE,AV232,AW232)/10,0)+A232</f>
        <v>446</v>
      </c>
      <c r="I232" s="231">
        <f>ROUNDDOWN(AL232*1.05,0)+INDEX(Sheet2!$B$2:'Sheet2'!$B$5,MATCH(G232,Sheet2!$A$2:'Sheet2'!$A$5,0),0)+34*AT232-ROUNDUP(IF($BC$1=TRUE,AV232,AW232)/10,0)+A232</f>
        <v>552</v>
      </c>
      <c r="J232" s="30">
        <f t="shared" si="224"/>
        <v>998</v>
      </c>
      <c r="K232" s="88">
        <f>AW232-ROUNDDOWN(AR232/2,0)-ROUNDDOWN(MAX(AQ232*1.2,AP232*0.5),0)+INDEX(Sheet2!$C$2:'Sheet2'!$C$5,MATCH(G232,Sheet2!$A$2:'Sheet2'!$A$5,0),0)</f>
        <v>794</v>
      </c>
      <c r="L232" s="25">
        <f t="shared" si="225"/>
        <v>385</v>
      </c>
      <c r="M232" s="83">
        <f t="shared" si="226"/>
        <v>13</v>
      </c>
      <c r="N232" s="83">
        <f t="shared" si="227"/>
        <v>50</v>
      </c>
      <c r="O232" s="92">
        <f t="shared" si="228"/>
        <v>1890</v>
      </c>
      <c r="P232" s="31">
        <f>AX232+IF($F232="범선",IF($BG$1=TRUE,INDEX(Sheet2!$H$2:'Sheet2'!$H$45,MATCH(AX232,Sheet2!$G$2:'Sheet2'!$G$45,0),0)),IF($BH$1=TRUE,INDEX(Sheet2!$I$2:'Sheet2'!$I$45,MATCH(AX232,Sheet2!$G$2:'Sheet2'!$G$45,0)),IF($BI$1=TRUE,INDEX(Sheet2!$H$2:'Sheet2'!$H$45,MATCH(AX232,Sheet2!$G$2:'Sheet2'!$G$45,0)),0)))+IF($BE$1=TRUE,2,0)</f>
        <v>6</v>
      </c>
      <c r="Q232" s="26">
        <f t="shared" si="229"/>
        <v>9</v>
      </c>
      <c r="R232" s="26">
        <f t="shared" si="230"/>
        <v>12</v>
      </c>
      <c r="S232" s="28">
        <f t="shared" si="231"/>
        <v>15</v>
      </c>
      <c r="T232" s="26">
        <f>AY232+IF($F232="범선",IF($BG$1=TRUE,INDEX(Sheet2!$H$2:'Sheet2'!$H$45,MATCH(AY232,Sheet2!$G$2:'Sheet2'!$G$45,0),0)),IF($BH$1=TRUE,INDEX(Sheet2!$I$2:'Sheet2'!$I$45,MATCH(AY232,Sheet2!$G$2:'Sheet2'!$G$45,0)),IF($BI$1=TRUE,INDEX(Sheet2!$H$2:'Sheet2'!$H$45,MATCH(AY232,Sheet2!$G$2:'Sheet2'!$G$45,0)),0)))+IF($BE$1=TRUE,2,0)</f>
        <v>7</v>
      </c>
      <c r="U232" s="26">
        <f t="shared" si="232"/>
        <v>10.5</v>
      </c>
      <c r="V232" s="26">
        <f t="shared" si="233"/>
        <v>13.5</v>
      </c>
      <c r="W232" s="28">
        <f t="shared" si="234"/>
        <v>16.5</v>
      </c>
      <c r="X232" s="26">
        <f>AZ232+IF($F232="범선",IF($BG$1=TRUE,INDEX(Sheet2!$H$2:'Sheet2'!$H$45,MATCH(AZ232,Sheet2!$G$2:'Sheet2'!$G$45,0),0)),IF($BH$1=TRUE,INDEX(Sheet2!$I$2:'Sheet2'!$I$45,MATCH(AZ232,Sheet2!$G$2:'Sheet2'!$G$45,0)),IF($BI$1=TRUE,INDEX(Sheet2!$H$2:'Sheet2'!$H$45,MATCH(AZ232,Sheet2!$G$2:'Sheet2'!$G$45,0)),0)))+IF($BE$1=TRUE,2,0)</f>
        <v>10</v>
      </c>
      <c r="Y232" s="26">
        <f t="shared" si="235"/>
        <v>13.5</v>
      </c>
      <c r="Z232" s="26">
        <f t="shared" si="236"/>
        <v>16.5</v>
      </c>
      <c r="AA232" s="28">
        <f t="shared" si="237"/>
        <v>19.5</v>
      </c>
      <c r="AB232" s="26">
        <f>BA232+IF($F232="범선",IF($BG$1=TRUE,INDEX(Sheet2!$H$2:'Sheet2'!$H$45,MATCH(BA232,Sheet2!$G$2:'Sheet2'!$G$45,0),0)),IF($BH$1=TRUE,INDEX(Sheet2!$I$2:'Sheet2'!$I$45,MATCH(BA232,Sheet2!$G$2:'Sheet2'!$G$45,0)),IF($BI$1=TRUE,INDEX(Sheet2!$H$2:'Sheet2'!$H$45,MATCH(BA232,Sheet2!$G$2:'Sheet2'!$G$45,0)),0)))+IF($BE$1=TRUE,2,0)</f>
        <v>14</v>
      </c>
      <c r="AC232" s="26">
        <f t="shared" si="238"/>
        <v>17.5</v>
      </c>
      <c r="AD232" s="26">
        <f t="shared" si="239"/>
        <v>20.5</v>
      </c>
      <c r="AE232" s="28">
        <f t="shared" si="240"/>
        <v>23.5</v>
      </c>
      <c r="AF232" s="26">
        <f>BB232+IF($F232="범선",IF($BG$1=TRUE,INDEX(Sheet2!$H$2:'Sheet2'!$H$45,MATCH(BB232,Sheet2!$G$2:'Sheet2'!$G$45,0),0)),IF($BH$1=TRUE,INDEX(Sheet2!$I$2:'Sheet2'!$I$45,MATCH(BB232,Sheet2!$G$2:'Sheet2'!$G$45,0)),IF($BI$1=TRUE,INDEX(Sheet2!$H$2:'Sheet2'!$H$45,MATCH(BB232,Sheet2!$G$2:'Sheet2'!$G$45,0)),0)))+IF($BE$1=TRUE,2,0)</f>
        <v>18</v>
      </c>
      <c r="AG232" s="26">
        <f t="shared" si="241"/>
        <v>21.5</v>
      </c>
      <c r="AH232" s="26">
        <f t="shared" si="242"/>
        <v>24.5</v>
      </c>
      <c r="AI232" s="28">
        <f t="shared" si="243"/>
        <v>27.5</v>
      </c>
      <c r="AJ232" s="26"/>
      <c r="AK232" s="97">
        <v>214</v>
      </c>
      <c r="AL232" s="97">
        <v>315</v>
      </c>
      <c r="AM232" s="97">
        <v>12</v>
      </c>
      <c r="AN232" s="83">
        <v>13</v>
      </c>
      <c r="AO232" s="83">
        <v>50</v>
      </c>
      <c r="AP232" s="5">
        <v>200</v>
      </c>
      <c r="AQ232" s="5">
        <v>55</v>
      </c>
      <c r="AR232" s="5">
        <v>110</v>
      </c>
      <c r="AS232" s="5">
        <v>410</v>
      </c>
      <c r="AT232" s="5">
        <v>4</v>
      </c>
      <c r="AU232" s="5">
        <f t="shared" si="244"/>
        <v>720</v>
      </c>
      <c r="AV232" s="5">
        <f t="shared" si="245"/>
        <v>540</v>
      </c>
      <c r="AW232" s="5">
        <f t="shared" si="246"/>
        <v>900</v>
      </c>
      <c r="AX232" s="5">
        <f t="shared" si="247"/>
        <v>4</v>
      </c>
      <c r="AY232" s="5">
        <f t="shared" si="248"/>
        <v>5</v>
      </c>
      <c r="AZ232" s="5">
        <f t="shared" si="249"/>
        <v>8</v>
      </c>
      <c r="BA232" s="5">
        <f t="shared" si="250"/>
        <v>12</v>
      </c>
      <c r="BB232" s="5">
        <f t="shared" si="251"/>
        <v>16</v>
      </c>
    </row>
    <row r="233" spans="1:54">
      <c r="A233" s="364"/>
      <c r="B233" s="168" t="s">
        <v>40</v>
      </c>
      <c r="C233" s="148" t="s">
        <v>125</v>
      </c>
      <c r="D233" s="33" t="s">
        <v>208</v>
      </c>
      <c r="E233" s="33" t="s">
        <v>0</v>
      </c>
      <c r="F233" s="33" t="s">
        <v>118</v>
      </c>
      <c r="G233" s="35" t="s">
        <v>12</v>
      </c>
      <c r="H233" s="337">
        <f>ROUNDDOWN(AK233*1.05,0)+INDEX(Sheet2!$B$2:'Sheet2'!$B$5,MATCH(G233,Sheet2!$A$2:'Sheet2'!$A$5,0),0)+34*AT233-ROUNDUP(IF($BC$1=TRUE,AV233,AW233)/10,0)+A233</f>
        <v>474</v>
      </c>
      <c r="I233" s="339">
        <f>ROUNDDOWN(AL233*1.05,0)+INDEX(Sheet2!$B$2:'Sheet2'!$B$5,MATCH(G233,Sheet2!$A$2:'Sheet2'!$A$5,0),0)+34*AT233-ROUNDUP(IF($BC$1=TRUE,AV233,AW233)/10,0)+A233</f>
        <v>327</v>
      </c>
      <c r="J233" s="36">
        <f t="shared" si="224"/>
        <v>801</v>
      </c>
      <c r="K233" s="240">
        <f>AW233-ROUNDDOWN(AR233/2,0)-ROUNDDOWN(MAX(AQ233*1.2,AP233*0.5),0)+INDEX(Sheet2!$C$2:'Sheet2'!$C$5,MATCH(G233,Sheet2!$A$2:'Sheet2'!$A$5,0),0)</f>
        <v>724</v>
      </c>
      <c r="L233" s="32">
        <f t="shared" si="225"/>
        <v>335</v>
      </c>
      <c r="M233" s="149">
        <f t="shared" si="226"/>
        <v>9</v>
      </c>
      <c r="N233" s="149">
        <f t="shared" si="227"/>
        <v>39</v>
      </c>
      <c r="O233" s="256">
        <f t="shared" si="228"/>
        <v>1749</v>
      </c>
      <c r="P233" s="31">
        <f>AX233+IF($F233="범선",IF($BG$1=TRUE,INDEX(Sheet2!$H$2:'Sheet2'!$H$45,MATCH(AX233,Sheet2!$G$2:'Sheet2'!$G$45,0),0)),IF($BH$1=TRUE,INDEX(Sheet2!$I$2:'Sheet2'!$I$45,MATCH(AX233,Sheet2!$G$2:'Sheet2'!$G$45,0)),IF($BI$1=TRUE,INDEX(Sheet2!$H$2:'Sheet2'!$H$45,MATCH(AX233,Sheet2!$G$2:'Sheet2'!$G$45,0)),0)))+IF($BE$1=TRUE,2,0)</f>
        <v>25</v>
      </c>
      <c r="Q233" s="26">
        <f t="shared" si="229"/>
        <v>28</v>
      </c>
      <c r="R233" s="26">
        <f t="shared" si="230"/>
        <v>31</v>
      </c>
      <c r="S233" s="28">
        <f t="shared" si="231"/>
        <v>34</v>
      </c>
      <c r="T233" s="26">
        <f>AY233+IF($F233="범선",IF($BG$1=TRUE,INDEX(Sheet2!$H$2:'Sheet2'!$H$45,MATCH(AY233,Sheet2!$G$2:'Sheet2'!$G$45,0),0)),IF($BH$1=TRUE,INDEX(Sheet2!$I$2:'Sheet2'!$I$45,MATCH(AY233,Sheet2!$G$2:'Sheet2'!$G$45,0)),IF($BI$1=TRUE,INDEX(Sheet2!$H$2:'Sheet2'!$H$45,MATCH(AY233,Sheet2!$G$2:'Sheet2'!$G$45,0)),0)))+IF($BE$1=TRUE,2,0)</f>
        <v>29</v>
      </c>
      <c r="U233" s="26">
        <f t="shared" si="232"/>
        <v>32.5</v>
      </c>
      <c r="V233" s="26">
        <f t="shared" si="233"/>
        <v>35.5</v>
      </c>
      <c r="W233" s="28">
        <f t="shared" si="234"/>
        <v>38.5</v>
      </c>
      <c r="X233" s="26">
        <f>AZ233+IF($F233="범선",IF($BG$1=TRUE,INDEX(Sheet2!$H$2:'Sheet2'!$H$45,MATCH(AZ233,Sheet2!$G$2:'Sheet2'!$G$45,0),0)),IF($BH$1=TRUE,INDEX(Sheet2!$I$2:'Sheet2'!$I$45,MATCH(AZ233,Sheet2!$G$2:'Sheet2'!$G$45,0)),IF($BI$1=TRUE,INDEX(Sheet2!$H$2:'Sheet2'!$H$45,MATCH(AZ233,Sheet2!$G$2:'Sheet2'!$G$45,0)),0)))+IF($BE$1=TRUE,2,0)</f>
        <v>35</v>
      </c>
      <c r="Y233" s="26">
        <f t="shared" si="235"/>
        <v>38.5</v>
      </c>
      <c r="Z233" s="26">
        <f t="shared" si="236"/>
        <v>41.5</v>
      </c>
      <c r="AA233" s="28">
        <f t="shared" si="237"/>
        <v>44.5</v>
      </c>
      <c r="AB233" s="26">
        <f>BA233+IF($F233="범선",IF($BG$1=TRUE,INDEX(Sheet2!$H$2:'Sheet2'!$H$45,MATCH(BA233,Sheet2!$G$2:'Sheet2'!$G$45,0),0)),IF($BH$1=TRUE,INDEX(Sheet2!$I$2:'Sheet2'!$I$45,MATCH(BA233,Sheet2!$G$2:'Sheet2'!$G$45,0)),IF($BI$1=TRUE,INDEX(Sheet2!$H$2:'Sheet2'!$H$45,MATCH(BA233,Sheet2!$G$2:'Sheet2'!$G$45,0)),0)))+IF($BE$1=TRUE,2,0)</f>
        <v>43</v>
      </c>
      <c r="AC233" s="26">
        <f t="shared" si="238"/>
        <v>46.5</v>
      </c>
      <c r="AD233" s="26">
        <f t="shared" si="239"/>
        <v>49.5</v>
      </c>
      <c r="AE233" s="28">
        <f t="shared" si="240"/>
        <v>52.5</v>
      </c>
      <c r="AF233" s="26">
        <f>BB233+IF($F233="범선",IF($BG$1=TRUE,INDEX(Sheet2!$H$2:'Sheet2'!$H$45,MATCH(BB233,Sheet2!$G$2:'Sheet2'!$G$45,0),0)),IF($BH$1=TRUE,INDEX(Sheet2!$I$2:'Sheet2'!$I$45,MATCH(BB233,Sheet2!$G$2:'Sheet2'!$G$45,0)),IF($BI$1=TRUE,INDEX(Sheet2!$H$2:'Sheet2'!$H$45,MATCH(BB233,Sheet2!$G$2:'Sheet2'!$G$45,0)),0)))+IF($BE$1=TRUE,2,0)</f>
        <v>49</v>
      </c>
      <c r="AG233" s="26">
        <f t="shared" si="241"/>
        <v>52.5</v>
      </c>
      <c r="AH233" s="26">
        <f t="shared" si="242"/>
        <v>55.5</v>
      </c>
      <c r="AI233" s="28">
        <f t="shared" si="243"/>
        <v>58.5</v>
      </c>
      <c r="AJ233" s="26"/>
      <c r="AK233" s="96">
        <v>270</v>
      </c>
      <c r="AL233" s="96">
        <v>130</v>
      </c>
      <c r="AM233" s="96">
        <v>12</v>
      </c>
      <c r="AN233" s="82">
        <v>9</v>
      </c>
      <c r="AO233" s="82">
        <v>39</v>
      </c>
      <c r="AP233" s="13">
        <v>200</v>
      </c>
      <c r="AQ233" s="13">
        <v>100</v>
      </c>
      <c r="AR233" s="13">
        <v>110</v>
      </c>
      <c r="AS233" s="13">
        <v>370</v>
      </c>
      <c r="AT233" s="13">
        <v>3</v>
      </c>
      <c r="AU233" s="13">
        <f t="shared" si="244"/>
        <v>680</v>
      </c>
      <c r="AV233" s="13">
        <f t="shared" si="245"/>
        <v>510</v>
      </c>
      <c r="AW233" s="13">
        <f t="shared" si="246"/>
        <v>850</v>
      </c>
      <c r="AX233" s="5">
        <f t="shared" si="247"/>
        <v>1</v>
      </c>
      <c r="AY233" s="5">
        <f t="shared" si="248"/>
        <v>3</v>
      </c>
      <c r="AZ233" s="5">
        <f t="shared" si="249"/>
        <v>6</v>
      </c>
      <c r="BA233" s="5">
        <f t="shared" si="250"/>
        <v>10</v>
      </c>
      <c r="BB233" s="5">
        <f t="shared" si="251"/>
        <v>13</v>
      </c>
    </row>
    <row r="234" spans="1:54" hidden="1">
      <c r="A234" s="334"/>
      <c r="B234" s="89"/>
      <c r="C234" s="131" t="s">
        <v>261</v>
      </c>
      <c r="D234" s="26" t="s">
        <v>25</v>
      </c>
      <c r="E234" s="26" t="s">
        <v>41</v>
      </c>
      <c r="F234" s="27" t="s">
        <v>18</v>
      </c>
      <c r="G234" s="28" t="s">
        <v>8</v>
      </c>
      <c r="H234" s="91">
        <f>ROUNDDOWN(AK234*1.05,0)+INDEX(Sheet2!$B$2:'Sheet2'!$B$5,MATCH(G234,Sheet2!$A$2:'Sheet2'!$A$5,0),0)+34*AT234-ROUNDUP(IF($BC$1=TRUE,AV234,AW234)/10,0)+A234</f>
        <v>370</v>
      </c>
      <c r="I234" s="231">
        <f>ROUNDDOWN(AL234*1.05,0)+INDEX(Sheet2!$B$2:'Sheet2'!$B$5,MATCH(G234,Sheet2!$A$2:'Sheet2'!$A$5,0),0)+34*AT234-ROUNDUP(IF($BC$1=TRUE,AV234,AW234)/10,0)+A234</f>
        <v>528</v>
      </c>
      <c r="J234" s="30">
        <f t="shared" si="224"/>
        <v>898</v>
      </c>
      <c r="K234" s="143">
        <f>AW234-ROUNDDOWN(AR234/2,0)-ROUNDDOWN(MAX(AQ234*1.2,AP234*0.5),0)+INDEX(Sheet2!$C$2:'Sheet2'!$C$5,MATCH(G234,Sheet2!$A$2:'Sheet2'!$A$5,0),0)</f>
        <v>794</v>
      </c>
      <c r="L234" s="25">
        <f t="shared" si="225"/>
        <v>420</v>
      </c>
      <c r="M234" s="83">
        <f t="shared" si="226"/>
        <v>13</v>
      </c>
      <c r="N234" s="83">
        <f t="shared" si="227"/>
        <v>26</v>
      </c>
      <c r="O234" s="92">
        <f t="shared" si="228"/>
        <v>1638</v>
      </c>
      <c r="P234" s="31">
        <f>AX234+IF($F234="범선",IF($BG$1=TRUE,INDEX(Sheet2!$H$2:'Sheet2'!$H$45,MATCH(AX234,Sheet2!$G$2:'Sheet2'!$G$45,0),0)),IF($BH$1=TRUE,INDEX(Sheet2!$I$2:'Sheet2'!$I$45,MATCH(AX234,Sheet2!$G$2:'Sheet2'!$G$45,0)),IF($BI$1=TRUE,INDEX(Sheet2!$H$2:'Sheet2'!$H$45,MATCH(AX234,Sheet2!$G$2:'Sheet2'!$G$45,0)),0)))+IF($BE$1=TRUE,2,0)</f>
        <v>2</v>
      </c>
      <c r="Q234" s="26">
        <f t="shared" si="229"/>
        <v>5</v>
      </c>
      <c r="R234" s="26">
        <f t="shared" si="230"/>
        <v>8</v>
      </c>
      <c r="S234" s="28">
        <f t="shared" si="231"/>
        <v>11</v>
      </c>
      <c r="T234" s="26">
        <f>AY234+IF($F234="범선",IF($BG$1=TRUE,INDEX(Sheet2!$H$2:'Sheet2'!$H$45,MATCH(AY234,Sheet2!$G$2:'Sheet2'!$G$45,0),0)),IF($BH$1=TRUE,INDEX(Sheet2!$I$2:'Sheet2'!$I$45,MATCH(AY234,Sheet2!$G$2:'Sheet2'!$G$45,0)),IF($BI$1=TRUE,INDEX(Sheet2!$H$2:'Sheet2'!$H$45,MATCH(AY234,Sheet2!$G$2:'Sheet2'!$G$45,0)),0)))+IF($BE$1=TRUE,2,0)</f>
        <v>3</v>
      </c>
      <c r="U234" s="26">
        <f t="shared" si="232"/>
        <v>6.5</v>
      </c>
      <c r="V234" s="26">
        <f t="shared" si="233"/>
        <v>9.5</v>
      </c>
      <c r="W234" s="28">
        <f t="shared" si="234"/>
        <v>12.5</v>
      </c>
      <c r="X234" s="26">
        <f>AZ234+IF($F234="범선",IF($BG$1=TRUE,INDEX(Sheet2!$H$2:'Sheet2'!$H$45,MATCH(AZ234,Sheet2!$G$2:'Sheet2'!$G$45,0),0)),IF($BH$1=TRUE,INDEX(Sheet2!$I$2:'Sheet2'!$I$45,MATCH(AZ234,Sheet2!$G$2:'Sheet2'!$G$45,0)),IF($BI$1=TRUE,INDEX(Sheet2!$H$2:'Sheet2'!$H$45,MATCH(AZ234,Sheet2!$G$2:'Sheet2'!$G$45,0)),0)))+IF($BE$1=TRUE,2,0)</f>
        <v>7</v>
      </c>
      <c r="Y234" s="26">
        <f t="shared" si="235"/>
        <v>10.5</v>
      </c>
      <c r="Z234" s="26">
        <f t="shared" si="236"/>
        <v>13.5</v>
      </c>
      <c r="AA234" s="28">
        <f t="shared" si="237"/>
        <v>16.5</v>
      </c>
      <c r="AB234" s="26">
        <f>BA234+IF($F234="범선",IF($BG$1=TRUE,INDEX(Sheet2!$H$2:'Sheet2'!$H$45,MATCH(BA234,Sheet2!$G$2:'Sheet2'!$G$45,0),0)),IF($BH$1=TRUE,INDEX(Sheet2!$I$2:'Sheet2'!$I$45,MATCH(BA234,Sheet2!$G$2:'Sheet2'!$G$45,0)),IF($BI$1=TRUE,INDEX(Sheet2!$H$2:'Sheet2'!$H$45,MATCH(BA234,Sheet2!$G$2:'Sheet2'!$G$45,0)),0)))+IF($BE$1=TRUE,2,0)</f>
        <v>10</v>
      </c>
      <c r="AC234" s="26">
        <f t="shared" si="238"/>
        <v>13.5</v>
      </c>
      <c r="AD234" s="26">
        <f t="shared" si="239"/>
        <v>16.5</v>
      </c>
      <c r="AE234" s="28">
        <f t="shared" si="240"/>
        <v>19.5</v>
      </c>
      <c r="AF234" s="26">
        <f>BB234+IF($F234="범선",IF($BG$1=TRUE,INDEX(Sheet2!$H$2:'Sheet2'!$H$45,MATCH(BB234,Sheet2!$G$2:'Sheet2'!$G$45,0),0)),IF($BH$1=TRUE,INDEX(Sheet2!$I$2:'Sheet2'!$I$45,MATCH(BB234,Sheet2!$G$2:'Sheet2'!$G$45,0)),IF($BI$1=TRUE,INDEX(Sheet2!$H$2:'Sheet2'!$H$45,MATCH(BB234,Sheet2!$G$2:'Sheet2'!$G$45,0)),0)))+IF($BE$1=TRUE,2,0)</f>
        <v>14</v>
      </c>
      <c r="AG234" s="26">
        <f t="shared" si="241"/>
        <v>17.5</v>
      </c>
      <c r="AH234" s="26">
        <f t="shared" si="242"/>
        <v>20.5</v>
      </c>
      <c r="AI234" s="28">
        <f t="shared" si="243"/>
        <v>23.5</v>
      </c>
      <c r="AJ234" s="26"/>
      <c r="AK234" s="97">
        <v>150</v>
      </c>
      <c r="AL234" s="97">
        <v>300</v>
      </c>
      <c r="AM234" s="97">
        <v>11</v>
      </c>
      <c r="AN234" s="83">
        <v>13</v>
      </c>
      <c r="AO234" s="83">
        <v>26</v>
      </c>
      <c r="AP234" s="5">
        <v>95</v>
      </c>
      <c r="AQ234" s="5">
        <v>35</v>
      </c>
      <c r="AR234" s="5">
        <v>40</v>
      </c>
      <c r="AS234" s="5">
        <v>515</v>
      </c>
      <c r="AT234" s="5">
        <v>3</v>
      </c>
      <c r="AU234" s="5">
        <f t="shared" si="244"/>
        <v>650</v>
      </c>
      <c r="AV234" s="5">
        <f t="shared" si="245"/>
        <v>487</v>
      </c>
      <c r="AW234" s="5">
        <f t="shared" si="246"/>
        <v>812</v>
      </c>
      <c r="AX234" s="5">
        <f t="shared" si="247"/>
        <v>0</v>
      </c>
      <c r="AY234" s="5">
        <f t="shared" si="248"/>
        <v>1</v>
      </c>
      <c r="AZ234" s="5">
        <f t="shared" si="249"/>
        <v>5</v>
      </c>
      <c r="BA234" s="5">
        <f t="shared" si="250"/>
        <v>8</v>
      </c>
      <c r="BB234" s="5">
        <f t="shared" si="251"/>
        <v>12</v>
      </c>
    </row>
    <row r="235" spans="1:54">
      <c r="A235" s="884">
        <v>20</v>
      </c>
      <c r="B235" s="211" t="s">
        <v>45</v>
      </c>
      <c r="C235" s="144" t="s">
        <v>206</v>
      </c>
      <c r="D235" s="55" t="s">
        <v>208</v>
      </c>
      <c r="E235" s="55" t="s">
        <v>0</v>
      </c>
      <c r="F235" s="55" t="s">
        <v>118</v>
      </c>
      <c r="G235" s="57" t="s">
        <v>12</v>
      </c>
      <c r="H235" s="307">
        <f>ROUNDDOWN(AK235*1.05,0)+INDEX(Sheet2!$B$2:'Sheet2'!$B$5,MATCH(G235,Sheet2!$A$2:'Sheet2'!$A$5,0),0)+34*AT235-ROUNDUP(IF($BC$1=TRUE,AV235,AW235)/10,0)+A235</f>
        <v>446</v>
      </c>
      <c r="I235" s="310">
        <f>ROUNDDOWN(AL235*1.05,0)+INDEX(Sheet2!$B$2:'Sheet2'!$B$5,MATCH(G235,Sheet2!$A$2:'Sheet2'!$A$5,0),0)+34*AT235-ROUNDUP(IF($BC$1=TRUE,AV235,AW235)/10,0)+A235</f>
        <v>408</v>
      </c>
      <c r="J235" s="58">
        <f t="shared" si="224"/>
        <v>854</v>
      </c>
      <c r="K235" s="238">
        <f>AW235-ROUNDDOWN(AR235/2,0)-ROUNDDOWN(MAX(AQ235*1.2,AP235*0.5),0)+INDEX(Sheet2!$C$2:'Sheet2'!$C$5,MATCH(G235,Sheet2!$A$2:'Sheet2'!$A$5,0),0)</f>
        <v>759</v>
      </c>
      <c r="L235" s="54">
        <f t="shared" si="225"/>
        <v>360</v>
      </c>
      <c r="M235" s="146">
        <f t="shared" si="226"/>
        <v>11</v>
      </c>
      <c r="N235" s="146">
        <f t="shared" si="227"/>
        <v>55</v>
      </c>
      <c r="O235" s="255">
        <f t="shared" si="228"/>
        <v>1746</v>
      </c>
      <c r="P235" s="31">
        <f>AX235+IF($F235="범선",IF($BG$1=TRUE,INDEX(Sheet2!$H$2:'Sheet2'!$H$45,MATCH(AX235,Sheet2!$G$2:'Sheet2'!$G$45,0),0)),IF($BH$1=TRUE,INDEX(Sheet2!$I$2:'Sheet2'!$I$45,MATCH(AX235,Sheet2!$G$2:'Sheet2'!$G$45,0)),IF($BI$1=TRUE,INDEX(Sheet2!$H$2:'Sheet2'!$H$45,MATCH(AX235,Sheet2!$G$2:'Sheet2'!$G$45,0)),0)))+IF($BE$1=TRUE,2,0)</f>
        <v>33</v>
      </c>
      <c r="Q235" s="26">
        <f t="shared" si="229"/>
        <v>36</v>
      </c>
      <c r="R235" s="26">
        <f t="shared" si="230"/>
        <v>39</v>
      </c>
      <c r="S235" s="28">
        <f t="shared" si="231"/>
        <v>42</v>
      </c>
      <c r="T235" s="26">
        <f>AY235+IF($F235="범선",IF($BG$1=TRUE,INDEX(Sheet2!$H$2:'Sheet2'!$H$45,MATCH(AY235,Sheet2!$G$2:'Sheet2'!$G$45,0),0)),IF($BH$1=TRUE,INDEX(Sheet2!$I$2:'Sheet2'!$I$45,MATCH(AY235,Sheet2!$G$2:'Sheet2'!$G$45,0)),IF($BI$1=TRUE,INDEX(Sheet2!$H$2:'Sheet2'!$H$45,MATCH(AY235,Sheet2!$G$2:'Sheet2'!$G$45,0)),0)))+IF($BE$1=TRUE,2,0)</f>
        <v>35</v>
      </c>
      <c r="U235" s="26">
        <f t="shared" si="232"/>
        <v>38.5</v>
      </c>
      <c r="V235" s="26">
        <f t="shared" si="233"/>
        <v>41.5</v>
      </c>
      <c r="W235" s="28">
        <f t="shared" si="234"/>
        <v>44.5</v>
      </c>
      <c r="X235" s="26">
        <f>AZ235+IF($F235="범선",IF($BG$1=TRUE,INDEX(Sheet2!$H$2:'Sheet2'!$H$45,MATCH(AZ235,Sheet2!$G$2:'Sheet2'!$G$45,0),0)),IF($BH$1=TRUE,INDEX(Sheet2!$I$2:'Sheet2'!$I$45,MATCH(AZ235,Sheet2!$G$2:'Sheet2'!$G$45,0)),IF($BI$1=TRUE,INDEX(Sheet2!$H$2:'Sheet2'!$H$45,MATCH(AZ235,Sheet2!$G$2:'Sheet2'!$G$45,0)),0)))+IF($BE$1=TRUE,2,0)</f>
        <v>41</v>
      </c>
      <c r="Y235" s="26">
        <f t="shared" si="235"/>
        <v>44.5</v>
      </c>
      <c r="Z235" s="26">
        <f t="shared" si="236"/>
        <v>47.5</v>
      </c>
      <c r="AA235" s="28">
        <f t="shared" si="237"/>
        <v>50.5</v>
      </c>
      <c r="AB235" s="26">
        <f>BA235+IF($F235="범선",IF($BG$1=TRUE,INDEX(Sheet2!$H$2:'Sheet2'!$H$45,MATCH(BA235,Sheet2!$G$2:'Sheet2'!$G$45,0),0)),IF($BH$1=TRUE,INDEX(Sheet2!$I$2:'Sheet2'!$I$45,MATCH(BA235,Sheet2!$G$2:'Sheet2'!$G$45,0)),IF($BI$1=TRUE,INDEX(Sheet2!$H$2:'Sheet2'!$H$45,MATCH(BA235,Sheet2!$G$2:'Sheet2'!$G$45,0)),0)))+IF($BE$1=TRUE,2,0)</f>
        <v>49</v>
      </c>
      <c r="AC235" s="26">
        <f t="shared" si="238"/>
        <v>52.5</v>
      </c>
      <c r="AD235" s="26">
        <f t="shared" si="239"/>
        <v>55.5</v>
      </c>
      <c r="AE235" s="28">
        <f t="shared" si="240"/>
        <v>58.5</v>
      </c>
      <c r="AF235" s="26">
        <f>BB235+IF($F235="범선",IF($BG$1=TRUE,INDEX(Sheet2!$H$2:'Sheet2'!$H$45,MATCH(BB235,Sheet2!$G$2:'Sheet2'!$G$45,0),0)),IF($BH$1=TRUE,INDEX(Sheet2!$I$2:'Sheet2'!$I$45,MATCH(BB235,Sheet2!$G$2:'Sheet2'!$G$45,0)),IF($BI$1=TRUE,INDEX(Sheet2!$H$2:'Sheet2'!$H$45,MATCH(BB235,Sheet2!$G$2:'Sheet2'!$G$45,0)),0)))+IF($BE$1=TRUE,2,0)</f>
        <v>57</v>
      </c>
      <c r="AG235" s="26">
        <f t="shared" si="241"/>
        <v>60.5</v>
      </c>
      <c r="AH235" s="26">
        <f t="shared" si="242"/>
        <v>63.5</v>
      </c>
      <c r="AI235" s="28">
        <f t="shared" si="243"/>
        <v>66.5</v>
      </c>
      <c r="AJ235" s="26"/>
      <c r="AK235" s="96">
        <f>250/105*95</f>
        <v>226.19047619047618</v>
      </c>
      <c r="AL235" s="96">
        <f>210/105*95</f>
        <v>190</v>
      </c>
      <c r="AM235" s="96">
        <v>11</v>
      </c>
      <c r="AN235" s="146">
        <v>11</v>
      </c>
      <c r="AO235" s="146">
        <v>55</v>
      </c>
      <c r="AP235" s="13">
        <v>220</v>
      </c>
      <c r="AQ235" s="13">
        <v>60</v>
      </c>
      <c r="AR235" s="13">
        <v>110</v>
      </c>
      <c r="AS235" s="13">
        <v>370</v>
      </c>
      <c r="AT235" s="13">
        <v>3</v>
      </c>
      <c r="AU235" s="13">
        <f t="shared" si="244"/>
        <v>700</v>
      </c>
      <c r="AV235" s="13">
        <f t="shared" si="245"/>
        <v>525</v>
      </c>
      <c r="AW235" s="13">
        <f t="shared" si="246"/>
        <v>875</v>
      </c>
      <c r="AX235" s="5">
        <f t="shared" si="247"/>
        <v>5</v>
      </c>
      <c r="AY235" s="5">
        <f t="shared" si="248"/>
        <v>6</v>
      </c>
      <c r="AZ235" s="5">
        <f t="shared" si="249"/>
        <v>9</v>
      </c>
      <c r="BA235" s="5">
        <f t="shared" si="250"/>
        <v>13</v>
      </c>
      <c r="BB235" s="5">
        <f t="shared" si="251"/>
        <v>17</v>
      </c>
    </row>
    <row r="236" spans="1:54" hidden="1">
      <c r="A236" s="334"/>
      <c r="B236" s="89" t="s">
        <v>44</v>
      </c>
      <c r="C236" s="119" t="s">
        <v>52</v>
      </c>
      <c r="D236" s="26" t="s">
        <v>1</v>
      </c>
      <c r="E236" s="26" t="s">
        <v>0</v>
      </c>
      <c r="F236" s="27" t="s">
        <v>18</v>
      </c>
      <c r="G236" s="28" t="s">
        <v>10</v>
      </c>
      <c r="H236" s="91">
        <f>ROUNDDOWN(AK236*1.05,0)+INDEX(Sheet2!$B$2:'Sheet2'!$B$5,MATCH(G236,Sheet2!$A$2:'Sheet2'!$A$5,0),0)+34*AT236-ROUNDUP(IF($BC$1=TRUE,AV236,AW236)/10,0)+A236</f>
        <v>476</v>
      </c>
      <c r="I236" s="231">
        <f>ROUNDDOWN(AL236*1.05,0)+INDEX(Sheet2!$B$2:'Sheet2'!$B$5,MATCH(G236,Sheet2!$A$2:'Sheet2'!$A$5,0),0)+34*AT236-ROUNDUP(IF($BC$1=TRUE,AV236,AW236)/10,0)+A236</f>
        <v>529</v>
      </c>
      <c r="J236" s="30">
        <f t="shared" si="224"/>
        <v>1005</v>
      </c>
      <c r="K236" s="88">
        <f>AW236-ROUNDDOWN(AR236/2,0)-ROUNDDOWN(MAX(AQ236*1.2,AP236*0.5),0)+INDEX(Sheet2!$C$2:'Sheet2'!$C$5,MATCH(G236,Sheet2!$A$2:'Sheet2'!$A$5,0),0)</f>
        <v>783</v>
      </c>
      <c r="L236" s="25">
        <f t="shared" si="225"/>
        <v>407</v>
      </c>
      <c r="M236" s="83">
        <f t="shared" si="226"/>
        <v>14</v>
      </c>
      <c r="N236" s="83">
        <f t="shared" si="227"/>
        <v>40</v>
      </c>
      <c r="O236" s="92">
        <f t="shared" si="228"/>
        <v>1957</v>
      </c>
      <c r="P236" s="31">
        <f>AX236+IF($F236="범선",IF($BG$1=TRUE,INDEX(Sheet2!$H$2:'Sheet2'!$H$45,MATCH(AX236,Sheet2!$G$2:'Sheet2'!$G$45,0),0)),IF($BH$1=TRUE,INDEX(Sheet2!$I$2:'Sheet2'!$I$45,MATCH(AX236,Sheet2!$G$2:'Sheet2'!$G$45,0)),IF($BI$1=TRUE,INDEX(Sheet2!$H$2:'Sheet2'!$H$45,MATCH(AX236,Sheet2!$G$2:'Sheet2'!$G$45,0)),0)))+IF($BE$1=TRUE,2,0)</f>
        <v>5</v>
      </c>
      <c r="Q236" s="26">
        <f t="shared" si="229"/>
        <v>8</v>
      </c>
      <c r="R236" s="26">
        <f t="shared" si="230"/>
        <v>11</v>
      </c>
      <c r="S236" s="28">
        <f t="shared" si="231"/>
        <v>14</v>
      </c>
      <c r="T236" s="26">
        <f>AY236+IF($F236="범선",IF($BG$1=TRUE,INDEX(Sheet2!$H$2:'Sheet2'!$H$45,MATCH(AY236,Sheet2!$G$2:'Sheet2'!$G$45,0),0)),IF($BH$1=TRUE,INDEX(Sheet2!$I$2:'Sheet2'!$I$45,MATCH(AY236,Sheet2!$G$2:'Sheet2'!$G$45,0)),IF($BI$1=TRUE,INDEX(Sheet2!$H$2:'Sheet2'!$H$45,MATCH(AY236,Sheet2!$G$2:'Sheet2'!$G$45,0)),0)))+IF($BE$1=TRUE,2,0)</f>
        <v>6</v>
      </c>
      <c r="U236" s="26">
        <f t="shared" si="232"/>
        <v>9.5</v>
      </c>
      <c r="V236" s="26">
        <f t="shared" si="233"/>
        <v>12.5</v>
      </c>
      <c r="W236" s="28">
        <f t="shared" si="234"/>
        <v>15.5</v>
      </c>
      <c r="X236" s="26">
        <f>AZ236+IF($F236="범선",IF($BG$1=TRUE,INDEX(Sheet2!$H$2:'Sheet2'!$H$45,MATCH(AZ236,Sheet2!$G$2:'Sheet2'!$G$45,0),0)),IF($BH$1=TRUE,INDEX(Sheet2!$I$2:'Sheet2'!$I$45,MATCH(AZ236,Sheet2!$G$2:'Sheet2'!$G$45,0)),IF($BI$1=TRUE,INDEX(Sheet2!$H$2:'Sheet2'!$H$45,MATCH(AZ236,Sheet2!$G$2:'Sheet2'!$G$45,0)),0)))+IF($BE$1=TRUE,2,0)</f>
        <v>9</v>
      </c>
      <c r="Y236" s="26">
        <f t="shared" si="235"/>
        <v>12.5</v>
      </c>
      <c r="Z236" s="26">
        <f t="shared" si="236"/>
        <v>15.5</v>
      </c>
      <c r="AA236" s="28">
        <f t="shared" si="237"/>
        <v>18.5</v>
      </c>
      <c r="AB236" s="26">
        <f>BA236+IF($F236="범선",IF($BG$1=TRUE,INDEX(Sheet2!$H$2:'Sheet2'!$H$45,MATCH(BA236,Sheet2!$G$2:'Sheet2'!$G$45,0),0)),IF($BH$1=TRUE,INDEX(Sheet2!$I$2:'Sheet2'!$I$45,MATCH(BA236,Sheet2!$G$2:'Sheet2'!$G$45,0)),IF($BI$1=TRUE,INDEX(Sheet2!$H$2:'Sheet2'!$H$45,MATCH(BA236,Sheet2!$G$2:'Sheet2'!$G$45,0)),0)))+IF($BE$1=TRUE,2,0)</f>
        <v>13</v>
      </c>
      <c r="AC236" s="26">
        <f t="shared" si="238"/>
        <v>16.5</v>
      </c>
      <c r="AD236" s="26">
        <f t="shared" si="239"/>
        <v>19.5</v>
      </c>
      <c r="AE236" s="28">
        <f t="shared" si="240"/>
        <v>22.5</v>
      </c>
      <c r="AF236" s="26">
        <f>BB236+IF($F236="범선",IF($BG$1=TRUE,INDEX(Sheet2!$H$2:'Sheet2'!$H$45,MATCH(BB236,Sheet2!$G$2:'Sheet2'!$G$45,0),0)),IF($BH$1=TRUE,INDEX(Sheet2!$I$2:'Sheet2'!$I$45,MATCH(BB236,Sheet2!$G$2:'Sheet2'!$G$45,0)),IF($BI$1=TRUE,INDEX(Sheet2!$H$2:'Sheet2'!$H$45,MATCH(BB236,Sheet2!$G$2:'Sheet2'!$G$45,0)),0)))+IF($BE$1=TRUE,2,0)</f>
        <v>17</v>
      </c>
      <c r="AG236" s="26">
        <f t="shared" si="241"/>
        <v>20.5</v>
      </c>
      <c r="AH236" s="26">
        <f t="shared" si="242"/>
        <v>23.5</v>
      </c>
      <c r="AI236" s="28">
        <f t="shared" si="243"/>
        <v>26.5</v>
      </c>
      <c r="AJ236" s="26"/>
      <c r="AK236" s="97">
        <v>270</v>
      </c>
      <c r="AL236" s="97">
        <v>320</v>
      </c>
      <c r="AM236" s="97">
        <v>13</v>
      </c>
      <c r="AN236" s="83">
        <v>14</v>
      </c>
      <c r="AO236" s="83">
        <v>40</v>
      </c>
      <c r="AP236" s="5">
        <v>100</v>
      </c>
      <c r="AQ236" s="5">
        <v>35</v>
      </c>
      <c r="AR236" s="5">
        <v>60</v>
      </c>
      <c r="AS236" s="5">
        <v>490</v>
      </c>
      <c r="AT236" s="5">
        <v>3</v>
      </c>
      <c r="AU236" s="5">
        <f t="shared" si="244"/>
        <v>650</v>
      </c>
      <c r="AV236" s="5">
        <f t="shared" si="245"/>
        <v>487</v>
      </c>
      <c r="AW236" s="5">
        <f t="shared" si="246"/>
        <v>812</v>
      </c>
      <c r="AX236" s="5">
        <f t="shared" si="247"/>
        <v>3</v>
      </c>
      <c r="AY236" s="5">
        <f t="shared" si="248"/>
        <v>4</v>
      </c>
      <c r="AZ236" s="5">
        <f t="shared" si="249"/>
        <v>7</v>
      </c>
      <c r="BA236" s="5">
        <f t="shared" si="250"/>
        <v>11</v>
      </c>
      <c r="BB236" s="5">
        <f t="shared" si="251"/>
        <v>15</v>
      </c>
    </row>
    <row r="237" spans="1:54" hidden="1">
      <c r="A237" s="334"/>
      <c r="B237" s="89" t="s">
        <v>28</v>
      </c>
      <c r="C237" s="119" t="s">
        <v>183</v>
      </c>
      <c r="D237" s="26" t="s">
        <v>1</v>
      </c>
      <c r="E237" s="26" t="s">
        <v>0</v>
      </c>
      <c r="F237" s="26" t="s">
        <v>18</v>
      </c>
      <c r="G237" s="28" t="s">
        <v>12</v>
      </c>
      <c r="H237" s="91">
        <f>ROUNDDOWN(AK237*1.05,0)+INDEX(Sheet2!$B$2:'Sheet2'!$B$5,MATCH(G237,Sheet2!$A$2:'Sheet2'!$A$5,0),0)+34*AT237-ROUNDUP(IF($BC$1=TRUE,AV237,AW237)/10,0)+A237</f>
        <v>456</v>
      </c>
      <c r="I237" s="231">
        <f>ROUNDDOWN(AL237*1.05,0)+INDEX(Sheet2!$B$2:'Sheet2'!$B$5,MATCH(G237,Sheet2!$A$2:'Sheet2'!$A$5,0),0)+34*AT237-ROUNDUP(IF($BC$1=TRUE,AV237,AW237)/10,0)+A237</f>
        <v>408</v>
      </c>
      <c r="J237" s="30">
        <f t="shared" si="224"/>
        <v>864</v>
      </c>
      <c r="K237" s="88">
        <f>AW237-ROUNDDOWN(AR237/2,0)-ROUNDDOWN(MAX(AQ237*1.2,AP237*0.5),0)+INDEX(Sheet2!$C$2:'Sheet2'!$C$5,MATCH(G237,Sheet2!$A$2:'Sheet2'!$A$5,0),0)</f>
        <v>780</v>
      </c>
      <c r="L237" s="25">
        <f t="shared" si="225"/>
        <v>381</v>
      </c>
      <c r="M237" s="83">
        <f t="shared" si="226"/>
        <v>11</v>
      </c>
      <c r="N237" s="83">
        <f t="shared" si="227"/>
        <v>52</v>
      </c>
      <c r="O237" s="92">
        <f t="shared" si="228"/>
        <v>1776</v>
      </c>
      <c r="P237" s="31">
        <f>AX237+IF($F237="범선",IF($BG$1=TRUE,INDEX(Sheet2!$H$2:'Sheet2'!$H$45,MATCH(AX237,Sheet2!$G$2:'Sheet2'!$G$45,0),0)),IF($BH$1=TRUE,INDEX(Sheet2!$I$2:'Sheet2'!$I$45,MATCH(AX237,Sheet2!$G$2:'Sheet2'!$G$45,0)),IF($BI$1=TRUE,INDEX(Sheet2!$H$2:'Sheet2'!$H$45,MATCH(AX237,Sheet2!$G$2:'Sheet2'!$G$45,0)),0)))+IF($BE$1=TRUE,2,0)</f>
        <v>6</v>
      </c>
      <c r="Q237" s="26">
        <f t="shared" si="229"/>
        <v>9</v>
      </c>
      <c r="R237" s="26">
        <f t="shared" si="230"/>
        <v>12</v>
      </c>
      <c r="S237" s="28">
        <f t="shared" si="231"/>
        <v>15</v>
      </c>
      <c r="T237" s="26">
        <f>AY237+IF($F237="범선",IF($BG$1=TRUE,INDEX(Sheet2!$H$2:'Sheet2'!$H$45,MATCH(AY237,Sheet2!$G$2:'Sheet2'!$G$45,0),0)),IF($BH$1=TRUE,INDEX(Sheet2!$I$2:'Sheet2'!$I$45,MATCH(AY237,Sheet2!$G$2:'Sheet2'!$G$45,0)),IF($BI$1=TRUE,INDEX(Sheet2!$H$2:'Sheet2'!$H$45,MATCH(AY237,Sheet2!$G$2:'Sheet2'!$G$45,0)),0)))+IF($BE$1=TRUE,2,0)</f>
        <v>7</v>
      </c>
      <c r="U237" s="26">
        <f t="shared" si="232"/>
        <v>10.5</v>
      </c>
      <c r="V237" s="26">
        <f t="shared" si="233"/>
        <v>13.5</v>
      </c>
      <c r="W237" s="28">
        <f t="shared" si="234"/>
        <v>16.5</v>
      </c>
      <c r="X237" s="26">
        <f>AZ237+IF($F237="범선",IF($BG$1=TRUE,INDEX(Sheet2!$H$2:'Sheet2'!$H$45,MATCH(AZ237,Sheet2!$G$2:'Sheet2'!$G$45,0),0)),IF($BH$1=TRUE,INDEX(Sheet2!$I$2:'Sheet2'!$I$45,MATCH(AZ237,Sheet2!$G$2:'Sheet2'!$G$45,0)),IF($BI$1=TRUE,INDEX(Sheet2!$H$2:'Sheet2'!$H$45,MATCH(AZ237,Sheet2!$G$2:'Sheet2'!$G$45,0)),0)))+IF($BE$1=TRUE,2,0)</f>
        <v>11</v>
      </c>
      <c r="Y237" s="26">
        <f t="shared" si="235"/>
        <v>14.5</v>
      </c>
      <c r="Z237" s="26">
        <f t="shared" si="236"/>
        <v>17.5</v>
      </c>
      <c r="AA237" s="28">
        <f t="shared" si="237"/>
        <v>20.5</v>
      </c>
      <c r="AB237" s="26">
        <f>BA237+IF($F237="범선",IF($BG$1=TRUE,INDEX(Sheet2!$H$2:'Sheet2'!$H$45,MATCH(BA237,Sheet2!$G$2:'Sheet2'!$G$45,0),0)),IF($BH$1=TRUE,INDEX(Sheet2!$I$2:'Sheet2'!$I$45,MATCH(BA237,Sheet2!$G$2:'Sheet2'!$G$45,0)),IF($BI$1=TRUE,INDEX(Sheet2!$H$2:'Sheet2'!$H$45,MATCH(BA237,Sheet2!$G$2:'Sheet2'!$G$45,0)),0)))+IF($BE$1=TRUE,2,0)</f>
        <v>14</v>
      </c>
      <c r="AC237" s="26">
        <f t="shared" si="238"/>
        <v>17.5</v>
      </c>
      <c r="AD237" s="26">
        <f t="shared" si="239"/>
        <v>20.5</v>
      </c>
      <c r="AE237" s="28">
        <f t="shared" si="240"/>
        <v>23.5</v>
      </c>
      <c r="AF237" s="26">
        <f>BB237+IF($F237="범선",IF($BG$1=TRUE,INDEX(Sheet2!$H$2:'Sheet2'!$H$45,MATCH(BB237,Sheet2!$G$2:'Sheet2'!$G$45,0),0)),IF($BH$1=TRUE,INDEX(Sheet2!$I$2:'Sheet2'!$I$45,MATCH(BB237,Sheet2!$G$2:'Sheet2'!$G$45,0)),IF($BI$1=TRUE,INDEX(Sheet2!$H$2:'Sheet2'!$H$45,MATCH(BB237,Sheet2!$G$2:'Sheet2'!$G$45,0)),0)))+IF($BE$1=TRUE,2,0)</f>
        <v>18</v>
      </c>
      <c r="AG237" s="26">
        <f t="shared" si="241"/>
        <v>21.5</v>
      </c>
      <c r="AH237" s="26">
        <f t="shared" si="242"/>
        <v>24.5</v>
      </c>
      <c r="AI237" s="28">
        <f t="shared" si="243"/>
        <v>27.5</v>
      </c>
      <c r="AJ237" s="26"/>
      <c r="AK237" s="96">
        <v>255</v>
      </c>
      <c r="AL237" s="96">
        <v>209</v>
      </c>
      <c r="AM237" s="96">
        <v>11</v>
      </c>
      <c r="AN237" s="83">
        <v>11</v>
      </c>
      <c r="AO237" s="83">
        <v>52</v>
      </c>
      <c r="AP237" s="13">
        <v>180</v>
      </c>
      <c r="AQ237" s="13">
        <v>65</v>
      </c>
      <c r="AR237" s="13">
        <v>108</v>
      </c>
      <c r="AS237" s="13">
        <v>412</v>
      </c>
      <c r="AT237" s="13">
        <v>3</v>
      </c>
      <c r="AU237" s="5">
        <f t="shared" si="244"/>
        <v>700</v>
      </c>
      <c r="AV237" s="5">
        <f t="shared" si="245"/>
        <v>525</v>
      </c>
      <c r="AW237" s="5">
        <f t="shared" si="246"/>
        <v>875</v>
      </c>
      <c r="AX237" s="5">
        <f t="shared" si="247"/>
        <v>4</v>
      </c>
      <c r="AY237" s="5">
        <f t="shared" si="248"/>
        <v>5</v>
      </c>
      <c r="AZ237" s="5">
        <f t="shared" si="249"/>
        <v>9</v>
      </c>
      <c r="BA237" s="5">
        <f t="shared" si="250"/>
        <v>12</v>
      </c>
      <c r="BB237" s="5">
        <f t="shared" si="251"/>
        <v>16</v>
      </c>
    </row>
    <row r="238" spans="1:54">
      <c r="A238" s="1106"/>
      <c r="B238" s="1107"/>
      <c r="C238" s="1108" t="s">
        <v>527</v>
      </c>
      <c r="D238" s="1109" t="s">
        <v>26</v>
      </c>
      <c r="E238" s="1220" t="s">
        <v>36</v>
      </c>
      <c r="F238" s="1110" t="s">
        <v>19</v>
      </c>
      <c r="G238" s="1111" t="s">
        <v>8</v>
      </c>
      <c r="H238" s="1112">
        <f>ROUNDDOWN(AK238*1.05,0)+INDEX(Sheet2!$B$2:'Sheet2'!$B$5,MATCH(G238,Sheet2!$A$2:'Sheet2'!$A$5,0),0)+34*AT238-ROUNDUP(IF($BC$1=TRUE,AV238,AW238)/10,0)+A238</f>
        <v>434</v>
      </c>
      <c r="I238" s="1113">
        <f>ROUNDDOWN(AL238*1.05,0)+INDEX(Sheet2!$B$2:'Sheet2'!$B$5,MATCH(G238,Sheet2!$A$2:'Sheet2'!$A$5,0),0)+34*AT238-ROUNDUP(IF($BC$1=TRUE,AV238,AW238)/10,0)+A238</f>
        <v>413</v>
      </c>
      <c r="J238" s="1192">
        <f t="shared" si="224"/>
        <v>847</v>
      </c>
      <c r="K238" s="1193">
        <f>AW238-ROUNDDOWN(AR238/2,0)-ROUNDDOWN(MAX(AQ238*1.2,AP238*0.5),0)+INDEX(Sheet2!$C$2:'Sheet2'!$C$5,MATCH(G238,Sheet2!$A$2:'Sheet2'!$A$5,0),0)</f>
        <v>497</v>
      </c>
      <c r="L238" s="1194">
        <f t="shared" si="225"/>
        <v>198</v>
      </c>
      <c r="M238" s="1114">
        <f t="shared" si="226"/>
        <v>15</v>
      </c>
      <c r="N238" s="1114">
        <f t="shared" si="227"/>
        <v>55</v>
      </c>
      <c r="O238" s="1195">
        <f t="shared" si="228"/>
        <v>1715</v>
      </c>
      <c r="P238" s="31">
        <f>AX238+IF($F238="범선",IF($BG$1=TRUE,INDEX(Sheet2!$H$2:'Sheet2'!$H$45,MATCH(AX238,Sheet2!$G$2:'Sheet2'!$G$45,0),0)),IF($BH$1=TRUE,INDEX(Sheet2!$I$2:'Sheet2'!$I$45,MATCH(AX238,Sheet2!$G$2:'Sheet2'!$G$45,0)),IF($BI$1=TRUE,INDEX(Sheet2!$H$2:'Sheet2'!$H$45,MATCH(AX238,Sheet2!$G$2:'Sheet2'!$G$45,0)),0)))+IF($BE$1=TRUE,2,0)</f>
        <v>37</v>
      </c>
      <c r="Q238" s="26">
        <f t="shared" si="229"/>
        <v>40</v>
      </c>
      <c r="R238" s="26">
        <f t="shared" si="230"/>
        <v>43</v>
      </c>
      <c r="S238" s="28">
        <f t="shared" si="231"/>
        <v>46</v>
      </c>
      <c r="T238" s="26">
        <f>AY238+IF($F238="범선",IF($BG$1=TRUE,INDEX(Sheet2!$H$2:'Sheet2'!$H$45,MATCH(AY238,Sheet2!$G$2:'Sheet2'!$G$45,0),0)),IF($BH$1=TRUE,INDEX(Sheet2!$I$2:'Sheet2'!$I$45,MATCH(AY238,Sheet2!$G$2:'Sheet2'!$G$45,0)),IF($BI$1=TRUE,INDEX(Sheet2!$H$2:'Sheet2'!$H$45,MATCH(AY238,Sheet2!$G$2:'Sheet2'!$G$45,0)),0)))+IF($BE$1=TRUE,2,0)</f>
        <v>39</v>
      </c>
      <c r="U238" s="26">
        <f t="shared" si="232"/>
        <v>42.5</v>
      </c>
      <c r="V238" s="26">
        <f t="shared" si="233"/>
        <v>45.5</v>
      </c>
      <c r="W238" s="28">
        <f t="shared" si="234"/>
        <v>48.5</v>
      </c>
      <c r="X238" s="26">
        <f>AZ238+IF($F238="범선",IF($BG$1=TRUE,INDEX(Sheet2!$H$2:'Sheet2'!$H$45,MATCH(AZ238,Sheet2!$G$2:'Sheet2'!$G$45,0),0)),IF($BH$1=TRUE,INDEX(Sheet2!$I$2:'Sheet2'!$I$45,MATCH(AZ238,Sheet2!$G$2:'Sheet2'!$G$45,0)),IF($BI$1=TRUE,INDEX(Sheet2!$H$2:'Sheet2'!$H$45,MATCH(AZ238,Sheet2!$G$2:'Sheet2'!$G$45,0)),0)))+IF($BE$1=TRUE,2,0)</f>
        <v>45</v>
      </c>
      <c r="Y238" s="26">
        <f t="shared" si="235"/>
        <v>48.5</v>
      </c>
      <c r="Z238" s="26">
        <f t="shared" si="236"/>
        <v>51.5</v>
      </c>
      <c r="AA238" s="28">
        <f t="shared" si="237"/>
        <v>54.5</v>
      </c>
      <c r="AB238" s="26">
        <f>BA238+IF($F238="범선",IF($BG$1=TRUE,INDEX(Sheet2!$H$2:'Sheet2'!$H$45,MATCH(BA238,Sheet2!$G$2:'Sheet2'!$G$45,0),0)),IF($BH$1=TRUE,INDEX(Sheet2!$I$2:'Sheet2'!$I$45,MATCH(BA238,Sheet2!$G$2:'Sheet2'!$G$45,0)),IF($BI$1=TRUE,INDEX(Sheet2!$H$2:'Sheet2'!$H$45,MATCH(BA238,Sheet2!$G$2:'Sheet2'!$G$45,0)),0)))+IF($BE$1=TRUE,2,0)</f>
        <v>53</v>
      </c>
      <c r="AC238" s="26">
        <f t="shared" si="238"/>
        <v>56.5</v>
      </c>
      <c r="AD238" s="26">
        <f t="shared" si="239"/>
        <v>59.5</v>
      </c>
      <c r="AE238" s="28">
        <f t="shared" si="240"/>
        <v>62.5</v>
      </c>
      <c r="AF238" s="26">
        <f>BB238+IF($F238="범선",IF($BG$1=TRUE,INDEX(Sheet2!$H$2:'Sheet2'!$H$45,MATCH(BB238,Sheet2!$G$2:'Sheet2'!$G$45,0),0)),IF($BH$1=TRUE,INDEX(Sheet2!$I$2:'Sheet2'!$I$45,MATCH(BB238,Sheet2!$G$2:'Sheet2'!$G$45,0)),IF($BI$1=TRUE,INDEX(Sheet2!$H$2:'Sheet2'!$H$45,MATCH(BB238,Sheet2!$G$2:'Sheet2'!$G$45,0)),0)))+IF($BE$1=TRUE,2,0)</f>
        <v>61</v>
      </c>
      <c r="AG238" s="26">
        <f t="shared" si="241"/>
        <v>64.5</v>
      </c>
      <c r="AH238" s="26">
        <f t="shared" si="242"/>
        <v>67.5</v>
      </c>
      <c r="AI238" s="28">
        <f t="shared" si="243"/>
        <v>70.5</v>
      </c>
      <c r="AJ238" s="26"/>
      <c r="AK238" s="97">
        <v>200</v>
      </c>
      <c r="AL238" s="97">
        <v>180</v>
      </c>
      <c r="AM238" s="97">
        <v>15</v>
      </c>
      <c r="AN238" s="267">
        <v>15</v>
      </c>
      <c r="AO238" s="267">
        <v>55</v>
      </c>
      <c r="AP238" s="5">
        <v>200</v>
      </c>
      <c r="AQ238" s="5">
        <v>100</v>
      </c>
      <c r="AR238" s="5">
        <v>115</v>
      </c>
      <c r="AS238" s="5">
        <v>185</v>
      </c>
      <c r="AT238" s="5">
        <v>3</v>
      </c>
      <c r="AU238" s="5">
        <f t="shared" si="244"/>
        <v>500</v>
      </c>
      <c r="AV238" s="5">
        <f t="shared" si="245"/>
        <v>375</v>
      </c>
      <c r="AW238" s="5">
        <f t="shared" si="246"/>
        <v>625</v>
      </c>
      <c r="AX238" s="5">
        <f t="shared" si="247"/>
        <v>7</v>
      </c>
      <c r="AY238" s="5">
        <f t="shared" si="248"/>
        <v>8</v>
      </c>
      <c r="AZ238" s="5">
        <f t="shared" si="249"/>
        <v>11</v>
      </c>
      <c r="BA238" s="5">
        <f t="shared" si="250"/>
        <v>15</v>
      </c>
      <c r="BB238" s="5">
        <f t="shared" si="251"/>
        <v>19</v>
      </c>
    </row>
    <row r="239" spans="1:54" hidden="1">
      <c r="A239" s="334"/>
      <c r="B239" s="89" t="s">
        <v>3</v>
      </c>
      <c r="C239" s="119" t="s">
        <v>194</v>
      </c>
      <c r="D239" s="26" t="s">
        <v>1</v>
      </c>
      <c r="E239" s="26" t="s">
        <v>41</v>
      </c>
      <c r="F239" s="26" t="s">
        <v>18</v>
      </c>
      <c r="G239" s="28" t="s">
        <v>12</v>
      </c>
      <c r="H239" s="91">
        <f>ROUNDDOWN(AK239*1.05,0)+INDEX(Sheet2!$B$2:'Sheet2'!$B$5,MATCH(G239,Sheet2!$A$2:'Sheet2'!$A$5,0),0)+34*AT239-ROUNDUP(IF($BC$1=TRUE,AV239,AW239)/10,0)+A239</f>
        <v>378</v>
      </c>
      <c r="I239" s="231">
        <f>ROUNDDOWN(AL239*1.05,0)+INDEX(Sheet2!$B$2:'Sheet2'!$B$5,MATCH(G239,Sheet2!$A$2:'Sheet2'!$A$5,0),0)+34*AT239-ROUNDUP(IF($BC$1=TRUE,AV239,AW239)/10,0)+A239</f>
        <v>546</v>
      </c>
      <c r="J239" s="30">
        <f t="shared" si="224"/>
        <v>924</v>
      </c>
      <c r="K239" s="88">
        <f>AW239-ROUNDDOWN(AR239/2,0)-ROUNDDOWN(MAX(AQ239*1.2,AP239*0.5),0)+INDEX(Sheet2!$C$2:'Sheet2'!$C$5,MATCH(G239,Sheet2!$A$2:'Sheet2'!$A$5,0),0)</f>
        <v>761</v>
      </c>
      <c r="L239" s="25">
        <f t="shared" si="225"/>
        <v>362</v>
      </c>
      <c r="M239" s="83">
        <f t="shared" si="226"/>
        <v>14</v>
      </c>
      <c r="N239" s="83">
        <f t="shared" si="227"/>
        <v>53</v>
      </c>
      <c r="O239" s="92">
        <f t="shared" si="228"/>
        <v>1680</v>
      </c>
      <c r="P239" s="31">
        <f>AX239+IF($F239="범선",IF($BG$1=TRUE,INDEX(Sheet2!$H$2:'Sheet2'!$H$45,MATCH(AX239,Sheet2!$G$2:'Sheet2'!$G$45,0),0)),IF($BH$1=TRUE,INDEX(Sheet2!$I$2:'Sheet2'!$I$45,MATCH(AX239,Sheet2!$G$2:'Sheet2'!$G$45,0)),IF($BI$1=TRUE,INDEX(Sheet2!$H$2:'Sheet2'!$H$45,MATCH(AX239,Sheet2!$G$2:'Sheet2'!$G$45,0)),0)))+IF($BE$1=TRUE,2,0)</f>
        <v>6</v>
      </c>
      <c r="Q239" s="26">
        <f t="shared" si="229"/>
        <v>9</v>
      </c>
      <c r="R239" s="26">
        <f t="shared" si="230"/>
        <v>12</v>
      </c>
      <c r="S239" s="28">
        <f t="shared" si="231"/>
        <v>15</v>
      </c>
      <c r="T239" s="26">
        <f>AY239+IF($F239="범선",IF($BG$1=TRUE,INDEX(Sheet2!$H$2:'Sheet2'!$H$45,MATCH(AY239,Sheet2!$G$2:'Sheet2'!$G$45,0),0)),IF($BH$1=TRUE,INDEX(Sheet2!$I$2:'Sheet2'!$I$45,MATCH(AY239,Sheet2!$G$2:'Sheet2'!$G$45,0)),IF($BI$1=TRUE,INDEX(Sheet2!$H$2:'Sheet2'!$H$45,MATCH(AY239,Sheet2!$G$2:'Sheet2'!$G$45,0)),0)))+IF($BE$1=TRUE,2,0)</f>
        <v>7</v>
      </c>
      <c r="U239" s="26">
        <f t="shared" si="232"/>
        <v>10.5</v>
      </c>
      <c r="V239" s="26">
        <f t="shared" si="233"/>
        <v>13.5</v>
      </c>
      <c r="W239" s="28">
        <f t="shared" si="234"/>
        <v>16.5</v>
      </c>
      <c r="X239" s="26">
        <f>AZ239+IF($F239="범선",IF($BG$1=TRUE,INDEX(Sheet2!$H$2:'Sheet2'!$H$45,MATCH(AZ239,Sheet2!$G$2:'Sheet2'!$G$45,0),0)),IF($BH$1=TRUE,INDEX(Sheet2!$I$2:'Sheet2'!$I$45,MATCH(AZ239,Sheet2!$G$2:'Sheet2'!$G$45,0)),IF($BI$1=TRUE,INDEX(Sheet2!$H$2:'Sheet2'!$H$45,MATCH(AZ239,Sheet2!$G$2:'Sheet2'!$G$45,0)),0)))+IF($BE$1=TRUE,2,0)</f>
        <v>11</v>
      </c>
      <c r="Y239" s="26">
        <f t="shared" si="235"/>
        <v>14.5</v>
      </c>
      <c r="Z239" s="26">
        <f t="shared" si="236"/>
        <v>17.5</v>
      </c>
      <c r="AA239" s="28">
        <f t="shared" si="237"/>
        <v>20.5</v>
      </c>
      <c r="AB239" s="26">
        <f>BA239+IF($F239="범선",IF($BG$1=TRUE,INDEX(Sheet2!$H$2:'Sheet2'!$H$45,MATCH(BA239,Sheet2!$G$2:'Sheet2'!$G$45,0),0)),IF($BH$1=TRUE,INDEX(Sheet2!$I$2:'Sheet2'!$I$45,MATCH(BA239,Sheet2!$G$2:'Sheet2'!$G$45,0)),IF($BI$1=TRUE,INDEX(Sheet2!$H$2:'Sheet2'!$H$45,MATCH(BA239,Sheet2!$G$2:'Sheet2'!$G$45,0)),0)))+IF($BE$1=TRUE,2,0)</f>
        <v>15</v>
      </c>
      <c r="AC239" s="26">
        <f t="shared" si="238"/>
        <v>18.5</v>
      </c>
      <c r="AD239" s="26">
        <f t="shared" si="239"/>
        <v>21.5</v>
      </c>
      <c r="AE239" s="28">
        <f t="shared" si="240"/>
        <v>24.5</v>
      </c>
      <c r="AF239" s="26">
        <f>BB239+IF($F239="범선",IF($BG$1=TRUE,INDEX(Sheet2!$H$2:'Sheet2'!$H$45,MATCH(BB239,Sheet2!$G$2:'Sheet2'!$G$45,0),0)),IF($BH$1=TRUE,INDEX(Sheet2!$I$2:'Sheet2'!$I$45,MATCH(BB239,Sheet2!$G$2:'Sheet2'!$G$45,0)),IF($BI$1=TRUE,INDEX(Sheet2!$H$2:'Sheet2'!$H$45,MATCH(BB239,Sheet2!$G$2:'Sheet2'!$G$45,0)),0)))+IF($BE$1=TRUE,2,0)</f>
        <v>18</v>
      </c>
      <c r="AG239" s="26">
        <f t="shared" si="241"/>
        <v>21.5</v>
      </c>
      <c r="AH239" s="26">
        <f t="shared" si="242"/>
        <v>24.5</v>
      </c>
      <c r="AI239" s="28">
        <f t="shared" si="243"/>
        <v>27.5</v>
      </c>
      <c r="AJ239" s="26"/>
      <c r="AK239" s="96">
        <v>180</v>
      </c>
      <c r="AL239" s="96">
        <v>340</v>
      </c>
      <c r="AM239" s="96">
        <v>12</v>
      </c>
      <c r="AN239" s="83">
        <v>14</v>
      </c>
      <c r="AO239" s="83">
        <v>53</v>
      </c>
      <c r="AP239" s="13">
        <v>200</v>
      </c>
      <c r="AQ239" s="13">
        <v>90</v>
      </c>
      <c r="AR239" s="13">
        <v>110</v>
      </c>
      <c r="AS239" s="13">
        <v>390</v>
      </c>
      <c r="AT239" s="13">
        <v>3</v>
      </c>
      <c r="AU239" s="5">
        <f t="shared" si="244"/>
        <v>700</v>
      </c>
      <c r="AV239" s="5">
        <f t="shared" si="245"/>
        <v>525</v>
      </c>
      <c r="AW239" s="5">
        <f t="shared" si="246"/>
        <v>875</v>
      </c>
      <c r="AX239" s="5">
        <f t="shared" si="247"/>
        <v>4</v>
      </c>
      <c r="AY239" s="5">
        <f t="shared" si="248"/>
        <v>5</v>
      </c>
      <c r="AZ239" s="5">
        <f t="shared" si="249"/>
        <v>9</v>
      </c>
      <c r="BA239" s="5">
        <f t="shared" si="250"/>
        <v>13</v>
      </c>
      <c r="BB239" s="5">
        <f t="shared" si="251"/>
        <v>16</v>
      </c>
    </row>
    <row r="240" spans="1:54" hidden="1">
      <c r="A240" s="882"/>
      <c r="B240" s="89" t="s">
        <v>74</v>
      </c>
      <c r="C240" s="119" t="s">
        <v>55</v>
      </c>
      <c r="D240" s="26" t="s">
        <v>1</v>
      </c>
      <c r="E240" s="26" t="s">
        <v>0</v>
      </c>
      <c r="F240" s="27" t="s">
        <v>18</v>
      </c>
      <c r="G240" s="28" t="s">
        <v>8</v>
      </c>
      <c r="H240" s="91">
        <f>ROUNDDOWN(AK240*1.05,0)+INDEX(Sheet2!$B$2:'Sheet2'!$B$5,MATCH(G240,Sheet2!$A$2:'Sheet2'!$A$5,0),0)+34*AT240-ROUNDUP(IF($BC$1=TRUE,AV240,AW240)/10,0)+A240</f>
        <v>373</v>
      </c>
      <c r="I240" s="231">
        <f>ROUNDDOWN(AL240*1.05,0)+INDEX(Sheet2!$B$2:'Sheet2'!$B$5,MATCH(G240,Sheet2!$A$2:'Sheet2'!$A$5,0),0)+34*AT240-ROUNDUP(IF($BC$1=TRUE,AV240,AW240)/10,0)+A240</f>
        <v>501</v>
      </c>
      <c r="J240" s="30">
        <f t="shared" si="224"/>
        <v>874</v>
      </c>
      <c r="K240" s="143">
        <f>AW240-ROUNDDOWN(AR240/2,0)-ROUNDDOWN(MAX(AQ240*1.2,AP240*0.5),0)+INDEX(Sheet2!$C$2:'Sheet2'!$C$5,MATCH(G240,Sheet2!$A$2:'Sheet2'!$A$5,0),0)</f>
        <v>754</v>
      </c>
      <c r="L240" s="25">
        <f t="shared" si="225"/>
        <v>385</v>
      </c>
      <c r="M240" s="83">
        <f t="shared" si="226"/>
        <v>11</v>
      </c>
      <c r="N240" s="83">
        <f t="shared" si="227"/>
        <v>43</v>
      </c>
      <c r="O240" s="92">
        <f t="shared" si="228"/>
        <v>1620</v>
      </c>
      <c r="P240" s="31">
        <f>AX240+IF($F240="범선",IF($BG$1=TRUE,INDEX(Sheet2!$H$2:'Sheet2'!$H$45,MATCH(AX240,Sheet2!$G$2:'Sheet2'!$G$45,0),0)),IF($BH$1=TRUE,INDEX(Sheet2!$I$2:'Sheet2'!$I$45,MATCH(AX240,Sheet2!$G$2:'Sheet2'!$G$45,0)),IF($BI$1=TRUE,INDEX(Sheet2!$H$2:'Sheet2'!$H$45,MATCH(AX240,Sheet2!$G$2:'Sheet2'!$G$45,0)),0)))+IF($BE$1=TRUE,2,0)</f>
        <v>5</v>
      </c>
      <c r="Q240" s="26">
        <f t="shared" si="229"/>
        <v>8</v>
      </c>
      <c r="R240" s="26">
        <f t="shared" si="230"/>
        <v>11</v>
      </c>
      <c r="S240" s="28">
        <f t="shared" si="231"/>
        <v>14</v>
      </c>
      <c r="T240" s="26">
        <f>AY240+IF($F240="범선",IF($BG$1=TRUE,INDEX(Sheet2!$H$2:'Sheet2'!$H$45,MATCH(AY240,Sheet2!$G$2:'Sheet2'!$G$45,0),0)),IF($BH$1=TRUE,INDEX(Sheet2!$I$2:'Sheet2'!$I$45,MATCH(AY240,Sheet2!$G$2:'Sheet2'!$G$45,0)),IF($BI$1=TRUE,INDEX(Sheet2!$H$2:'Sheet2'!$H$45,MATCH(AY240,Sheet2!$G$2:'Sheet2'!$G$45,0)),0)))+IF($BE$1=TRUE,2,0)</f>
        <v>6</v>
      </c>
      <c r="U240" s="26">
        <f t="shared" si="232"/>
        <v>9.5</v>
      </c>
      <c r="V240" s="26">
        <f t="shared" si="233"/>
        <v>12.5</v>
      </c>
      <c r="W240" s="28">
        <f t="shared" si="234"/>
        <v>15.5</v>
      </c>
      <c r="X240" s="26">
        <f>AZ240+IF($F240="범선",IF($BG$1=TRUE,INDEX(Sheet2!$H$2:'Sheet2'!$H$45,MATCH(AZ240,Sheet2!$G$2:'Sheet2'!$G$45,0),0)),IF($BH$1=TRUE,INDEX(Sheet2!$I$2:'Sheet2'!$I$45,MATCH(AZ240,Sheet2!$G$2:'Sheet2'!$G$45,0)),IF($BI$1=TRUE,INDEX(Sheet2!$H$2:'Sheet2'!$H$45,MATCH(AZ240,Sheet2!$G$2:'Sheet2'!$G$45,0)),0)))+IF($BE$1=TRUE,2,0)</f>
        <v>10</v>
      </c>
      <c r="Y240" s="26">
        <f t="shared" si="235"/>
        <v>13.5</v>
      </c>
      <c r="Z240" s="26">
        <f t="shared" si="236"/>
        <v>16.5</v>
      </c>
      <c r="AA240" s="28">
        <f t="shared" si="237"/>
        <v>19.5</v>
      </c>
      <c r="AB240" s="26">
        <f>BA240+IF($F240="범선",IF($BG$1=TRUE,INDEX(Sheet2!$H$2:'Sheet2'!$H$45,MATCH(BA240,Sheet2!$G$2:'Sheet2'!$G$45,0),0)),IF($BH$1=TRUE,INDEX(Sheet2!$I$2:'Sheet2'!$I$45,MATCH(BA240,Sheet2!$G$2:'Sheet2'!$G$45,0)),IF($BI$1=TRUE,INDEX(Sheet2!$H$2:'Sheet2'!$H$45,MATCH(BA240,Sheet2!$G$2:'Sheet2'!$G$45,0)),0)))+IF($BE$1=TRUE,2,0)</f>
        <v>14</v>
      </c>
      <c r="AC240" s="26">
        <f t="shared" si="238"/>
        <v>17.5</v>
      </c>
      <c r="AD240" s="26">
        <f t="shared" si="239"/>
        <v>20.5</v>
      </c>
      <c r="AE240" s="28">
        <f t="shared" si="240"/>
        <v>23.5</v>
      </c>
      <c r="AF240" s="26">
        <f>BB240+IF($F240="범선",IF($BG$1=TRUE,INDEX(Sheet2!$H$2:'Sheet2'!$H$45,MATCH(BB240,Sheet2!$G$2:'Sheet2'!$G$45,0),0)),IF($BH$1=TRUE,INDEX(Sheet2!$I$2:'Sheet2'!$I$45,MATCH(BB240,Sheet2!$G$2:'Sheet2'!$G$45,0)),IF($BI$1=TRUE,INDEX(Sheet2!$H$2:'Sheet2'!$H$45,MATCH(BB240,Sheet2!$G$2:'Sheet2'!$G$45,0)),0)))+IF($BE$1=TRUE,2,0)</f>
        <v>17</v>
      </c>
      <c r="AG240" s="26">
        <f t="shared" si="241"/>
        <v>20.5</v>
      </c>
      <c r="AH240" s="26">
        <f t="shared" si="242"/>
        <v>23.5</v>
      </c>
      <c r="AI240" s="28">
        <f t="shared" si="243"/>
        <v>26.5</v>
      </c>
      <c r="AJ240" s="26"/>
      <c r="AK240" s="97">
        <v>152</v>
      </c>
      <c r="AL240" s="97">
        <v>274</v>
      </c>
      <c r="AM240" s="97">
        <v>13</v>
      </c>
      <c r="AN240" s="83">
        <v>11</v>
      </c>
      <c r="AO240" s="83">
        <v>43</v>
      </c>
      <c r="AP240" s="5">
        <v>110</v>
      </c>
      <c r="AQ240" s="5">
        <v>46</v>
      </c>
      <c r="AR240" s="5">
        <v>80</v>
      </c>
      <c r="AS240" s="5">
        <v>450</v>
      </c>
      <c r="AT240" s="5">
        <v>3</v>
      </c>
      <c r="AU240" s="5">
        <f t="shared" si="244"/>
        <v>640</v>
      </c>
      <c r="AV240" s="5">
        <f t="shared" si="245"/>
        <v>480</v>
      </c>
      <c r="AW240" s="5">
        <f t="shared" si="246"/>
        <v>800</v>
      </c>
      <c r="AX240" s="5">
        <f t="shared" si="247"/>
        <v>3</v>
      </c>
      <c r="AY240" s="5">
        <f t="shared" si="248"/>
        <v>4</v>
      </c>
      <c r="AZ240" s="5">
        <f t="shared" si="249"/>
        <v>8</v>
      </c>
      <c r="BA240" s="5">
        <f t="shared" si="250"/>
        <v>12</v>
      </c>
      <c r="BB240" s="5">
        <f t="shared" si="251"/>
        <v>15</v>
      </c>
    </row>
    <row r="241" spans="1:54" hidden="1">
      <c r="A241" s="882"/>
      <c r="B241" s="89" t="s">
        <v>57</v>
      </c>
      <c r="C241" s="119" t="s">
        <v>55</v>
      </c>
      <c r="D241" s="26" t="s">
        <v>1</v>
      </c>
      <c r="E241" s="26" t="s">
        <v>41</v>
      </c>
      <c r="F241" s="27" t="s">
        <v>18</v>
      </c>
      <c r="G241" s="28" t="s">
        <v>12</v>
      </c>
      <c r="H241" s="91">
        <f>ROUNDDOWN(AK241*1.05,0)+INDEX(Sheet2!$B$2:'Sheet2'!$B$5,MATCH(G241,Sheet2!$A$2:'Sheet2'!$A$5,0),0)+34*AT241-ROUNDUP(IF($BC$1=TRUE,AV241,AW241)/10,0)+A241</f>
        <v>362</v>
      </c>
      <c r="I241" s="231">
        <f>ROUNDDOWN(AL241*1.05,0)+INDEX(Sheet2!$B$2:'Sheet2'!$B$5,MATCH(G241,Sheet2!$A$2:'Sheet2'!$A$5,0),0)+34*AT241-ROUNDUP(IF($BC$1=TRUE,AV241,AW241)/10,0)+A241</f>
        <v>498</v>
      </c>
      <c r="J241" s="30">
        <f t="shared" si="224"/>
        <v>860</v>
      </c>
      <c r="K241" s="88">
        <f>AW241-ROUNDDOWN(AR241/2,0)-ROUNDDOWN(MAX(AQ241*1.2,AP241*0.5),0)+INDEX(Sheet2!$C$2:'Sheet2'!$C$5,MATCH(G241,Sheet2!$A$2:'Sheet2'!$A$5,0),0)</f>
        <v>754</v>
      </c>
      <c r="L241" s="25">
        <f t="shared" si="225"/>
        <v>385</v>
      </c>
      <c r="M241" s="83">
        <f t="shared" si="226"/>
        <v>11</v>
      </c>
      <c r="N241" s="83">
        <f t="shared" si="227"/>
        <v>43</v>
      </c>
      <c r="O241" s="92">
        <f t="shared" si="228"/>
        <v>1584</v>
      </c>
      <c r="P241" s="31">
        <f>AX241+IF($F241="범선",IF($BG$1=TRUE,INDEX(Sheet2!$H$2:'Sheet2'!$H$45,MATCH(AX241,Sheet2!$G$2:'Sheet2'!$G$45,0),0)),IF($BH$1=TRUE,INDEX(Sheet2!$I$2:'Sheet2'!$I$45,MATCH(AX241,Sheet2!$G$2:'Sheet2'!$G$45,0)),IF($BI$1=TRUE,INDEX(Sheet2!$H$2:'Sheet2'!$H$45,MATCH(AX241,Sheet2!$G$2:'Sheet2'!$G$45,0)),0)))+IF($BE$1=TRUE,2,0)</f>
        <v>5</v>
      </c>
      <c r="Q241" s="26">
        <f t="shared" si="229"/>
        <v>8</v>
      </c>
      <c r="R241" s="26">
        <f t="shared" si="230"/>
        <v>11</v>
      </c>
      <c r="S241" s="28">
        <f t="shared" si="231"/>
        <v>14</v>
      </c>
      <c r="T241" s="26">
        <f>AY241+IF($F241="범선",IF($BG$1=TRUE,INDEX(Sheet2!$H$2:'Sheet2'!$H$45,MATCH(AY241,Sheet2!$G$2:'Sheet2'!$G$45,0),0)),IF($BH$1=TRUE,INDEX(Sheet2!$I$2:'Sheet2'!$I$45,MATCH(AY241,Sheet2!$G$2:'Sheet2'!$G$45,0)),IF($BI$1=TRUE,INDEX(Sheet2!$H$2:'Sheet2'!$H$45,MATCH(AY241,Sheet2!$G$2:'Sheet2'!$G$45,0)),0)))+IF($BE$1=TRUE,2,0)</f>
        <v>6</v>
      </c>
      <c r="U241" s="26">
        <f t="shared" si="232"/>
        <v>9.5</v>
      </c>
      <c r="V241" s="26">
        <f t="shared" si="233"/>
        <v>12.5</v>
      </c>
      <c r="W241" s="28">
        <f t="shared" si="234"/>
        <v>15.5</v>
      </c>
      <c r="X241" s="26">
        <f>AZ241+IF($F241="범선",IF($BG$1=TRUE,INDEX(Sheet2!$H$2:'Sheet2'!$H$45,MATCH(AZ241,Sheet2!$G$2:'Sheet2'!$G$45,0),0)),IF($BH$1=TRUE,INDEX(Sheet2!$I$2:'Sheet2'!$I$45,MATCH(AZ241,Sheet2!$G$2:'Sheet2'!$G$45,0)),IF($BI$1=TRUE,INDEX(Sheet2!$H$2:'Sheet2'!$H$45,MATCH(AZ241,Sheet2!$G$2:'Sheet2'!$G$45,0)),0)))+IF($BE$1=TRUE,2,0)</f>
        <v>10</v>
      </c>
      <c r="Y241" s="26">
        <f t="shared" si="235"/>
        <v>13.5</v>
      </c>
      <c r="Z241" s="26">
        <f t="shared" si="236"/>
        <v>16.5</v>
      </c>
      <c r="AA241" s="28">
        <f t="shared" si="237"/>
        <v>19.5</v>
      </c>
      <c r="AB241" s="26">
        <f>BA241+IF($F241="범선",IF($BG$1=TRUE,INDEX(Sheet2!$H$2:'Sheet2'!$H$45,MATCH(BA241,Sheet2!$G$2:'Sheet2'!$G$45,0),0)),IF($BH$1=TRUE,INDEX(Sheet2!$I$2:'Sheet2'!$I$45,MATCH(BA241,Sheet2!$G$2:'Sheet2'!$G$45,0)),IF($BI$1=TRUE,INDEX(Sheet2!$H$2:'Sheet2'!$H$45,MATCH(BA241,Sheet2!$G$2:'Sheet2'!$G$45,0)),0)))+IF($BE$1=TRUE,2,0)</f>
        <v>14</v>
      </c>
      <c r="AC241" s="26">
        <f t="shared" si="238"/>
        <v>17.5</v>
      </c>
      <c r="AD241" s="26">
        <f t="shared" si="239"/>
        <v>20.5</v>
      </c>
      <c r="AE241" s="28">
        <f t="shared" si="240"/>
        <v>23.5</v>
      </c>
      <c r="AF241" s="26">
        <f>BB241+IF($F241="범선",IF($BG$1=TRUE,INDEX(Sheet2!$H$2:'Sheet2'!$H$45,MATCH(BB241,Sheet2!$G$2:'Sheet2'!$G$45,0),0)),IF($BH$1=TRUE,INDEX(Sheet2!$I$2:'Sheet2'!$I$45,MATCH(BB241,Sheet2!$G$2:'Sheet2'!$G$45,0)),IF($BI$1=TRUE,INDEX(Sheet2!$H$2:'Sheet2'!$H$45,MATCH(BB241,Sheet2!$G$2:'Sheet2'!$G$45,0)),0)))+IF($BE$1=TRUE,2,0)</f>
        <v>17</v>
      </c>
      <c r="AG241" s="26">
        <f t="shared" si="241"/>
        <v>20.5</v>
      </c>
      <c r="AH241" s="26">
        <f t="shared" si="242"/>
        <v>23.5</v>
      </c>
      <c r="AI241" s="28">
        <f t="shared" si="243"/>
        <v>26.5</v>
      </c>
      <c r="AJ241" s="26"/>
      <c r="AK241" s="97">
        <v>160</v>
      </c>
      <c r="AL241" s="97">
        <v>290</v>
      </c>
      <c r="AM241" s="97">
        <v>13</v>
      </c>
      <c r="AN241" s="83">
        <v>11</v>
      </c>
      <c r="AO241" s="83">
        <v>43</v>
      </c>
      <c r="AP241" s="5">
        <v>110</v>
      </c>
      <c r="AQ241" s="5">
        <v>46</v>
      </c>
      <c r="AR241" s="5">
        <v>80</v>
      </c>
      <c r="AS241" s="5">
        <v>450</v>
      </c>
      <c r="AT241" s="5">
        <v>3</v>
      </c>
      <c r="AU241" s="5">
        <f t="shared" si="244"/>
        <v>640</v>
      </c>
      <c r="AV241" s="5">
        <f t="shared" si="245"/>
        <v>480</v>
      </c>
      <c r="AW241" s="5">
        <f t="shared" si="246"/>
        <v>800</v>
      </c>
      <c r="AX241" s="5">
        <f t="shared" si="247"/>
        <v>3</v>
      </c>
      <c r="AY241" s="5">
        <f t="shared" si="248"/>
        <v>4</v>
      </c>
      <c r="AZ241" s="5">
        <f t="shared" si="249"/>
        <v>8</v>
      </c>
      <c r="BA241" s="5">
        <f t="shared" si="250"/>
        <v>12</v>
      </c>
      <c r="BB241" s="5">
        <f t="shared" si="251"/>
        <v>15</v>
      </c>
    </row>
    <row r="242" spans="1:54" hidden="1">
      <c r="A242" s="886"/>
      <c r="B242" s="167" t="s">
        <v>27</v>
      </c>
      <c r="C242" s="150" t="s">
        <v>29</v>
      </c>
      <c r="D242" s="151" t="s">
        <v>1</v>
      </c>
      <c r="E242" s="151" t="s">
        <v>0</v>
      </c>
      <c r="F242" s="152" t="s">
        <v>18</v>
      </c>
      <c r="G242" s="153" t="s">
        <v>8</v>
      </c>
      <c r="H242" s="169">
        <f>ROUNDDOWN(AK242*1.05,0)+INDEX(Sheet2!$B$2:'Sheet2'!$B$5,MATCH(G242,Sheet2!$A$2:'Sheet2'!$A$5,0),0)+34*AT242-ROUNDUP(IF($BC$1=TRUE,AV242,AW242)/10,0)+A242</f>
        <v>604</v>
      </c>
      <c r="I242" s="297">
        <f>ROUNDDOWN(AL242*1.05,0)+INDEX(Sheet2!$B$2:'Sheet2'!$B$5,MATCH(G242,Sheet2!$A$2:'Sheet2'!$A$5,0),0)+34*AT242-ROUNDUP(IF($BC$1=TRUE,AV242,AW242)/10,0)+A242</f>
        <v>448</v>
      </c>
      <c r="J242" s="154">
        <f t="shared" si="224"/>
        <v>1052</v>
      </c>
      <c r="K242" s="155">
        <f>AW242-ROUNDDOWN(AR242/2,0)-ROUNDDOWN(MAX(AQ242*1.2,AP242*0.5),0)+INDEX(Sheet2!$C$2:'Sheet2'!$C$5,MATCH(G242,Sheet2!$A$2:'Sheet2'!$A$5,0),0)</f>
        <v>753</v>
      </c>
      <c r="L242" s="156">
        <f t="shared" si="225"/>
        <v>394</v>
      </c>
      <c r="M242" s="157">
        <f t="shared" si="226"/>
        <v>11</v>
      </c>
      <c r="N242" s="157">
        <f t="shared" si="227"/>
        <v>32</v>
      </c>
      <c r="O242" s="158">
        <f t="shared" si="228"/>
        <v>2260</v>
      </c>
      <c r="P242" s="31">
        <f>AX242+IF($F242="범선",IF($BG$1=TRUE,INDEX(Sheet2!$H$2:'Sheet2'!$H$45,MATCH(AX242,Sheet2!$G$2:'Sheet2'!$G$45,0),0)),IF($BH$1=TRUE,INDEX(Sheet2!$I$2:'Sheet2'!$I$45,MATCH(AX242,Sheet2!$G$2:'Sheet2'!$G$45,0)),IF($BI$1=TRUE,INDEX(Sheet2!$H$2:'Sheet2'!$H$45,MATCH(AX242,Sheet2!$G$2:'Sheet2'!$G$45,0)),0)))+IF($BE$1=TRUE,2,0)</f>
        <v>3</v>
      </c>
      <c r="Q242" s="26">
        <f t="shared" si="229"/>
        <v>6</v>
      </c>
      <c r="R242" s="26">
        <f t="shared" si="230"/>
        <v>9</v>
      </c>
      <c r="S242" s="28">
        <f t="shared" si="231"/>
        <v>12</v>
      </c>
      <c r="T242" s="26">
        <f>AY242+IF($F242="범선",IF($BG$1=TRUE,INDEX(Sheet2!$H$2:'Sheet2'!$H$45,MATCH(AY242,Sheet2!$G$2:'Sheet2'!$G$45,0),0)),IF($BH$1=TRUE,INDEX(Sheet2!$I$2:'Sheet2'!$I$45,MATCH(AY242,Sheet2!$G$2:'Sheet2'!$G$45,0)),IF($BI$1=TRUE,INDEX(Sheet2!$H$2:'Sheet2'!$H$45,MATCH(AY242,Sheet2!$G$2:'Sheet2'!$G$45,0)),0)))+IF($BE$1=TRUE,2,0)</f>
        <v>4</v>
      </c>
      <c r="U242" s="26">
        <f t="shared" si="232"/>
        <v>7.5</v>
      </c>
      <c r="V242" s="26">
        <f t="shared" si="233"/>
        <v>10.5</v>
      </c>
      <c r="W242" s="28">
        <f t="shared" si="234"/>
        <v>13.5</v>
      </c>
      <c r="X242" s="26">
        <f>AZ242+IF($F242="범선",IF($BG$1=TRUE,INDEX(Sheet2!$H$2:'Sheet2'!$H$45,MATCH(AZ242,Sheet2!$G$2:'Sheet2'!$G$45,0),0)),IF($BH$1=TRUE,INDEX(Sheet2!$I$2:'Sheet2'!$I$45,MATCH(AZ242,Sheet2!$G$2:'Sheet2'!$G$45,0)),IF($BI$1=TRUE,INDEX(Sheet2!$H$2:'Sheet2'!$H$45,MATCH(AZ242,Sheet2!$G$2:'Sheet2'!$G$45,0)),0)))+IF($BE$1=TRUE,2,0)</f>
        <v>8</v>
      </c>
      <c r="Y242" s="26">
        <f t="shared" si="235"/>
        <v>11.5</v>
      </c>
      <c r="Z242" s="26">
        <f t="shared" si="236"/>
        <v>14.5</v>
      </c>
      <c r="AA242" s="28">
        <f t="shared" si="237"/>
        <v>17.5</v>
      </c>
      <c r="AB242" s="26">
        <f>BA242+IF($F242="범선",IF($BG$1=TRUE,INDEX(Sheet2!$H$2:'Sheet2'!$H$45,MATCH(BA242,Sheet2!$G$2:'Sheet2'!$G$45,0),0)),IF($BH$1=TRUE,INDEX(Sheet2!$I$2:'Sheet2'!$I$45,MATCH(BA242,Sheet2!$G$2:'Sheet2'!$G$45,0)),IF($BI$1=TRUE,INDEX(Sheet2!$H$2:'Sheet2'!$H$45,MATCH(BA242,Sheet2!$G$2:'Sheet2'!$G$45,0)),0)))+IF($BE$1=TRUE,2,0)</f>
        <v>11</v>
      </c>
      <c r="AC242" s="26">
        <f t="shared" si="238"/>
        <v>14.5</v>
      </c>
      <c r="AD242" s="26">
        <f t="shared" si="239"/>
        <v>17.5</v>
      </c>
      <c r="AE242" s="28">
        <f t="shared" si="240"/>
        <v>20.5</v>
      </c>
      <c r="AF242" s="26">
        <f>BB242+IF($F242="범선",IF($BG$1=TRUE,INDEX(Sheet2!$H$2:'Sheet2'!$H$45,MATCH(BB242,Sheet2!$G$2:'Sheet2'!$G$45,0),0)),IF($BH$1=TRUE,INDEX(Sheet2!$I$2:'Sheet2'!$I$45,MATCH(BB242,Sheet2!$G$2:'Sheet2'!$G$45,0)),IF($BI$1=TRUE,INDEX(Sheet2!$H$2:'Sheet2'!$H$45,MATCH(BB242,Sheet2!$G$2:'Sheet2'!$G$45,0)),0)))+IF($BE$1=TRUE,2,0)</f>
        <v>15</v>
      </c>
      <c r="AG242" s="26">
        <f t="shared" si="241"/>
        <v>18.5</v>
      </c>
      <c r="AH242" s="26">
        <f t="shared" si="242"/>
        <v>21.5</v>
      </c>
      <c r="AI242" s="28">
        <f t="shared" si="243"/>
        <v>24.5</v>
      </c>
      <c r="AJ242" s="26"/>
      <c r="AK242" s="97">
        <v>339</v>
      </c>
      <c r="AL242" s="97">
        <v>190</v>
      </c>
      <c r="AM242" s="97">
        <v>6</v>
      </c>
      <c r="AN242" s="83">
        <v>11</v>
      </c>
      <c r="AO242" s="83">
        <v>32</v>
      </c>
      <c r="AP242" s="5">
        <v>68</v>
      </c>
      <c r="AQ242" s="5">
        <v>40</v>
      </c>
      <c r="AR242" s="5">
        <v>46</v>
      </c>
      <c r="AS242" s="5">
        <v>506</v>
      </c>
      <c r="AT242" s="5">
        <v>4</v>
      </c>
      <c r="AU242" s="5">
        <f t="shared" si="244"/>
        <v>620</v>
      </c>
      <c r="AV242" s="5">
        <f t="shared" si="245"/>
        <v>465</v>
      </c>
      <c r="AW242" s="5">
        <f t="shared" si="246"/>
        <v>775</v>
      </c>
      <c r="AX242" s="5">
        <f t="shared" si="247"/>
        <v>1</v>
      </c>
      <c r="AY242" s="5">
        <f t="shared" si="248"/>
        <v>2</v>
      </c>
      <c r="AZ242" s="5">
        <f t="shared" si="249"/>
        <v>6</v>
      </c>
      <c r="BA242" s="5">
        <f t="shared" si="250"/>
        <v>9</v>
      </c>
      <c r="BB242" s="5">
        <f t="shared" si="251"/>
        <v>13</v>
      </c>
    </row>
    <row r="243" spans="1:54" hidden="1">
      <c r="A243" s="365"/>
      <c r="B243" s="167" t="s">
        <v>28</v>
      </c>
      <c r="C243" s="150" t="s">
        <v>29</v>
      </c>
      <c r="D243" s="151" t="s">
        <v>1</v>
      </c>
      <c r="E243" s="151" t="s">
        <v>0</v>
      </c>
      <c r="F243" s="152" t="s">
        <v>18</v>
      </c>
      <c r="G243" s="153" t="s">
        <v>8</v>
      </c>
      <c r="H243" s="169">
        <f>ROUNDDOWN(AK243*1.05,0)+INDEX(Sheet2!$B$2:'Sheet2'!$B$5,MATCH(G243,Sheet2!$A$2:'Sheet2'!$A$5,0),0)+34*AT243-ROUNDUP(IF($BC$1=TRUE,AV243,AW243)/10,0)+A243</f>
        <v>590</v>
      </c>
      <c r="I243" s="297">
        <f>ROUNDDOWN(AL243*1.05,0)+INDEX(Sheet2!$B$2:'Sheet2'!$B$5,MATCH(G243,Sheet2!$A$2:'Sheet2'!$A$5,0),0)+34*AT243-ROUNDUP(IF($BC$1=TRUE,AV243,AW243)/10,0)+A243</f>
        <v>436</v>
      </c>
      <c r="J243" s="154">
        <f t="shared" si="224"/>
        <v>1026</v>
      </c>
      <c r="K243" s="155">
        <f>AW243-ROUNDDOWN(AR243/2,0)-ROUNDDOWN(MAX(AQ243*1.2,AP243*0.5),0)+INDEX(Sheet2!$C$2:'Sheet2'!$C$5,MATCH(G243,Sheet2!$A$2:'Sheet2'!$A$5,0),0)</f>
        <v>753</v>
      </c>
      <c r="L243" s="156">
        <f t="shared" si="225"/>
        <v>394</v>
      </c>
      <c r="M243" s="157">
        <f t="shared" si="226"/>
        <v>10</v>
      </c>
      <c r="N243" s="157">
        <f t="shared" si="227"/>
        <v>32</v>
      </c>
      <c r="O243" s="158">
        <f t="shared" si="228"/>
        <v>2206</v>
      </c>
      <c r="P243" s="31">
        <f>AX243+IF($F243="범선",IF($BG$1=TRUE,INDEX(Sheet2!$H$2:'Sheet2'!$H$45,MATCH(AX243,Sheet2!$G$2:'Sheet2'!$G$45,0),0)),IF($BH$1=TRUE,INDEX(Sheet2!$I$2:'Sheet2'!$I$45,MATCH(AX243,Sheet2!$G$2:'Sheet2'!$G$45,0)),IF($BI$1=TRUE,INDEX(Sheet2!$H$2:'Sheet2'!$H$45,MATCH(AX243,Sheet2!$G$2:'Sheet2'!$G$45,0)),0)))+IF($BE$1=TRUE,2,0)</f>
        <v>3</v>
      </c>
      <c r="Q243" s="26">
        <f t="shared" si="229"/>
        <v>6</v>
      </c>
      <c r="R243" s="26">
        <f t="shared" si="230"/>
        <v>9</v>
      </c>
      <c r="S243" s="28">
        <f t="shared" si="231"/>
        <v>12</v>
      </c>
      <c r="T243" s="26">
        <f>AY243+IF($F243="범선",IF($BG$1=TRUE,INDEX(Sheet2!$H$2:'Sheet2'!$H$45,MATCH(AY243,Sheet2!$G$2:'Sheet2'!$G$45,0),0)),IF($BH$1=TRUE,INDEX(Sheet2!$I$2:'Sheet2'!$I$45,MATCH(AY243,Sheet2!$G$2:'Sheet2'!$G$45,0)),IF($BI$1=TRUE,INDEX(Sheet2!$H$2:'Sheet2'!$H$45,MATCH(AY243,Sheet2!$G$2:'Sheet2'!$G$45,0)),0)))+IF($BE$1=TRUE,2,0)</f>
        <v>4</v>
      </c>
      <c r="U243" s="26">
        <f t="shared" si="232"/>
        <v>7.5</v>
      </c>
      <c r="V243" s="26">
        <f t="shared" si="233"/>
        <v>10.5</v>
      </c>
      <c r="W243" s="28">
        <f t="shared" si="234"/>
        <v>13.5</v>
      </c>
      <c r="X243" s="26">
        <f>AZ243+IF($F243="범선",IF($BG$1=TRUE,INDEX(Sheet2!$H$2:'Sheet2'!$H$45,MATCH(AZ243,Sheet2!$G$2:'Sheet2'!$G$45,0),0)),IF($BH$1=TRUE,INDEX(Sheet2!$I$2:'Sheet2'!$I$45,MATCH(AZ243,Sheet2!$G$2:'Sheet2'!$G$45,0)),IF($BI$1=TRUE,INDEX(Sheet2!$H$2:'Sheet2'!$H$45,MATCH(AZ243,Sheet2!$G$2:'Sheet2'!$G$45,0)),0)))+IF($BE$1=TRUE,2,0)</f>
        <v>8</v>
      </c>
      <c r="Y243" s="26">
        <f t="shared" si="235"/>
        <v>11.5</v>
      </c>
      <c r="Z243" s="26">
        <f t="shared" si="236"/>
        <v>14.5</v>
      </c>
      <c r="AA243" s="28">
        <f t="shared" si="237"/>
        <v>17.5</v>
      </c>
      <c r="AB243" s="26">
        <f>BA243+IF($F243="범선",IF($BG$1=TRUE,INDEX(Sheet2!$H$2:'Sheet2'!$H$45,MATCH(BA243,Sheet2!$G$2:'Sheet2'!$G$45,0),0)),IF($BH$1=TRUE,INDEX(Sheet2!$I$2:'Sheet2'!$I$45,MATCH(BA243,Sheet2!$G$2:'Sheet2'!$G$45,0)),IF($BI$1=TRUE,INDEX(Sheet2!$H$2:'Sheet2'!$H$45,MATCH(BA243,Sheet2!$G$2:'Sheet2'!$G$45,0)),0)))+IF($BE$1=TRUE,2,0)</f>
        <v>11</v>
      </c>
      <c r="AC243" s="26">
        <f t="shared" si="238"/>
        <v>14.5</v>
      </c>
      <c r="AD243" s="26">
        <f t="shared" si="239"/>
        <v>17.5</v>
      </c>
      <c r="AE243" s="28">
        <f t="shared" si="240"/>
        <v>20.5</v>
      </c>
      <c r="AF243" s="26">
        <f>BB243+IF($F243="범선",IF($BG$1=TRUE,INDEX(Sheet2!$H$2:'Sheet2'!$H$45,MATCH(BB243,Sheet2!$G$2:'Sheet2'!$G$45,0),0)),IF($BH$1=TRUE,INDEX(Sheet2!$I$2:'Sheet2'!$I$45,MATCH(BB243,Sheet2!$G$2:'Sheet2'!$G$45,0)),IF($BI$1=TRUE,INDEX(Sheet2!$H$2:'Sheet2'!$H$45,MATCH(BB243,Sheet2!$G$2:'Sheet2'!$G$45,0)),0)))+IF($BE$1=TRUE,2,0)</f>
        <v>15</v>
      </c>
      <c r="AG243" s="26">
        <f t="shared" si="241"/>
        <v>18.5</v>
      </c>
      <c r="AH243" s="26">
        <f t="shared" si="242"/>
        <v>21.5</v>
      </c>
      <c r="AI243" s="28">
        <f t="shared" si="243"/>
        <v>24.5</v>
      </c>
      <c r="AJ243" s="26"/>
      <c r="AK243" s="97">
        <v>325</v>
      </c>
      <c r="AL243" s="97">
        <v>179</v>
      </c>
      <c r="AM243" s="97">
        <v>5</v>
      </c>
      <c r="AN243" s="83">
        <v>10</v>
      </c>
      <c r="AO243" s="83">
        <v>32</v>
      </c>
      <c r="AP243" s="5">
        <v>68</v>
      </c>
      <c r="AQ243" s="5">
        <v>40</v>
      </c>
      <c r="AR243" s="5">
        <v>46</v>
      </c>
      <c r="AS243" s="5">
        <v>506</v>
      </c>
      <c r="AT243" s="5">
        <v>4</v>
      </c>
      <c r="AU243" s="5">
        <f t="shared" si="244"/>
        <v>620</v>
      </c>
      <c r="AV243" s="5">
        <f t="shared" si="245"/>
        <v>465</v>
      </c>
      <c r="AW243" s="5">
        <f t="shared" si="246"/>
        <v>775</v>
      </c>
      <c r="AX243" s="5">
        <f t="shared" si="247"/>
        <v>1</v>
      </c>
      <c r="AY243" s="5">
        <f t="shared" si="248"/>
        <v>2</v>
      </c>
      <c r="AZ243" s="5">
        <f t="shared" si="249"/>
        <v>6</v>
      </c>
      <c r="BA243" s="5">
        <f t="shared" si="250"/>
        <v>9</v>
      </c>
      <c r="BB243" s="5">
        <f t="shared" si="251"/>
        <v>13</v>
      </c>
    </row>
    <row r="244" spans="1:54" hidden="1">
      <c r="A244" s="334"/>
      <c r="B244" s="89" t="s">
        <v>3</v>
      </c>
      <c r="C244" s="119" t="s">
        <v>189</v>
      </c>
      <c r="D244" s="26" t="s">
        <v>1</v>
      </c>
      <c r="E244" s="26" t="s">
        <v>41</v>
      </c>
      <c r="F244" s="26" t="s">
        <v>18</v>
      </c>
      <c r="G244" s="28" t="s">
        <v>12</v>
      </c>
      <c r="H244" s="91">
        <f>ROUNDDOWN(AK244*1.05,0)+INDEX(Sheet2!$B$2:'Sheet2'!$B$5,MATCH(G244,Sheet2!$A$2:'Sheet2'!$A$5,0),0)+34*AT244-ROUNDUP(IF($BC$1=TRUE,AV244,AW244)/10,0)+A244</f>
        <v>435</v>
      </c>
      <c r="I244" s="231">
        <f>ROUNDDOWN(AL244*1.05,0)+INDEX(Sheet2!$B$2:'Sheet2'!$B$5,MATCH(G244,Sheet2!$A$2:'Sheet2'!$A$5,0),0)+34*AT244-ROUNDUP(IF($BC$1=TRUE,AV244,AW244)/10,0)+A244</f>
        <v>525</v>
      </c>
      <c r="J244" s="30">
        <f t="shared" ref="J244:J256" si="252">H244+I244</f>
        <v>960</v>
      </c>
      <c r="K244" s="88">
        <f>AW244-ROUNDDOWN(AR244/2,0)-ROUNDDOWN(MAX(AQ244*1.2,AP244*0.5),0)+INDEX(Sheet2!$C$2:'Sheet2'!$C$5,MATCH(G244,Sheet2!$A$2:'Sheet2'!$A$5,0),0)</f>
        <v>749</v>
      </c>
      <c r="L244" s="25">
        <f t="shared" ref="L244:L256" si="253">AV244-ROUNDDOWN(AR244/2,0)-ROUNDDOWN(MAX(AQ244*1.2,AP244*0.5),0)</f>
        <v>350</v>
      </c>
      <c r="M244" s="83">
        <f t="shared" ref="M244:M256" si="254">AN244</f>
        <v>13</v>
      </c>
      <c r="N244" s="83">
        <f t="shared" ref="N244:N256" si="255">AO244</f>
        <v>55</v>
      </c>
      <c r="O244" s="92">
        <f t="shared" ref="O244:O256" si="256">H244*3+I244</f>
        <v>1830</v>
      </c>
      <c r="P244" s="31">
        <f>AX244+IF($F244="범선",IF($BG$1=TRUE,INDEX(Sheet2!$H$2:'Sheet2'!$H$45,MATCH(AX244,Sheet2!$G$2:'Sheet2'!$G$45,0),0)),IF($BH$1=TRUE,INDEX(Sheet2!$I$2:'Sheet2'!$I$45,MATCH(AX244,Sheet2!$G$2:'Sheet2'!$G$45,0)),IF($BI$1=TRUE,INDEX(Sheet2!$H$2:'Sheet2'!$H$45,MATCH(AX244,Sheet2!$G$2:'Sheet2'!$G$45,0)),0)))+IF($BE$1=TRUE,2,0)</f>
        <v>7</v>
      </c>
      <c r="Q244" s="26">
        <f t="shared" ref="Q244:Q256" si="257">P244+3</f>
        <v>10</v>
      </c>
      <c r="R244" s="26">
        <f t="shared" ref="R244:R256" si="258">P244+6</f>
        <v>13</v>
      </c>
      <c r="S244" s="28">
        <f t="shared" ref="S244:S256" si="259">P244+9</f>
        <v>16</v>
      </c>
      <c r="T244" s="26">
        <f>AY244+IF($F244="범선",IF($BG$1=TRUE,INDEX(Sheet2!$H$2:'Sheet2'!$H$45,MATCH(AY244,Sheet2!$G$2:'Sheet2'!$G$45,0),0)),IF($BH$1=TRUE,INDEX(Sheet2!$I$2:'Sheet2'!$I$45,MATCH(AY244,Sheet2!$G$2:'Sheet2'!$G$45,0)),IF($BI$1=TRUE,INDEX(Sheet2!$H$2:'Sheet2'!$H$45,MATCH(AY244,Sheet2!$G$2:'Sheet2'!$G$45,0)),0)))+IF($BE$1=TRUE,2,0)</f>
        <v>8</v>
      </c>
      <c r="U244" s="26">
        <f t="shared" ref="U244:U256" si="260">T244+3.5</f>
        <v>11.5</v>
      </c>
      <c r="V244" s="26">
        <f t="shared" ref="V244:V256" si="261">T244+6.5</f>
        <v>14.5</v>
      </c>
      <c r="W244" s="28">
        <f t="shared" ref="W244:W256" si="262">T244+9.5</f>
        <v>17.5</v>
      </c>
      <c r="X244" s="26">
        <f>AZ244+IF($F244="범선",IF($BG$1=TRUE,INDEX(Sheet2!$H$2:'Sheet2'!$H$45,MATCH(AZ244,Sheet2!$G$2:'Sheet2'!$G$45,0),0)),IF($BH$1=TRUE,INDEX(Sheet2!$I$2:'Sheet2'!$I$45,MATCH(AZ244,Sheet2!$G$2:'Sheet2'!$G$45,0)),IF($BI$1=TRUE,INDEX(Sheet2!$H$2:'Sheet2'!$H$45,MATCH(AZ244,Sheet2!$G$2:'Sheet2'!$G$45,0)),0)))+IF($BE$1=TRUE,2,0)</f>
        <v>11</v>
      </c>
      <c r="Y244" s="26">
        <f t="shared" ref="Y244:Y256" si="263">X244+3.5</f>
        <v>14.5</v>
      </c>
      <c r="Z244" s="26">
        <f t="shared" ref="Z244:Z256" si="264">X244+6.5</f>
        <v>17.5</v>
      </c>
      <c r="AA244" s="28">
        <f t="shared" ref="AA244:AA256" si="265">X244+9.5</f>
        <v>20.5</v>
      </c>
      <c r="AB244" s="26">
        <f>BA244+IF($F244="범선",IF($BG$1=TRUE,INDEX(Sheet2!$H$2:'Sheet2'!$H$45,MATCH(BA244,Sheet2!$G$2:'Sheet2'!$G$45,0),0)),IF($BH$1=TRUE,INDEX(Sheet2!$I$2:'Sheet2'!$I$45,MATCH(BA244,Sheet2!$G$2:'Sheet2'!$G$45,0)),IF($BI$1=TRUE,INDEX(Sheet2!$H$2:'Sheet2'!$H$45,MATCH(BA244,Sheet2!$G$2:'Sheet2'!$G$45,0)),0)))+IF($BE$1=TRUE,2,0)</f>
        <v>15</v>
      </c>
      <c r="AC244" s="26">
        <f t="shared" ref="AC244:AC256" si="266">AB244+3.5</f>
        <v>18.5</v>
      </c>
      <c r="AD244" s="26">
        <f t="shared" ref="AD244:AD256" si="267">AB244+6.5</f>
        <v>21.5</v>
      </c>
      <c r="AE244" s="28">
        <f t="shared" ref="AE244:AE256" si="268">AB244+9.5</f>
        <v>24.5</v>
      </c>
      <c r="AF244" s="26">
        <f>BB244+IF($F244="범선",IF($BG$1=TRUE,INDEX(Sheet2!$H$2:'Sheet2'!$H$45,MATCH(BB244,Sheet2!$G$2:'Sheet2'!$G$45,0),0)),IF($BH$1=TRUE,INDEX(Sheet2!$I$2:'Sheet2'!$I$45,MATCH(BB244,Sheet2!$G$2:'Sheet2'!$G$45,0)),IF($BI$1=TRUE,INDEX(Sheet2!$H$2:'Sheet2'!$H$45,MATCH(BB244,Sheet2!$G$2:'Sheet2'!$G$45,0)),0)))+IF($BE$1=TRUE,2,0)</f>
        <v>19</v>
      </c>
      <c r="AG244" s="26">
        <f t="shared" ref="AG244:AG256" si="269">AF244+3.5</f>
        <v>22.5</v>
      </c>
      <c r="AH244" s="26">
        <f t="shared" ref="AH244:AH256" si="270">AF244+6.5</f>
        <v>25.5</v>
      </c>
      <c r="AI244" s="28">
        <f t="shared" ref="AI244:AI256" si="271">AF244+9.5</f>
        <v>28.5</v>
      </c>
      <c r="AJ244" s="26"/>
      <c r="AK244" s="96">
        <v>235</v>
      </c>
      <c r="AL244" s="96">
        <v>320</v>
      </c>
      <c r="AM244" s="96">
        <v>13</v>
      </c>
      <c r="AN244" s="83">
        <v>13</v>
      </c>
      <c r="AO244" s="83">
        <v>55</v>
      </c>
      <c r="AP244" s="13">
        <v>210</v>
      </c>
      <c r="AQ244" s="13">
        <v>100</v>
      </c>
      <c r="AR244" s="13">
        <v>110</v>
      </c>
      <c r="AS244" s="13">
        <v>380</v>
      </c>
      <c r="AT244" s="13">
        <v>3</v>
      </c>
      <c r="AU244" s="5">
        <f t="shared" ref="AU244:AU256" si="272">AP244+AR244+AS244</f>
        <v>700</v>
      </c>
      <c r="AV244" s="5">
        <f t="shared" ref="AV244:AV256" si="273">ROUNDDOWN(AU244*0.75,0)</f>
        <v>525</v>
      </c>
      <c r="AW244" s="5">
        <f t="shared" ref="AW244:AW256" si="274">ROUNDDOWN(AU244*1.25,0)</f>
        <v>875</v>
      </c>
      <c r="AX244" s="5">
        <f t="shared" ref="AX244:AX256" si="275">ROUNDDOWN(($AO244-5)/5,0)-ROUNDDOWN(IF($BC$1=TRUE,$AV244,$AW244)/100,0)+IF($BD$1=TRUE,1,0)+IF($BF$1=TRUE,6,0)</f>
        <v>5</v>
      </c>
      <c r="AY244" s="5">
        <f t="shared" ref="AY244:AY256" si="276">ROUNDDOWN(($AO244-5+3*$BC$7)/5,0)-ROUNDDOWN(IF($BC$1=TRUE,$AV244,$AW244)/100,0)+IF($BD$1=TRUE,1,0)+IF($BF$1=TRUE,6,0)</f>
        <v>6</v>
      </c>
      <c r="AZ244" s="5">
        <f t="shared" ref="AZ244:AZ256" si="277">ROUNDDOWN(($AO244-5+20*1+2*$BC$7)/5,0)-ROUNDDOWN(IF($BC$1=TRUE,$AV244,$AW244)/100,0)+IF($BD$1=TRUE,1,0)+IF($BF$1=TRUE,6,0)</f>
        <v>9</v>
      </c>
      <c r="BA244" s="5">
        <f t="shared" ref="BA244:BA256" si="278">ROUNDDOWN(($AO244-5+20*2+1*$BC$7)/5,0)-ROUNDDOWN(IF($BC$1=TRUE,$AV244,$AW244)/100,0)+IF($BD$1=TRUE,1,0)+IF($BF$1=TRUE,6,0)</f>
        <v>13</v>
      </c>
      <c r="BB244" s="5">
        <f t="shared" ref="BB244:BB256" si="279">ROUNDDOWN(($AO244-5+60)/5,0)-ROUNDDOWN(IF($BC$1=TRUE,$AV244,$AW244)/100,0)+IF($BD$1=TRUE,1,0)+IF($BF$1=TRUE,6,0)</f>
        <v>17</v>
      </c>
    </row>
    <row r="245" spans="1:54" s="5" customFormat="1" hidden="1">
      <c r="A245" s="334"/>
      <c r="B245" s="89" t="s">
        <v>182</v>
      </c>
      <c r="C245" s="119" t="s">
        <v>110</v>
      </c>
      <c r="D245" s="26" t="s">
        <v>25</v>
      </c>
      <c r="E245" s="26" t="s">
        <v>0</v>
      </c>
      <c r="F245" s="27" t="s">
        <v>18</v>
      </c>
      <c r="G245" s="28" t="s">
        <v>12</v>
      </c>
      <c r="H245" s="91">
        <f>ROUNDDOWN(AK245*1.05,0)+INDEX(Sheet2!$B$2:'Sheet2'!$B$5,MATCH(G245,Sheet2!$A$2:'Sheet2'!$A$5,0),0)+34*AT245-ROUNDUP(IF($BC$1=TRUE,AV245,AW245)/10,0)+A245</f>
        <v>434</v>
      </c>
      <c r="I245" s="231">
        <f>ROUNDDOWN(AL245*1.05,0)+INDEX(Sheet2!$B$2:'Sheet2'!$B$5,MATCH(G245,Sheet2!$A$2:'Sheet2'!$A$5,0),0)+34*AT245-ROUNDUP(IF($BC$1=TRUE,AV245,AW245)/10,0)+A245</f>
        <v>481</v>
      </c>
      <c r="J245" s="30">
        <f t="shared" si="252"/>
        <v>915</v>
      </c>
      <c r="K245" s="88">
        <f>AW245-ROUNDDOWN(AR245/2,0)-ROUNDDOWN(MAX(AQ245*1.2,AP245*0.5),0)+INDEX(Sheet2!$C$2:'Sheet2'!$C$5,MATCH(G245,Sheet2!$A$2:'Sheet2'!$A$5,0),0)</f>
        <v>737</v>
      </c>
      <c r="L245" s="25">
        <f t="shared" si="253"/>
        <v>363</v>
      </c>
      <c r="M245" s="83">
        <f t="shared" si="254"/>
        <v>10</v>
      </c>
      <c r="N245" s="83">
        <f t="shared" si="255"/>
        <v>49</v>
      </c>
      <c r="O245" s="92">
        <f t="shared" si="256"/>
        <v>1783</v>
      </c>
      <c r="P245" s="31">
        <f>AX245+IF($F245="범선",IF($BG$1=TRUE,INDEX(Sheet2!$H$2:'Sheet2'!$H$45,MATCH(AX245,Sheet2!$G$2:'Sheet2'!$G$45,0),0)),IF($BH$1=TRUE,INDEX(Sheet2!$I$2:'Sheet2'!$I$45,MATCH(AX245,Sheet2!$G$2:'Sheet2'!$G$45,0)),IF($BI$1=TRUE,INDEX(Sheet2!$H$2:'Sheet2'!$H$45,MATCH(AX245,Sheet2!$G$2:'Sheet2'!$G$45,0)),0)))+IF($BE$1=TRUE,2,0)</f>
        <v>6</v>
      </c>
      <c r="Q245" s="26">
        <f t="shared" si="257"/>
        <v>9</v>
      </c>
      <c r="R245" s="26">
        <f t="shared" si="258"/>
        <v>12</v>
      </c>
      <c r="S245" s="28">
        <f t="shared" si="259"/>
        <v>15</v>
      </c>
      <c r="T245" s="26">
        <f>AY245+IF($F245="범선",IF($BG$1=TRUE,INDEX(Sheet2!$H$2:'Sheet2'!$H$45,MATCH(AY245,Sheet2!$G$2:'Sheet2'!$G$45,0),0)),IF($BH$1=TRUE,INDEX(Sheet2!$I$2:'Sheet2'!$I$45,MATCH(AY245,Sheet2!$G$2:'Sheet2'!$G$45,0)),IF($BI$1=TRUE,INDEX(Sheet2!$H$2:'Sheet2'!$H$45,MATCH(AY245,Sheet2!$G$2:'Sheet2'!$G$45,0)),0)))+IF($BE$1=TRUE,2,0)</f>
        <v>8</v>
      </c>
      <c r="U245" s="26">
        <f t="shared" si="260"/>
        <v>11.5</v>
      </c>
      <c r="V245" s="26">
        <f t="shared" si="261"/>
        <v>14.5</v>
      </c>
      <c r="W245" s="28">
        <f t="shared" si="262"/>
        <v>17.5</v>
      </c>
      <c r="X245" s="26">
        <f>AZ245+IF($F245="범선",IF($BG$1=TRUE,INDEX(Sheet2!$H$2:'Sheet2'!$H$45,MATCH(AZ245,Sheet2!$G$2:'Sheet2'!$G$45,0),0)),IF($BH$1=TRUE,INDEX(Sheet2!$I$2:'Sheet2'!$I$45,MATCH(AZ245,Sheet2!$G$2:'Sheet2'!$G$45,0)),IF($BI$1=TRUE,INDEX(Sheet2!$H$2:'Sheet2'!$H$45,MATCH(AZ245,Sheet2!$G$2:'Sheet2'!$G$45,0)),0)))+IF($BE$1=TRUE,2,0)</f>
        <v>11</v>
      </c>
      <c r="Y245" s="26">
        <f t="shared" si="263"/>
        <v>14.5</v>
      </c>
      <c r="Z245" s="26">
        <f t="shared" si="264"/>
        <v>17.5</v>
      </c>
      <c r="AA245" s="28">
        <f t="shared" si="265"/>
        <v>20.5</v>
      </c>
      <c r="AB245" s="26">
        <f>BA245+IF($F245="범선",IF($BG$1=TRUE,INDEX(Sheet2!$H$2:'Sheet2'!$H$45,MATCH(BA245,Sheet2!$G$2:'Sheet2'!$G$45,0),0)),IF($BH$1=TRUE,INDEX(Sheet2!$I$2:'Sheet2'!$I$45,MATCH(BA245,Sheet2!$G$2:'Sheet2'!$G$45,0)),IF($BI$1=TRUE,INDEX(Sheet2!$H$2:'Sheet2'!$H$45,MATCH(BA245,Sheet2!$G$2:'Sheet2'!$G$45,0)),0)))+IF($BE$1=TRUE,2,0)</f>
        <v>15</v>
      </c>
      <c r="AC245" s="26">
        <f t="shared" si="266"/>
        <v>18.5</v>
      </c>
      <c r="AD245" s="26">
        <f t="shared" si="267"/>
        <v>21.5</v>
      </c>
      <c r="AE245" s="28">
        <f t="shared" si="268"/>
        <v>24.5</v>
      </c>
      <c r="AF245" s="26">
        <f>BB245+IF($F245="범선",IF($BG$1=TRUE,INDEX(Sheet2!$H$2:'Sheet2'!$H$45,MATCH(BB245,Sheet2!$G$2:'Sheet2'!$G$45,0),0)),IF($BH$1=TRUE,INDEX(Sheet2!$I$2:'Sheet2'!$I$45,MATCH(BB245,Sheet2!$G$2:'Sheet2'!$G$45,0)),IF($BI$1=TRUE,INDEX(Sheet2!$H$2:'Sheet2'!$H$45,MATCH(BB245,Sheet2!$G$2:'Sheet2'!$G$45,0)),0)))+IF($BE$1=TRUE,2,0)</f>
        <v>18</v>
      </c>
      <c r="AG245" s="26">
        <f t="shared" si="269"/>
        <v>21.5</v>
      </c>
      <c r="AH245" s="26">
        <f t="shared" si="270"/>
        <v>24.5</v>
      </c>
      <c r="AI245" s="28">
        <f t="shared" si="271"/>
        <v>27.5</v>
      </c>
      <c r="AJ245" s="26"/>
      <c r="AK245" s="97">
        <v>230</v>
      </c>
      <c r="AL245" s="97">
        <v>275</v>
      </c>
      <c r="AM245" s="97">
        <v>11</v>
      </c>
      <c r="AN245" s="83">
        <v>10</v>
      </c>
      <c r="AO245" s="83">
        <v>49</v>
      </c>
      <c r="AP245" s="142">
        <v>135</v>
      </c>
      <c r="AQ245" s="142">
        <v>60</v>
      </c>
      <c r="AR245" s="142">
        <v>104</v>
      </c>
      <c r="AS245" s="142">
        <v>411</v>
      </c>
      <c r="AT245" s="142">
        <v>3</v>
      </c>
      <c r="AU245" s="5">
        <f t="shared" si="272"/>
        <v>650</v>
      </c>
      <c r="AV245" s="5">
        <f t="shared" si="273"/>
        <v>487</v>
      </c>
      <c r="AW245" s="5">
        <f t="shared" si="274"/>
        <v>812</v>
      </c>
      <c r="AX245" s="5">
        <f t="shared" si="275"/>
        <v>4</v>
      </c>
      <c r="AY245" s="5">
        <f t="shared" si="276"/>
        <v>6</v>
      </c>
      <c r="AZ245" s="5">
        <f t="shared" si="277"/>
        <v>9</v>
      </c>
      <c r="BA245" s="5">
        <f t="shared" si="278"/>
        <v>13</v>
      </c>
      <c r="BB245" s="5">
        <f t="shared" si="279"/>
        <v>16</v>
      </c>
    </row>
    <row r="246" spans="1:54" s="5" customFormat="1" hidden="1">
      <c r="A246" s="334"/>
      <c r="B246" s="89"/>
      <c r="C246" s="119" t="s">
        <v>42</v>
      </c>
      <c r="D246" s="26" t="s">
        <v>25</v>
      </c>
      <c r="E246" s="26" t="s">
        <v>41</v>
      </c>
      <c r="F246" s="27" t="s">
        <v>18</v>
      </c>
      <c r="G246" s="28" t="s">
        <v>8</v>
      </c>
      <c r="H246" s="91">
        <f>ROUNDDOWN(AK246*1.05,0)+INDEX(Sheet2!$B$2:'Sheet2'!$B$5,MATCH(G246,Sheet2!$A$2:'Sheet2'!$A$5,0),0)+34*AT246-ROUNDUP(IF($BC$1=TRUE,AV246,AW246)/10,0)+A246</f>
        <v>542</v>
      </c>
      <c r="I246" s="231">
        <f>ROUNDDOWN(AL246*1.05,0)+INDEX(Sheet2!$B$2:'Sheet2'!$B$5,MATCH(G246,Sheet2!$A$2:'Sheet2'!$A$5,0),0)+34*AT246-ROUNDUP(IF($BC$1=TRUE,AV246,AW246)/10,0)+A246</f>
        <v>448</v>
      </c>
      <c r="J246" s="30">
        <f t="shared" si="252"/>
        <v>990</v>
      </c>
      <c r="K246" s="143">
        <f>AW246-ROUNDDOWN(AR246/2,0)-ROUNDDOWN(MAX(AQ246*1.2,AP246*0.5),0)+INDEX(Sheet2!$C$2:'Sheet2'!$C$5,MATCH(G246,Sheet2!$A$2:'Sheet2'!$A$5,0),0)</f>
        <v>735</v>
      </c>
      <c r="L246" s="25">
        <f t="shared" si="253"/>
        <v>386</v>
      </c>
      <c r="M246" s="83">
        <f t="shared" si="254"/>
        <v>14</v>
      </c>
      <c r="N246" s="83">
        <f t="shared" si="255"/>
        <v>29</v>
      </c>
      <c r="O246" s="92">
        <f t="shared" si="256"/>
        <v>2074</v>
      </c>
      <c r="P246" s="31">
        <f>AX246+IF($F246="범선",IF($BG$1=TRUE,INDEX(Sheet2!$H$2:'Sheet2'!$H$45,MATCH(AX246,Sheet2!$G$2:'Sheet2'!$G$45,0),0)),IF($BH$1=TRUE,INDEX(Sheet2!$I$2:'Sheet2'!$I$45,MATCH(AX246,Sheet2!$G$2:'Sheet2'!$G$45,0)),IF($BI$1=TRUE,INDEX(Sheet2!$H$2:'Sheet2'!$H$45,MATCH(AX246,Sheet2!$G$2:'Sheet2'!$G$45,0)),0)))+IF($BE$1=TRUE,2,0)</f>
        <v>2</v>
      </c>
      <c r="Q246" s="26">
        <f t="shared" si="257"/>
        <v>5</v>
      </c>
      <c r="R246" s="26">
        <f t="shared" si="258"/>
        <v>8</v>
      </c>
      <c r="S246" s="28">
        <f t="shared" si="259"/>
        <v>11</v>
      </c>
      <c r="T246" s="26">
        <f>AY246+IF($F246="범선",IF($BG$1=TRUE,INDEX(Sheet2!$H$2:'Sheet2'!$H$45,MATCH(AY246,Sheet2!$G$2:'Sheet2'!$G$45,0),0)),IF($BH$1=TRUE,INDEX(Sheet2!$I$2:'Sheet2'!$I$45,MATCH(AY246,Sheet2!$G$2:'Sheet2'!$G$45,0)),IF($BI$1=TRUE,INDEX(Sheet2!$H$2:'Sheet2'!$H$45,MATCH(AY246,Sheet2!$G$2:'Sheet2'!$G$45,0)),0)))+IF($BE$1=TRUE,2,0)</f>
        <v>4</v>
      </c>
      <c r="U246" s="26">
        <f t="shared" si="260"/>
        <v>7.5</v>
      </c>
      <c r="V246" s="26">
        <f t="shared" si="261"/>
        <v>10.5</v>
      </c>
      <c r="W246" s="28">
        <f t="shared" si="262"/>
        <v>13.5</v>
      </c>
      <c r="X246" s="26">
        <f>AZ246+IF($F246="범선",IF($BG$1=TRUE,INDEX(Sheet2!$H$2:'Sheet2'!$H$45,MATCH(AZ246,Sheet2!$G$2:'Sheet2'!$G$45,0),0)),IF($BH$1=TRUE,INDEX(Sheet2!$I$2:'Sheet2'!$I$45,MATCH(AZ246,Sheet2!$G$2:'Sheet2'!$G$45,0)),IF($BI$1=TRUE,INDEX(Sheet2!$H$2:'Sheet2'!$H$45,MATCH(AZ246,Sheet2!$G$2:'Sheet2'!$G$45,0)),0)))+IF($BE$1=TRUE,2,0)</f>
        <v>7</v>
      </c>
      <c r="Y246" s="26">
        <f t="shared" si="263"/>
        <v>10.5</v>
      </c>
      <c r="Z246" s="26">
        <f t="shared" si="264"/>
        <v>13.5</v>
      </c>
      <c r="AA246" s="28">
        <f t="shared" si="265"/>
        <v>16.5</v>
      </c>
      <c r="AB246" s="26">
        <f>BA246+IF($F246="범선",IF($BG$1=TRUE,INDEX(Sheet2!$H$2:'Sheet2'!$H$45,MATCH(BA246,Sheet2!$G$2:'Sheet2'!$G$45,0),0)),IF($BH$1=TRUE,INDEX(Sheet2!$I$2:'Sheet2'!$I$45,MATCH(BA246,Sheet2!$G$2:'Sheet2'!$G$45,0)),IF($BI$1=TRUE,INDEX(Sheet2!$H$2:'Sheet2'!$H$45,MATCH(BA246,Sheet2!$G$2:'Sheet2'!$G$45,0)),0)))+IF($BE$1=TRUE,2,0)</f>
        <v>11</v>
      </c>
      <c r="AC246" s="26">
        <f t="shared" si="266"/>
        <v>14.5</v>
      </c>
      <c r="AD246" s="26">
        <f t="shared" si="267"/>
        <v>17.5</v>
      </c>
      <c r="AE246" s="28">
        <f t="shared" si="268"/>
        <v>20.5</v>
      </c>
      <c r="AF246" s="26">
        <f>BB246+IF($F246="범선",IF($BG$1=TRUE,INDEX(Sheet2!$H$2:'Sheet2'!$H$45,MATCH(BB246,Sheet2!$G$2:'Sheet2'!$G$45,0),0)),IF($BH$1=TRUE,INDEX(Sheet2!$I$2:'Sheet2'!$I$45,MATCH(BB246,Sheet2!$G$2:'Sheet2'!$G$45,0)),IF($BI$1=TRUE,INDEX(Sheet2!$H$2:'Sheet2'!$H$45,MATCH(BB246,Sheet2!$G$2:'Sheet2'!$G$45,0)),0)))+IF($BE$1=TRUE,2,0)</f>
        <v>14</v>
      </c>
      <c r="AG246" s="26">
        <f t="shared" si="269"/>
        <v>17.5</v>
      </c>
      <c r="AH246" s="26">
        <f t="shared" si="270"/>
        <v>20.5</v>
      </c>
      <c r="AI246" s="28">
        <f t="shared" si="271"/>
        <v>23.5</v>
      </c>
      <c r="AJ246" s="26"/>
      <c r="AK246" s="97">
        <v>310</v>
      </c>
      <c r="AL246" s="97">
        <v>220</v>
      </c>
      <c r="AM246" s="97">
        <v>15</v>
      </c>
      <c r="AN246" s="83">
        <v>14</v>
      </c>
      <c r="AO246" s="83">
        <v>29</v>
      </c>
      <c r="AP246" s="5">
        <v>77</v>
      </c>
      <c r="AQ246" s="5">
        <v>34</v>
      </c>
      <c r="AR246" s="5">
        <v>48</v>
      </c>
      <c r="AS246" s="5">
        <v>475</v>
      </c>
      <c r="AT246" s="5">
        <v>3</v>
      </c>
      <c r="AU246" s="5">
        <f t="shared" si="272"/>
        <v>600</v>
      </c>
      <c r="AV246" s="5">
        <f t="shared" si="273"/>
        <v>450</v>
      </c>
      <c r="AW246" s="5">
        <f t="shared" si="274"/>
        <v>750</v>
      </c>
      <c r="AX246" s="5">
        <f t="shared" si="275"/>
        <v>0</v>
      </c>
      <c r="AY246" s="5">
        <f t="shared" si="276"/>
        <v>2</v>
      </c>
      <c r="AZ246" s="5">
        <f t="shared" si="277"/>
        <v>5</v>
      </c>
      <c r="BA246" s="5">
        <f t="shared" si="278"/>
        <v>9</v>
      </c>
      <c r="BB246" s="5">
        <f t="shared" si="279"/>
        <v>12</v>
      </c>
    </row>
    <row r="247" spans="1:54" s="5" customFormat="1" hidden="1">
      <c r="A247" s="882"/>
      <c r="B247" s="89" t="s">
        <v>28</v>
      </c>
      <c r="C247" s="119" t="s">
        <v>115</v>
      </c>
      <c r="D247" s="26" t="s">
        <v>1</v>
      </c>
      <c r="E247" s="26" t="s">
        <v>36</v>
      </c>
      <c r="F247" s="27" t="s">
        <v>18</v>
      </c>
      <c r="G247" s="28" t="s">
        <v>12</v>
      </c>
      <c r="H247" s="91">
        <f>ROUNDDOWN(AK247*1.05,0)+INDEX(Sheet2!$B$2:'Sheet2'!$B$5,MATCH(G247,Sheet2!$A$2:'Sheet2'!$A$5,0),0)+34*AT247-ROUNDUP(IF($BC$1=TRUE,AV247,AW247)/10,0)+A247</f>
        <v>466</v>
      </c>
      <c r="I247" s="231">
        <f>ROUNDDOWN(AL247*1.05,0)+INDEX(Sheet2!$B$2:'Sheet2'!$B$5,MATCH(G247,Sheet2!$A$2:'Sheet2'!$A$5,0),0)+34*AT247-ROUNDUP(IF($BC$1=TRUE,AV247,AW247)/10,0)+A247</f>
        <v>413</v>
      </c>
      <c r="J247" s="30">
        <f t="shared" si="252"/>
        <v>879</v>
      </c>
      <c r="K247" s="88">
        <f>AW247-ROUNDDOWN(AR247/2,0)-ROUNDDOWN(MAX(AQ247*1.2,AP247*0.5),0)+INDEX(Sheet2!$C$2:'Sheet2'!$C$5,MATCH(G247,Sheet2!$A$2:'Sheet2'!$A$5,0),0)</f>
        <v>735</v>
      </c>
      <c r="L247" s="25">
        <f t="shared" si="253"/>
        <v>361</v>
      </c>
      <c r="M247" s="83">
        <f t="shared" si="254"/>
        <v>12</v>
      </c>
      <c r="N247" s="83">
        <f t="shared" si="255"/>
        <v>51</v>
      </c>
      <c r="O247" s="92">
        <f t="shared" si="256"/>
        <v>1811</v>
      </c>
      <c r="P247" s="31">
        <f>AX247+IF($F247="범선",IF($BG$1=TRUE,INDEX(Sheet2!$H$2:'Sheet2'!$H$45,MATCH(AX247,Sheet2!$G$2:'Sheet2'!$G$45,0),0)),IF($BH$1=TRUE,INDEX(Sheet2!$I$2:'Sheet2'!$I$45,MATCH(AX247,Sheet2!$G$2:'Sheet2'!$G$45,0)),IF($BI$1=TRUE,INDEX(Sheet2!$H$2:'Sheet2'!$H$45,MATCH(AX247,Sheet2!$G$2:'Sheet2'!$G$45,0)),0)))+IF($BE$1=TRUE,2,0)</f>
        <v>7</v>
      </c>
      <c r="Q247" s="26">
        <f t="shared" si="257"/>
        <v>10</v>
      </c>
      <c r="R247" s="26">
        <f t="shared" si="258"/>
        <v>13</v>
      </c>
      <c r="S247" s="28">
        <f t="shared" si="259"/>
        <v>16</v>
      </c>
      <c r="T247" s="26">
        <f>AY247+IF($F247="범선",IF($BG$1=TRUE,INDEX(Sheet2!$H$2:'Sheet2'!$H$45,MATCH(AY247,Sheet2!$G$2:'Sheet2'!$G$45,0),0)),IF($BH$1=TRUE,INDEX(Sheet2!$I$2:'Sheet2'!$I$45,MATCH(AY247,Sheet2!$G$2:'Sheet2'!$G$45,0)),IF($BI$1=TRUE,INDEX(Sheet2!$H$2:'Sheet2'!$H$45,MATCH(AY247,Sheet2!$G$2:'Sheet2'!$G$45,0)),0)))+IF($BE$1=TRUE,2,0)</f>
        <v>8</v>
      </c>
      <c r="U247" s="26">
        <f t="shared" si="260"/>
        <v>11.5</v>
      </c>
      <c r="V247" s="26">
        <f t="shared" si="261"/>
        <v>14.5</v>
      </c>
      <c r="W247" s="28">
        <f t="shared" si="262"/>
        <v>17.5</v>
      </c>
      <c r="X247" s="26">
        <f>AZ247+IF($F247="범선",IF($BG$1=TRUE,INDEX(Sheet2!$H$2:'Sheet2'!$H$45,MATCH(AZ247,Sheet2!$G$2:'Sheet2'!$G$45,0),0)),IF($BH$1=TRUE,INDEX(Sheet2!$I$2:'Sheet2'!$I$45,MATCH(AZ247,Sheet2!$G$2:'Sheet2'!$G$45,0)),IF($BI$1=TRUE,INDEX(Sheet2!$H$2:'Sheet2'!$H$45,MATCH(AZ247,Sheet2!$G$2:'Sheet2'!$G$45,0)),0)))+IF($BE$1=TRUE,2,0)</f>
        <v>12</v>
      </c>
      <c r="Y247" s="26">
        <f t="shared" si="263"/>
        <v>15.5</v>
      </c>
      <c r="Z247" s="26">
        <f t="shared" si="264"/>
        <v>18.5</v>
      </c>
      <c r="AA247" s="28">
        <f t="shared" si="265"/>
        <v>21.5</v>
      </c>
      <c r="AB247" s="26">
        <f>BA247+IF($F247="범선",IF($BG$1=TRUE,INDEX(Sheet2!$H$2:'Sheet2'!$H$45,MATCH(BA247,Sheet2!$G$2:'Sheet2'!$G$45,0),0)),IF($BH$1=TRUE,INDEX(Sheet2!$I$2:'Sheet2'!$I$45,MATCH(BA247,Sheet2!$G$2:'Sheet2'!$G$45,0)),IF($BI$1=TRUE,INDEX(Sheet2!$H$2:'Sheet2'!$H$45,MATCH(BA247,Sheet2!$G$2:'Sheet2'!$G$45,0)),0)))+IF($BE$1=TRUE,2,0)</f>
        <v>15</v>
      </c>
      <c r="AC247" s="26">
        <f t="shared" si="266"/>
        <v>18.5</v>
      </c>
      <c r="AD247" s="26">
        <f t="shared" si="267"/>
        <v>21.5</v>
      </c>
      <c r="AE247" s="28">
        <f t="shared" si="268"/>
        <v>24.5</v>
      </c>
      <c r="AF247" s="26">
        <f>BB247+IF($F247="범선",IF($BG$1=TRUE,INDEX(Sheet2!$H$2:'Sheet2'!$H$45,MATCH(BB247,Sheet2!$G$2:'Sheet2'!$G$45,0),0)),IF($BH$1=TRUE,INDEX(Sheet2!$I$2:'Sheet2'!$I$45,MATCH(BB247,Sheet2!$G$2:'Sheet2'!$G$45,0)),IF($BI$1=TRUE,INDEX(Sheet2!$H$2:'Sheet2'!$H$45,MATCH(BB247,Sheet2!$G$2:'Sheet2'!$G$45,0)),0)))+IF($BE$1=TRUE,2,0)</f>
        <v>19</v>
      </c>
      <c r="AG247" s="26">
        <f t="shared" si="269"/>
        <v>22.5</v>
      </c>
      <c r="AH247" s="26">
        <f t="shared" si="270"/>
        <v>25.5</v>
      </c>
      <c r="AI247" s="28">
        <f t="shared" si="271"/>
        <v>28.5</v>
      </c>
      <c r="AJ247" s="26"/>
      <c r="AK247" s="97">
        <v>260</v>
      </c>
      <c r="AL247" s="97">
        <v>210</v>
      </c>
      <c r="AM247" s="97">
        <v>11</v>
      </c>
      <c r="AN247" s="83">
        <v>12</v>
      </c>
      <c r="AO247" s="83">
        <v>51</v>
      </c>
      <c r="AP247" s="5">
        <v>135</v>
      </c>
      <c r="AQ247" s="5">
        <v>60</v>
      </c>
      <c r="AR247" s="5">
        <v>108</v>
      </c>
      <c r="AS247" s="5">
        <v>407</v>
      </c>
      <c r="AT247" s="5">
        <v>3</v>
      </c>
      <c r="AU247" s="5">
        <f t="shared" si="272"/>
        <v>650</v>
      </c>
      <c r="AV247" s="5">
        <f t="shared" si="273"/>
        <v>487</v>
      </c>
      <c r="AW247" s="5">
        <f t="shared" si="274"/>
        <v>812</v>
      </c>
      <c r="AX247" s="5">
        <f t="shared" si="275"/>
        <v>5</v>
      </c>
      <c r="AY247" s="5">
        <f t="shared" si="276"/>
        <v>6</v>
      </c>
      <c r="AZ247" s="5">
        <f t="shared" si="277"/>
        <v>10</v>
      </c>
      <c r="BA247" s="5">
        <f t="shared" si="278"/>
        <v>13</v>
      </c>
      <c r="BB247" s="5">
        <f t="shared" si="279"/>
        <v>17</v>
      </c>
    </row>
    <row r="248" spans="1:54" hidden="1">
      <c r="A248" s="882"/>
      <c r="B248" s="89"/>
      <c r="C248" s="119" t="s">
        <v>183</v>
      </c>
      <c r="D248" s="26" t="s">
        <v>25</v>
      </c>
      <c r="E248" s="26" t="s">
        <v>0</v>
      </c>
      <c r="F248" s="26" t="s">
        <v>18</v>
      </c>
      <c r="G248" s="28" t="s">
        <v>12</v>
      </c>
      <c r="H248" s="91">
        <f>ROUNDDOWN(AK248*1.05,0)+INDEX(Sheet2!$B$2:'Sheet2'!$B$5,MATCH(G248,Sheet2!$A$2:'Sheet2'!$A$5,0),0)+34*AT248-ROUNDUP(IF($BC$1=TRUE,AV248,AW248)/10,0)+A248</f>
        <v>460</v>
      </c>
      <c r="I248" s="231">
        <f>ROUNDDOWN(AL248*1.05,0)+INDEX(Sheet2!$B$2:'Sheet2'!$B$5,MATCH(G248,Sheet2!$A$2:'Sheet2'!$A$5,0),0)+34*AT248-ROUNDUP(IF($BC$1=TRUE,AV248,AW248)/10,0)+A248</f>
        <v>413</v>
      </c>
      <c r="J248" s="30">
        <f t="shared" si="252"/>
        <v>873</v>
      </c>
      <c r="K248" s="88">
        <f>AW248-ROUNDDOWN(AR248/2,0)-ROUNDDOWN(MAX(AQ248*1.2,AP248*0.5),0)+INDEX(Sheet2!$C$2:'Sheet2'!$C$5,MATCH(G248,Sheet2!$A$2:'Sheet2'!$A$5,0),0)</f>
        <v>729</v>
      </c>
      <c r="L248" s="25">
        <f t="shared" si="253"/>
        <v>355</v>
      </c>
      <c r="M248" s="83">
        <f t="shared" si="254"/>
        <v>11</v>
      </c>
      <c r="N248" s="83">
        <f t="shared" si="255"/>
        <v>49</v>
      </c>
      <c r="O248" s="92">
        <f t="shared" si="256"/>
        <v>1793</v>
      </c>
      <c r="P248" s="31">
        <f>AX248+IF($F248="범선",IF($BG$1=TRUE,INDEX(Sheet2!$H$2:'Sheet2'!$H$45,MATCH(AX248,Sheet2!$G$2:'Sheet2'!$G$45,0),0)),IF($BH$1=TRUE,INDEX(Sheet2!$I$2:'Sheet2'!$I$45,MATCH(AX248,Sheet2!$G$2:'Sheet2'!$G$45,0)),IF($BI$1=TRUE,INDEX(Sheet2!$H$2:'Sheet2'!$H$45,MATCH(AX248,Sheet2!$G$2:'Sheet2'!$G$45,0)),0)))+IF($BE$1=TRUE,2,0)</f>
        <v>6</v>
      </c>
      <c r="Q248" s="26">
        <f t="shared" si="257"/>
        <v>9</v>
      </c>
      <c r="R248" s="26">
        <f t="shared" si="258"/>
        <v>12</v>
      </c>
      <c r="S248" s="28">
        <f t="shared" si="259"/>
        <v>15</v>
      </c>
      <c r="T248" s="26">
        <f>AY248+IF($F248="범선",IF($BG$1=TRUE,INDEX(Sheet2!$H$2:'Sheet2'!$H$45,MATCH(AY248,Sheet2!$G$2:'Sheet2'!$G$45,0),0)),IF($BH$1=TRUE,INDEX(Sheet2!$I$2:'Sheet2'!$I$45,MATCH(AY248,Sheet2!$G$2:'Sheet2'!$G$45,0)),IF($BI$1=TRUE,INDEX(Sheet2!$H$2:'Sheet2'!$H$45,MATCH(AY248,Sheet2!$G$2:'Sheet2'!$G$45,0)),0)))+IF($BE$1=TRUE,2,0)</f>
        <v>8</v>
      </c>
      <c r="U248" s="26">
        <f t="shared" si="260"/>
        <v>11.5</v>
      </c>
      <c r="V248" s="26">
        <f t="shared" si="261"/>
        <v>14.5</v>
      </c>
      <c r="W248" s="28">
        <f t="shared" si="262"/>
        <v>17.5</v>
      </c>
      <c r="X248" s="26">
        <f>AZ248+IF($F248="범선",IF($BG$1=TRUE,INDEX(Sheet2!$H$2:'Sheet2'!$H$45,MATCH(AZ248,Sheet2!$G$2:'Sheet2'!$G$45,0),0)),IF($BH$1=TRUE,INDEX(Sheet2!$I$2:'Sheet2'!$I$45,MATCH(AZ248,Sheet2!$G$2:'Sheet2'!$G$45,0)),IF($BI$1=TRUE,INDEX(Sheet2!$H$2:'Sheet2'!$H$45,MATCH(AZ248,Sheet2!$G$2:'Sheet2'!$G$45,0)),0)))+IF($BE$1=TRUE,2,0)</f>
        <v>11</v>
      </c>
      <c r="Y248" s="26">
        <f t="shared" si="263"/>
        <v>14.5</v>
      </c>
      <c r="Z248" s="26">
        <f t="shared" si="264"/>
        <v>17.5</v>
      </c>
      <c r="AA248" s="28">
        <f t="shared" si="265"/>
        <v>20.5</v>
      </c>
      <c r="AB248" s="26">
        <f>BA248+IF($F248="범선",IF($BG$1=TRUE,INDEX(Sheet2!$H$2:'Sheet2'!$H$45,MATCH(BA248,Sheet2!$G$2:'Sheet2'!$G$45,0),0)),IF($BH$1=TRUE,INDEX(Sheet2!$I$2:'Sheet2'!$I$45,MATCH(BA248,Sheet2!$G$2:'Sheet2'!$G$45,0)),IF($BI$1=TRUE,INDEX(Sheet2!$H$2:'Sheet2'!$H$45,MATCH(BA248,Sheet2!$G$2:'Sheet2'!$G$45,0)),0)))+IF($BE$1=TRUE,2,0)</f>
        <v>15</v>
      </c>
      <c r="AC248" s="26">
        <f t="shared" si="266"/>
        <v>18.5</v>
      </c>
      <c r="AD248" s="26">
        <f t="shared" si="267"/>
        <v>21.5</v>
      </c>
      <c r="AE248" s="28">
        <f t="shared" si="268"/>
        <v>24.5</v>
      </c>
      <c r="AF248" s="26">
        <f>BB248+IF($F248="범선",IF($BG$1=TRUE,INDEX(Sheet2!$H$2:'Sheet2'!$H$45,MATCH(BB248,Sheet2!$G$2:'Sheet2'!$G$45,0),0)),IF($BH$1=TRUE,INDEX(Sheet2!$I$2:'Sheet2'!$I$45,MATCH(BB248,Sheet2!$G$2:'Sheet2'!$G$45,0)),IF($BI$1=TRUE,INDEX(Sheet2!$H$2:'Sheet2'!$H$45,MATCH(BB248,Sheet2!$G$2:'Sheet2'!$G$45,0)),0)))+IF($BE$1=TRUE,2,0)</f>
        <v>18</v>
      </c>
      <c r="AG248" s="26">
        <f t="shared" si="269"/>
        <v>21.5</v>
      </c>
      <c r="AH248" s="26">
        <f t="shared" si="270"/>
        <v>24.5</v>
      </c>
      <c r="AI248" s="28">
        <f t="shared" si="271"/>
        <v>27.5</v>
      </c>
      <c r="AJ248" s="26"/>
      <c r="AK248" s="96">
        <v>255</v>
      </c>
      <c r="AL248" s="96">
        <v>210</v>
      </c>
      <c r="AM248" s="96">
        <v>11</v>
      </c>
      <c r="AN248" s="83">
        <v>11</v>
      </c>
      <c r="AO248" s="83">
        <v>49</v>
      </c>
      <c r="AP248" s="139">
        <v>150</v>
      </c>
      <c r="AQ248" s="139">
        <v>65</v>
      </c>
      <c r="AR248" s="139">
        <v>108</v>
      </c>
      <c r="AS248" s="139">
        <v>392</v>
      </c>
      <c r="AT248" s="139">
        <v>3</v>
      </c>
      <c r="AU248" s="5">
        <f t="shared" si="272"/>
        <v>650</v>
      </c>
      <c r="AV248" s="5">
        <f t="shared" si="273"/>
        <v>487</v>
      </c>
      <c r="AW248" s="5">
        <f t="shared" si="274"/>
        <v>812</v>
      </c>
      <c r="AX248" s="5">
        <f t="shared" si="275"/>
        <v>4</v>
      </c>
      <c r="AY248" s="5">
        <f t="shared" si="276"/>
        <v>6</v>
      </c>
      <c r="AZ248" s="5">
        <f t="shared" si="277"/>
        <v>9</v>
      </c>
      <c r="BA248" s="5">
        <f t="shared" si="278"/>
        <v>13</v>
      </c>
      <c r="BB248" s="5">
        <f t="shared" si="279"/>
        <v>16</v>
      </c>
    </row>
    <row r="249" spans="1:54" hidden="1">
      <c r="A249" s="882"/>
      <c r="B249" s="89" t="s">
        <v>65</v>
      </c>
      <c r="C249" s="119" t="s">
        <v>59</v>
      </c>
      <c r="D249" s="26" t="s">
        <v>25</v>
      </c>
      <c r="E249" s="26" t="s">
        <v>0</v>
      </c>
      <c r="F249" s="27" t="s">
        <v>18</v>
      </c>
      <c r="G249" s="28" t="s">
        <v>8</v>
      </c>
      <c r="H249" s="91">
        <f>ROUNDDOWN(AK249*1.05,0)+INDEX(Sheet2!$B$2:'Sheet2'!$B$5,MATCH(G249,Sheet2!$A$2:'Sheet2'!$A$5,0),0)+34*AT249-ROUNDUP(IF($BC$1=TRUE,AV249,AW249)/10,0)+A249</f>
        <v>393</v>
      </c>
      <c r="I249" s="231">
        <f>ROUNDDOWN(AL249*1.05,0)+INDEX(Sheet2!$B$2:'Sheet2'!$B$5,MATCH(G249,Sheet2!$A$2:'Sheet2'!$A$5,0),0)+34*AT249-ROUNDUP(IF($BC$1=TRUE,AV249,AW249)/10,0)+A249</f>
        <v>509</v>
      </c>
      <c r="J249" s="30">
        <f t="shared" si="252"/>
        <v>902</v>
      </c>
      <c r="K249" s="143">
        <f>AW249-ROUNDDOWN(AR249/2,0)-ROUNDDOWN(MAX(AQ249*1.2,AP249*0.5),0)+INDEX(Sheet2!$C$2:'Sheet2'!$C$5,MATCH(G249,Sheet2!$A$2:'Sheet2'!$A$5,0),0)</f>
        <v>729</v>
      </c>
      <c r="L249" s="25">
        <f t="shared" si="253"/>
        <v>373</v>
      </c>
      <c r="M249" s="83">
        <f t="shared" si="254"/>
        <v>8</v>
      </c>
      <c r="N249" s="83">
        <f t="shared" si="255"/>
        <v>32</v>
      </c>
      <c r="O249" s="92">
        <f t="shared" si="256"/>
        <v>1688</v>
      </c>
      <c r="P249" s="31">
        <f>AX249+IF($F249="범선",IF($BG$1=TRUE,INDEX(Sheet2!$H$2:'Sheet2'!$H$45,MATCH(AX249,Sheet2!$G$2:'Sheet2'!$G$45,0),0)),IF($BH$1=TRUE,INDEX(Sheet2!$I$2:'Sheet2'!$I$45,MATCH(AX249,Sheet2!$G$2:'Sheet2'!$G$45,0)),IF($BI$1=TRUE,INDEX(Sheet2!$H$2:'Sheet2'!$H$45,MATCH(AX249,Sheet2!$G$2:'Sheet2'!$G$45,0)),0)))+IF($BE$1=TRUE,2,0)</f>
        <v>3</v>
      </c>
      <c r="Q249" s="26">
        <f t="shared" si="257"/>
        <v>6</v>
      </c>
      <c r="R249" s="26">
        <f t="shared" si="258"/>
        <v>9</v>
      </c>
      <c r="S249" s="28">
        <f t="shared" si="259"/>
        <v>12</v>
      </c>
      <c r="T249" s="26">
        <f>AY249+IF($F249="범선",IF($BG$1=TRUE,INDEX(Sheet2!$H$2:'Sheet2'!$H$45,MATCH(AY249,Sheet2!$G$2:'Sheet2'!$G$45,0),0)),IF($BH$1=TRUE,INDEX(Sheet2!$I$2:'Sheet2'!$I$45,MATCH(AY249,Sheet2!$G$2:'Sheet2'!$G$45,0)),IF($BI$1=TRUE,INDEX(Sheet2!$H$2:'Sheet2'!$H$45,MATCH(AY249,Sheet2!$G$2:'Sheet2'!$G$45,0)),0)))+IF($BE$1=TRUE,2,0)</f>
        <v>4</v>
      </c>
      <c r="U249" s="26">
        <f t="shared" si="260"/>
        <v>7.5</v>
      </c>
      <c r="V249" s="26">
        <f t="shared" si="261"/>
        <v>10.5</v>
      </c>
      <c r="W249" s="28">
        <f t="shared" si="262"/>
        <v>13.5</v>
      </c>
      <c r="X249" s="26">
        <f>AZ249+IF($F249="범선",IF($BG$1=TRUE,INDEX(Sheet2!$H$2:'Sheet2'!$H$45,MATCH(AZ249,Sheet2!$G$2:'Sheet2'!$G$45,0),0)),IF($BH$1=TRUE,INDEX(Sheet2!$I$2:'Sheet2'!$I$45,MATCH(AZ249,Sheet2!$G$2:'Sheet2'!$G$45,0)),IF($BI$1=TRUE,INDEX(Sheet2!$H$2:'Sheet2'!$H$45,MATCH(AZ249,Sheet2!$G$2:'Sheet2'!$G$45,0)),0)))+IF($BE$1=TRUE,2,0)</f>
        <v>8</v>
      </c>
      <c r="Y249" s="26">
        <f t="shared" si="263"/>
        <v>11.5</v>
      </c>
      <c r="Z249" s="26">
        <f t="shared" si="264"/>
        <v>14.5</v>
      </c>
      <c r="AA249" s="28">
        <f t="shared" si="265"/>
        <v>17.5</v>
      </c>
      <c r="AB249" s="26">
        <f>BA249+IF($F249="범선",IF($BG$1=TRUE,INDEX(Sheet2!$H$2:'Sheet2'!$H$45,MATCH(BA249,Sheet2!$G$2:'Sheet2'!$G$45,0),0)),IF($BH$1=TRUE,INDEX(Sheet2!$I$2:'Sheet2'!$I$45,MATCH(BA249,Sheet2!$G$2:'Sheet2'!$G$45,0)),IF($BI$1=TRUE,INDEX(Sheet2!$H$2:'Sheet2'!$H$45,MATCH(BA249,Sheet2!$G$2:'Sheet2'!$G$45,0)),0)))+IF($BE$1=TRUE,2,0)</f>
        <v>11</v>
      </c>
      <c r="AC249" s="26">
        <f t="shared" si="266"/>
        <v>14.5</v>
      </c>
      <c r="AD249" s="26">
        <f t="shared" si="267"/>
        <v>17.5</v>
      </c>
      <c r="AE249" s="28">
        <f t="shared" si="268"/>
        <v>20.5</v>
      </c>
      <c r="AF249" s="26">
        <f>BB249+IF($F249="범선",IF($BG$1=TRUE,INDEX(Sheet2!$H$2:'Sheet2'!$H$45,MATCH(BB249,Sheet2!$G$2:'Sheet2'!$G$45,0),0)),IF($BH$1=TRUE,INDEX(Sheet2!$I$2:'Sheet2'!$I$45,MATCH(BB249,Sheet2!$G$2:'Sheet2'!$G$45,0)),IF($BI$1=TRUE,INDEX(Sheet2!$H$2:'Sheet2'!$H$45,MATCH(BB249,Sheet2!$G$2:'Sheet2'!$G$45,0)),0)))+IF($BE$1=TRUE,2,0)</f>
        <v>15</v>
      </c>
      <c r="AG249" s="26">
        <f t="shared" si="269"/>
        <v>18.5</v>
      </c>
      <c r="AH249" s="26">
        <f t="shared" si="270"/>
        <v>21.5</v>
      </c>
      <c r="AI249" s="28">
        <f t="shared" si="271"/>
        <v>24.5</v>
      </c>
      <c r="AJ249" s="26"/>
      <c r="AK249" s="97">
        <v>170</v>
      </c>
      <c r="AL249" s="97">
        <v>280</v>
      </c>
      <c r="AM249" s="97">
        <v>10</v>
      </c>
      <c r="AN249" s="83">
        <v>8</v>
      </c>
      <c r="AO249" s="83">
        <v>32</v>
      </c>
      <c r="AP249" s="141">
        <v>88</v>
      </c>
      <c r="AQ249" s="141">
        <v>43</v>
      </c>
      <c r="AR249" s="141">
        <v>75</v>
      </c>
      <c r="AS249" s="141">
        <v>452</v>
      </c>
      <c r="AT249" s="141">
        <v>3</v>
      </c>
      <c r="AU249" s="5">
        <f t="shared" si="272"/>
        <v>615</v>
      </c>
      <c r="AV249" s="5">
        <f t="shared" si="273"/>
        <v>461</v>
      </c>
      <c r="AW249" s="5">
        <f t="shared" si="274"/>
        <v>768</v>
      </c>
      <c r="AX249" s="5">
        <f t="shared" si="275"/>
        <v>1</v>
      </c>
      <c r="AY249" s="5">
        <f t="shared" si="276"/>
        <v>2</v>
      </c>
      <c r="AZ249" s="5">
        <f t="shared" si="277"/>
        <v>6</v>
      </c>
      <c r="BA249" s="5">
        <f t="shared" si="278"/>
        <v>9</v>
      </c>
      <c r="BB249" s="5">
        <f t="shared" si="279"/>
        <v>13</v>
      </c>
    </row>
    <row r="250" spans="1:54">
      <c r="A250" s="363"/>
      <c r="B250" s="211"/>
      <c r="C250" s="144" t="s">
        <v>216</v>
      </c>
      <c r="D250" s="55" t="s">
        <v>26</v>
      </c>
      <c r="E250" s="55" t="s">
        <v>0</v>
      </c>
      <c r="F250" s="56" t="s">
        <v>19</v>
      </c>
      <c r="G250" s="57" t="s">
        <v>12</v>
      </c>
      <c r="H250" s="307">
        <f>ROUNDDOWN(AK250*1.05,0)+INDEX(Sheet2!$B$2:'Sheet2'!$B$5,MATCH(G250,Sheet2!$A$2:'Sheet2'!$A$5,0),0)+34*AT250-ROUNDUP(IF($BC$1=TRUE,AV250,AW250)/10,0)+A250</f>
        <v>430</v>
      </c>
      <c r="I250" s="310">
        <f>ROUNDDOWN(AL250*1.05,0)+INDEX(Sheet2!$B$2:'Sheet2'!$B$5,MATCH(G250,Sheet2!$A$2:'Sheet2'!$A$5,0),0)+34*AT250-ROUNDUP(IF($BC$1=TRUE,AV250,AW250)/10,0)+A250</f>
        <v>409</v>
      </c>
      <c r="J250" s="58">
        <f t="shared" si="252"/>
        <v>839</v>
      </c>
      <c r="K250" s="238">
        <f>AW250-ROUNDDOWN(AR250/2,0)-ROUNDDOWN(MAX(AQ250*1.2,AP250*0.5),0)+INDEX(Sheet2!$C$2:'Sheet2'!$C$5,MATCH(G250,Sheet2!$A$2:'Sheet2'!$A$5,0),0)</f>
        <v>620</v>
      </c>
      <c r="L250" s="54">
        <f t="shared" si="253"/>
        <v>271</v>
      </c>
      <c r="M250" s="146">
        <f t="shared" si="254"/>
        <v>15</v>
      </c>
      <c r="N250" s="146">
        <f t="shared" si="255"/>
        <v>55</v>
      </c>
      <c r="O250" s="255">
        <f t="shared" si="256"/>
        <v>1699</v>
      </c>
      <c r="P250" s="31">
        <f>AX250+IF($F250="범선",IF($BG$1=TRUE,INDEX(Sheet2!$H$2:'Sheet2'!$H$45,MATCH(AX250,Sheet2!$G$2:'Sheet2'!$G$45,0),0)),IF($BH$1=TRUE,INDEX(Sheet2!$I$2:'Sheet2'!$I$45,MATCH(AX250,Sheet2!$G$2:'Sheet2'!$G$45,0)),IF($BI$1=TRUE,INDEX(Sheet2!$H$2:'Sheet2'!$H$45,MATCH(AX250,Sheet2!$G$2:'Sheet2'!$G$45,0)),0)))+IF($BE$1=TRUE,2,0)</f>
        <v>35</v>
      </c>
      <c r="Q250" s="26">
        <f t="shared" si="257"/>
        <v>38</v>
      </c>
      <c r="R250" s="26">
        <f t="shared" si="258"/>
        <v>41</v>
      </c>
      <c r="S250" s="28">
        <f t="shared" si="259"/>
        <v>44</v>
      </c>
      <c r="T250" s="26">
        <f>AY250+IF($F250="범선",IF($BG$1=TRUE,INDEX(Sheet2!$H$2:'Sheet2'!$H$45,MATCH(AY250,Sheet2!$G$2:'Sheet2'!$G$45,0),0)),IF($BH$1=TRUE,INDEX(Sheet2!$I$2:'Sheet2'!$I$45,MATCH(AY250,Sheet2!$G$2:'Sheet2'!$G$45,0)),IF($BI$1=TRUE,INDEX(Sheet2!$H$2:'Sheet2'!$H$45,MATCH(AY250,Sheet2!$G$2:'Sheet2'!$G$45,0)),0)))+IF($BE$1=TRUE,2,0)</f>
        <v>37</v>
      </c>
      <c r="U250" s="26">
        <f t="shared" si="260"/>
        <v>40.5</v>
      </c>
      <c r="V250" s="26">
        <f t="shared" si="261"/>
        <v>43.5</v>
      </c>
      <c r="W250" s="28">
        <f t="shared" si="262"/>
        <v>46.5</v>
      </c>
      <c r="X250" s="26">
        <f>AZ250+IF($F250="범선",IF($BG$1=TRUE,INDEX(Sheet2!$H$2:'Sheet2'!$H$45,MATCH(AZ250,Sheet2!$G$2:'Sheet2'!$G$45,0),0)),IF($BH$1=TRUE,INDEX(Sheet2!$I$2:'Sheet2'!$I$45,MATCH(AZ250,Sheet2!$G$2:'Sheet2'!$G$45,0)),IF($BI$1=TRUE,INDEX(Sheet2!$H$2:'Sheet2'!$H$45,MATCH(AZ250,Sheet2!$G$2:'Sheet2'!$G$45,0)),0)))+IF($BE$1=TRUE,2,0)</f>
        <v>43</v>
      </c>
      <c r="Y250" s="26">
        <f t="shared" si="263"/>
        <v>46.5</v>
      </c>
      <c r="Z250" s="26">
        <f t="shared" si="264"/>
        <v>49.5</v>
      </c>
      <c r="AA250" s="28">
        <f t="shared" si="265"/>
        <v>52.5</v>
      </c>
      <c r="AB250" s="26">
        <f>BA250+IF($F250="범선",IF($BG$1=TRUE,INDEX(Sheet2!$H$2:'Sheet2'!$H$45,MATCH(BA250,Sheet2!$G$2:'Sheet2'!$G$45,0),0)),IF($BH$1=TRUE,INDEX(Sheet2!$I$2:'Sheet2'!$I$45,MATCH(BA250,Sheet2!$G$2:'Sheet2'!$G$45,0)),IF($BI$1=TRUE,INDEX(Sheet2!$H$2:'Sheet2'!$H$45,MATCH(BA250,Sheet2!$G$2:'Sheet2'!$G$45,0)),0)))+IF($BE$1=TRUE,2,0)</f>
        <v>51</v>
      </c>
      <c r="AC250" s="26">
        <f t="shared" si="266"/>
        <v>54.5</v>
      </c>
      <c r="AD250" s="26">
        <f t="shared" si="267"/>
        <v>57.5</v>
      </c>
      <c r="AE250" s="28">
        <f t="shared" si="268"/>
        <v>60.5</v>
      </c>
      <c r="AF250" s="26">
        <f>BB250+IF($F250="범선",IF($BG$1=TRUE,INDEX(Sheet2!$H$2:'Sheet2'!$H$45,MATCH(BB250,Sheet2!$G$2:'Sheet2'!$G$45,0),0)),IF($BH$1=TRUE,INDEX(Sheet2!$I$2:'Sheet2'!$I$45,MATCH(BB250,Sheet2!$G$2:'Sheet2'!$G$45,0)),IF($BI$1=TRUE,INDEX(Sheet2!$H$2:'Sheet2'!$H$45,MATCH(BB250,Sheet2!$G$2:'Sheet2'!$G$45,0)),0)))+IF($BE$1=TRUE,2,0)</f>
        <v>59</v>
      </c>
      <c r="AG250" s="26">
        <f t="shared" si="269"/>
        <v>62.5</v>
      </c>
      <c r="AH250" s="26">
        <f t="shared" si="270"/>
        <v>65.5</v>
      </c>
      <c r="AI250" s="28">
        <f t="shared" si="271"/>
        <v>68.5</v>
      </c>
      <c r="AJ250" s="26"/>
      <c r="AK250" s="97">
        <v>190</v>
      </c>
      <c r="AL250" s="97">
        <v>170</v>
      </c>
      <c r="AM250" s="97">
        <v>15</v>
      </c>
      <c r="AN250" s="267">
        <v>15</v>
      </c>
      <c r="AO250" s="267">
        <v>55</v>
      </c>
      <c r="AP250" s="5">
        <v>200</v>
      </c>
      <c r="AQ250" s="5">
        <v>100</v>
      </c>
      <c r="AR250" s="5">
        <v>118</v>
      </c>
      <c r="AS250" s="5">
        <v>282</v>
      </c>
      <c r="AT250" s="5">
        <v>4</v>
      </c>
      <c r="AU250" s="5">
        <f t="shared" si="272"/>
        <v>600</v>
      </c>
      <c r="AV250" s="5">
        <f t="shared" si="273"/>
        <v>450</v>
      </c>
      <c r="AW250" s="5">
        <f t="shared" si="274"/>
        <v>750</v>
      </c>
      <c r="AX250" s="5">
        <f t="shared" si="275"/>
        <v>6</v>
      </c>
      <c r="AY250" s="5">
        <f t="shared" si="276"/>
        <v>7</v>
      </c>
      <c r="AZ250" s="5">
        <f t="shared" si="277"/>
        <v>10</v>
      </c>
      <c r="BA250" s="5">
        <f t="shared" si="278"/>
        <v>14</v>
      </c>
      <c r="BB250" s="5">
        <f t="shared" si="279"/>
        <v>18</v>
      </c>
    </row>
    <row r="251" spans="1:54" s="5" customFormat="1" hidden="1">
      <c r="A251" s="882"/>
      <c r="B251" s="89" t="s">
        <v>64</v>
      </c>
      <c r="C251" s="119" t="s">
        <v>59</v>
      </c>
      <c r="D251" s="26" t="s">
        <v>25</v>
      </c>
      <c r="E251" s="26" t="s">
        <v>41</v>
      </c>
      <c r="F251" s="27" t="s">
        <v>18</v>
      </c>
      <c r="G251" s="28" t="s">
        <v>12</v>
      </c>
      <c r="H251" s="91">
        <f>ROUNDDOWN(AK251*1.05,0)+INDEX(Sheet2!$B$2:'Sheet2'!$B$5,MATCH(G251,Sheet2!$A$2:'Sheet2'!$A$5,0),0)+34*AT251-ROUNDUP(IF($BC$1=TRUE,AV251,AW251)/10,0)+A251</f>
        <v>354</v>
      </c>
      <c r="I251" s="231">
        <f>ROUNDDOWN(AL251*1.05,0)+INDEX(Sheet2!$B$2:'Sheet2'!$B$5,MATCH(G251,Sheet2!$A$2:'Sheet2'!$A$5,0),0)+34*AT251-ROUNDUP(IF($BC$1=TRUE,AV251,AW251)/10,0)+A251</f>
        <v>475</v>
      </c>
      <c r="J251" s="30">
        <f t="shared" si="252"/>
        <v>829</v>
      </c>
      <c r="K251" s="88">
        <f>AW251-ROUNDDOWN(AR251/2,0)-ROUNDDOWN(MAX(AQ251*1.2,AP251*0.5),0)+INDEX(Sheet2!$C$2:'Sheet2'!$C$5,MATCH(G251,Sheet2!$A$2:'Sheet2'!$A$5,0),0)</f>
        <v>729</v>
      </c>
      <c r="L251" s="25">
        <f t="shared" si="253"/>
        <v>380</v>
      </c>
      <c r="M251" s="83">
        <f t="shared" si="254"/>
        <v>9</v>
      </c>
      <c r="N251" s="83">
        <f t="shared" si="255"/>
        <v>26</v>
      </c>
      <c r="O251" s="92">
        <f t="shared" si="256"/>
        <v>1537</v>
      </c>
      <c r="P251" s="31">
        <f>AX251+IF($F251="범선",IF($BG$1=TRUE,INDEX(Sheet2!$H$2:'Sheet2'!$H$45,MATCH(AX251,Sheet2!$G$2:'Sheet2'!$G$45,0),0)),IF($BH$1=TRUE,INDEX(Sheet2!$I$2:'Sheet2'!$I$45,MATCH(AX251,Sheet2!$G$2:'Sheet2'!$G$45,0)),IF($BI$1=TRUE,INDEX(Sheet2!$H$2:'Sheet2'!$H$45,MATCH(AX251,Sheet2!$G$2:'Sheet2'!$G$45,0)),0)))+IF($BE$1=TRUE,2,0)</f>
        <v>2</v>
      </c>
      <c r="Q251" s="26">
        <f t="shared" si="257"/>
        <v>5</v>
      </c>
      <c r="R251" s="26">
        <f t="shared" si="258"/>
        <v>8</v>
      </c>
      <c r="S251" s="28">
        <f t="shared" si="259"/>
        <v>11</v>
      </c>
      <c r="T251" s="26">
        <f>AY251+IF($F251="범선",IF($BG$1=TRUE,INDEX(Sheet2!$H$2:'Sheet2'!$H$45,MATCH(AY251,Sheet2!$G$2:'Sheet2'!$G$45,0),0)),IF($BH$1=TRUE,INDEX(Sheet2!$I$2:'Sheet2'!$I$45,MATCH(AY251,Sheet2!$G$2:'Sheet2'!$G$45,0)),IF($BI$1=TRUE,INDEX(Sheet2!$H$2:'Sheet2'!$H$45,MATCH(AY251,Sheet2!$G$2:'Sheet2'!$G$45,0)),0)))+IF($BE$1=TRUE,2,0)</f>
        <v>3</v>
      </c>
      <c r="U251" s="26">
        <f t="shared" si="260"/>
        <v>6.5</v>
      </c>
      <c r="V251" s="26">
        <f t="shared" si="261"/>
        <v>9.5</v>
      </c>
      <c r="W251" s="28">
        <f t="shared" si="262"/>
        <v>12.5</v>
      </c>
      <c r="X251" s="26">
        <f>AZ251+IF($F251="범선",IF($BG$1=TRUE,INDEX(Sheet2!$H$2:'Sheet2'!$H$45,MATCH(AZ251,Sheet2!$G$2:'Sheet2'!$G$45,0),0)),IF($BH$1=TRUE,INDEX(Sheet2!$I$2:'Sheet2'!$I$45,MATCH(AZ251,Sheet2!$G$2:'Sheet2'!$G$45,0)),IF($BI$1=TRUE,INDEX(Sheet2!$H$2:'Sheet2'!$H$45,MATCH(AZ251,Sheet2!$G$2:'Sheet2'!$G$45,0)),0)))+IF($BE$1=TRUE,2,0)</f>
        <v>7</v>
      </c>
      <c r="Y251" s="26">
        <f t="shared" si="263"/>
        <v>10.5</v>
      </c>
      <c r="Z251" s="26">
        <f t="shared" si="264"/>
        <v>13.5</v>
      </c>
      <c r="AA251" s="28">
        <f t="shared" si="265"/>
        <v>16.5</v>
      </c>
      <c r="AB251" s="26">
        <f>BA251+IF($F251="범선",IF($BG$1=TRUE,INDEX(Sheet2!$H$2:'Sheet2'!$H$45,MATCH(BA251,Sheet2!$G$2:'Sheet2'!$G$45,0),0)),IF($BH$1=TRUE,INDEX(Sheet2!$I$2:'Sheet2'!$I$45,MATCH(BA251,Sheet2!$G$2:'Sheet2'!$G$45,0)),IF($BI$1=TRUE,INDEX(Sheet2!$H$2:'Sheet2'!$H$45,MATCH(BA251,Sheet2!$G$2:'Sheet2'!$G$45,0)),0)))+IF($BE$1=TRUE,2,0)</f>
        <v>10</v>
      </c>
      <c r="AC251" s="26">
        <f t="shared" si="266"/>
        <v>13.5</v>
      </c>
      <c r="AD251" s="26">
        <f t="shared" si="267"/>
        <v>16.5</v>
      </c>
      <c r="AE251" s="28">
        <f t="shared" si="268"/>
        <v>19.5</v>
      </c>
      <c r="AF251" s="26">
        <f>BB251+IF($F251="범선",IF($BG$1=TRUE,INDEX(Sheet2!$H$2:'Sheet2'!$H$45,MATCH(BB251,Sheet2!$G$2:'Sheet2'!$G$45,0),0)),IF($BH$1=TRUE,INDEX(Sheet2!$I$2:'Sheet2'!$I$45,MATCH(BB251,Sheet2!$G$2:'Sheet2'!$G$45,0)),IF($BI$1=TRUE,INDEX(Sheet2!$H$2:'Sheet2'!$H$45,MATCH(BB251,Sheet2!$G$2:'Sheet2'!$G$45,0)),0)))+IF($BE$1=TRUE,2,0)</f>
        <v>14</v>
      </c>
      <c r="AG251" s="26">
        <f t="shared" si="269"/>
        <v>17.5</v>
      </c>
      <c r="AH251" s="26">
        <f t="shared" si="270"/>
        <v>20.5</v>
      </c>
      <c r="AI251" s="28">
        <f t="shared" si="271"/>
        <v>23.5</v>
      </c>
      <c r="AJ251" s="26"/>
      <c r="AK251" s="97">
        <v>150</v>
      </c>
      <c r="AL251" s="97">
        <v>265</v>
      </c>
      <c r="AM251" s="97">
        <v>11</v>
      </c>
      <c r="AN251" s="83">
        <v>9</v>
      </c>
      <c r="AO251" s="83">
        <v>26</v>
      </c>
      <c r="AP251" s="5">
        <v>75</v>
      </c>
      <c r="AQ251" s="5">
        <v>40</v>
      </c>
      <c r="AR251" s="5">
        <v>44</v>
      </c>
      <c r="AS251" s="5">
        <v>481</v>
      </c>
      <c r="AT251" s="5">
        <v>3</v>
      </c>
      <c r="AU251" s="5">
        <f t="shared" si="272"/>
        <v>600</v>
      </c>
      <c r="AV251" s="5">
        <f t="shared" si="273"/>
        <v>450</v>
      </c>
      <c r="AW251" s="5">
        <f t="shared" si="274"/>
        <v>750</v>
      </c>
      <c r="AX251" s="5">
        <f t="shared" si="275"/>
        <v>0</v>
      </c>
      <c r="AY251" s="5">
        <f t="shared" si="276"/>
        <v>1</v>
      </c>
      <c r="AZ251" s="5">
        <f t="shared" si="277"/>
        <v>5</v>
      </c>
      <c r="BA251" s="5">
        <f t="shared" si="278"/>
        <v>8</v>
      </c>
      <c r="BB251" s="5">
        <f t="shared" si="279"/>
        <v>12</v>
      </c>
    </row>
    <row r="252" spans="1:54" s="5" customFormat="1" hidden="1">
      <c r="A252" s="334"/>
      <c r="B252" s="89"/>
      <c r="C252" s="119" t="s">
        <v>52</v>
      </c>
      <c r="D252" s="26" t="s">
        <v>25</v>
      </c>
      <c r="E252" s="26" t="s">
        <v>0</v>
      </c>
      <c r="F252" s="27" t="s">
        <v>18</v>
      </c>
      <c r="G252" s="28" t="s">
        <v>9</v>
      </c>
      <c r="H252" s="91">
        <f>ROUNDDOWN(AK252*1.05,0)+INDEX(Sheet2!$B$2:'Sheet2'!$B$5,MATCH(G252,Sheet2!$A$2:'Sheet2'!$A$5,0),0)+34*AT252-ROUNDUP(IF($BC$1=TRUE,AV252,AW252)/10,0)+A252</f>
        <v>500</v>
      </c>
      <c r="I252" s="231">
        <f>ROUNDDOWN(AL252*1.05,0)+INDEX(Sheet2!$B$2:'Sheet2'!$B$5,MATCH(G252,Sheet2!$A$2:'Sheet2'!$A$5,0),0)+34*AT252-ROUNDUP(IF($BC$1=TRUE,AV252,AW252)/10,0)+A252</f>
        <v>553</v>
      </c>
      <c r="J252" s="30">
        <f t="shared" si="252"/>
        <v>1053</v>
      </c>
      <c r="K252" s="143">
        <f>AW252-ROUNDDOWN(AR252/2,0)-ROUNDDOWN(MAX(AQ252*1.2,AP252*0.5),0)+INDEX(Sheet2!$C$2:'Sheet2'!$C$5,MATCH(G252,Sheet2!$A$2:'Sheet2'!$A$5,0),0)</f>
        <v>727</v>
      </c>
      <c r="L252" s="25">
        <f t="shared" si="253"/>
        <v>378</v>
      </c>
      <c r="M252" s="83">
        <f t="shared" si="254"/>
        <v>14</v>
      </c>
      <c r="N252" s="83">
        <f t="shared" si="255"/>
        <v>38</v>
      </c>
      <c r="O252" s="92">
        <f t="shared" si="256"/>
        <v>2053</v>
      </c>
      <c r="P252" s="31">
        <f>AX252+IF($F252="범선",IF($BG$1=TRUE,INDEX(Sheet2!$H$2:'Sheet2'!$H$45,MATCH(AX252,Sheet2!$G$2:'Sheet2'!$G$45,0),0)),IF($BH$1=TRUE,INDEX(Sheet2!$I$2:'Sheet2'!$I$45,MATCH(AX252,Sheet2!$G$2:'Sheet2'!$G$45,0)),IF($BI$1=TRUE,INDEX(Sheet2!$H$2:'Sheet2'!$H$45,MATCH(AX252,Sheet2!$G$2:'Sheet2'!$G$45,0)),0)))+IF($BE$1=TRUE,2,0)</f>
        <v>4</v>
      </c>
      <c r="Q252" s="26">
        <f t="shared" si="257"/>
        <v>7</v>
      </c>
      <c r="R252" s="26">
        <f t="shared" si="258"/>
        <v>10</v>
      </c>
      <c r="S252" s="28">
        <f t="shared" si="259"/>
        <v>13</v>
      </c>
      <c r="T252" s="26">
        <f>AY252+IF($F252="범선",IF($BG$1=TRUE,INDEX(Sheet2!$H$2:'Sheet2'!$H$45,MATCH(AY252,Sheet2!$G$2:'Sheet2'!$G$45,0),0)),IF($BH$1=TRUE,INDEX(Sheet2!$I$2:'Sheet2'!$I$45,MATCH(AY252,Sheet2!$G$2:'Sheet2'!$G$45,0)),IF($BI$1=TRUE,INDEX(Sheet2!$H$2:'Sheet2'!$H$45,MATCH(AY252,Sheet2!$G$2:'Sheet2'!$G$45,0)),0)))+IF($BE$1=TRUE,2,0)</f>
        <v>5</v>
      </c>
      <c r="U252" s="26">
        <f t="shared" si="260"/>
        <v>8.5</v>
      </c>
      <c r="V252" s="26">
        <f t="shared" si="261"/>
        <v>11.5</v>
      </c>
      <c r="W252" s="28">
        <f t="shared" si="262"/>
        <v>14.5</v>
      </c>
      <c r="X252" s="26">
        <f>AZ252+IF($F252="범선",IF($BG$1=TRUE,INDEX(Sheet2!$H$2:'Sheet2'!$H$45,MATCH(AZ252,Sheet2!$G$2:'Sheet2'!$G$45,0),0)),IF($BH$1=TRUE,INDEX(Sheet2!$I$2:'Sheet2'!$I$45,MATCH(AZ252,Sheet2!$G$2:'Sheet2'!$G$45,0)),IF($BI$1=TRUE,INDEX(Sheet2!$H$2:'Sheet2'!$H$45,MATCH(AZ252,Sheet2!$G$2:'Sheet2'!$G$45,0)),0)))+IF($BE$1=TRUE,2,0)</f>
        <v>9</v>
      </c>
      <c r="Y252" s="26">
        <f t="shared" si="263"/>
        <v>12.5</v>
      </c>
      <c r="Z252" s="26">
        <f t="shared" si="264"/>
        <v>15.5</v>
      </c>
      <c r="AA252" s="28">
        <f t="shared" si="265"/>
        <v>18.5</v>
      </c>
      <c r="AB252" s="26">
        <f>BA252+IF($F252="범선",IF($BG$1=TRUE,INDEX(Sheet2!$H$2:'Sheet2'!$H$45,MATCH(BA252,Sheet2!$G$2:'Sheet2'!$G$45,0),0)),IF($BH$1=TRUE,INDEX(Sheet2!$I$2:'Sheet2'!$I$45,MATCH(BA252,Sheet2!$G$2:'Sheet2'!$G$45,0)),IF($BI$1=TRUE,INDEX(Sheet2!$H$2:'Sheet2'!$H$45,MATCH(BA252,Sheet2!$G$2:'Sheet2'!$G$45,0)),0)))+IF($BE$1=TRUE,2,0)</f>
        <v>13</v>
      </c>
      <c r="AC252" s="26">
        <f t="shared" si="266"/>
        <v>16.5</v>
      </c>
      <c r="AD252" s="26">
        <f t="shared" si="267"/>
        <v>19.5</v>
      </c>
      <c r="AE252" s="28">
        <f t="shared" si="268"/>
        <v>22.5</v>
      </c>
      <c r="AF252" s="26">
        <f>BB252+IF($F252="범선",IF($BG$1=TRUE,INDEX(Sheet2!$H$2:'Sheet2'!$H$45,MATCH(BB252,Sheet2!$G$2:'Sheet2'!$G$45,0),0)),IF($BH$1=TRUE,INDEX(Sheet2!$I$2:'Sheet2'!$I$45,MATCH(BB252,Sheet2!$G$2:'Sheet2'!$G$45,0)),IF($BI$1=TRUE,INDEX(Sheet2!$H$2:'Sheet2'!$H$45,MATCH(BB252,Sheet2!$G$2:'Sheet2'!$G$45,0)),0)))+IF($BE$1=TRUE,2,0)</f>
        <v>16</v>
      </c>
      <c r="AG252" s="26">
        <f t="shared" si="269"/>
        <v>19.5</v>
      </c>
      <c r="AH252" s="26">
        <f t="shared" si="270"/>
        <v>22.5</v>
      </c>
      <c r="AI252" s="28">
        <f t="shared" si="271"/>
        <v>25.5</v>
      </c>
      <c r="AJ252" s="26"/>
      <c r="AK252" s="97">
        <v>270</v>
      </c>
      <c r="AL252" s="97">
        <v>320</v>
      </c>
      <c r="AM252" s="97">
        <v>13</v>
      </c>
      <c r="AN252" s="83">
        <v>14</v>
      </c>
      <c r="AO252" s="83">
        <v>38</v>
      </c>
      <c r="AP252" s="5">
        <v>80</v>
      </c>
      <c r="AQ252" s="5">
        <v>35</v>
      </c>
      <c r="AR252" s="5">
        <v>60</v>
      </c>
      <c r="AS252" s="5">
        <v>460</v>
      </c>
      <c r="AT252" s="5">
        <v>3</v>
      </c>
      <c r="AU252" s="5">
        <f t="shared" si="272"/>
        <v>600</v>
      </c>
      <c r="AV252" s="5">
        <f t="shared" si="273"/>
        <v>450</v>
      </c>
      <c r="AW252" s="5">
        <f t="shared" si="274"/>
        <v>750</v>
      </c>
      <c r="AX252" s="5">
        <f t="shared" si="275"/>
        <v>2</v>
      </c>
      <c r="AY252" s="5">
        <f t="shared" si="276"/>
        <v>3</v>
      </c>
      <c r="AZ252" s="5">
        <f t="shared" si="277"/>
        <v>7</v>
      </c>
      <c r="BA252" s="5">
        <f t="shared" si="278"/>
        <v>11</v>
      </c>
      <c r="BB252" s="5">
        <f t="shared" si="279"/>
        <v>14</v>
      </c>
    </row>
    <row r="253" spans="1:54" s="5" customFormat="1" hidden="1">
      <c r="A253" s="334"/>
      <c r="B253" s="89" t="s">
        <v>28</v>
      </c>
      <c r="C253" s="119" t="s">
        <v>32</v>
      </c>
      <c r="D253" s="26" t="s">
        <v>1</v>
      </c>
      <c r="E253" s="26" t="s">
        <v>0</v>
      </c>
      <c r="F253" s="27" t="s">
        <v>18</v>
      </c>
      <c r="G253" s="28" t="s">
        <v>12</v>
      </c>
      <c r="H253" s="91">
        <f>ROUNDDOWN(AK253*1.05,0)+INDEX(Sheet2!$B$2:'Sheet2'!$B$5,MATCH(G253,Sheet2!$A$2:'Sheet2'!$A$5,0),0)+34*AT253-ROUNDUP(IF($BC$1=TRUE,AV253,AW253)/10,0)+A253</f>
        <v>541</v>
      </c>
      <c r="I253" s="231">
        <f>ROUNDDOWN(AL253*1.05,0)+INDEX(Sheet2!$B$2:'Sheet2'!$B$5,MATCH(G253,Sheet2!$A$2:'Sheet2'!$A$5,0),0)+34*AT253-ROUNDUP(IF($BC$1=TRUE,AV253,AW253)/10,0)+A253</f>
        <v>399</v>
      </c>
      <c r="J253" s="30">
        <f t="shared" si="252"/>
        <v>940</v>
      </c>
      <c r="K253" s="88">
        <f>AW253-ROUNDDOWN(AR253/2,0)-ROUNDDOWN(MAX(AQ253*1.2,AP253*0.5),0)+INDEX(Sheet2!$C$2:'Sheet2'!$C$5,MATCH(G253,Sheet2!$A$2:'Sheet2'!$A$5,0),0)</f>
        <v>727</v>
      </c>
      <c r="L253" s="25">
        <f t="shared" si="253"/>
        <v>348</v>
      </c>
      <c r="M253" s="83">
        <f t="shared" si="254"/>
        <v>8</v>
      </c>
      <c r="N253" s="83">
        <f t="shared" si="255"/>
        <v>44</v>
      </c>
      <c r="O253" s="92">
        <f t="shared" si="256"/>
        <v>2022</v>
      </c>
      <c r="P253" s="31">
        <f>AX253+IF($F253="범선",IF($BG$1=TRUE,INDEX(Sheet2!$H$2:'Sheet2'!$H$45,MATCH(AX253,Sheet2!$G$2:'Sheet2'!$G$45,0),0)),IF($BH$1=TRUE,INDEX(Sheet2!$I$2:'Sheet2'!$I$45,MATCH(AX253,Sheet2!$G$2:'Sheet2'!$G$45,0)),IF($BI$1=TRUE,INDEX(Sheet2!$H$2:'Sheet2'!$H$45,MATCH(AX253,Sheet2!$G$2:'Sheet2'!$G$45,0)),0)))+IF($BE$1=TRUE,2,0)</f>
        <v>5</v>
      </c>
      <c r="Q253" s="26">
        <f t="shared" si="257"/>
        <v>8</v>
      </c>
      <c r="R253" s="26">
        <f t="shared" si="258"/>
        <v>11</v>
      </c>
      <c r="S253" s="28">
        <f t="shared" si="259"/>
        <v>14</v>
      </c>
      <c r="T253" s="26">
        <f>AY253+IF($F253="범선",IF($BG$1=TRUE,INDEX(Sheet2!$H$2:'Sheet2'!$H$45,MATCH(AY253,Sheet2!$G$2:'Sheet2'!$G$45,0),0)),IF($BH$1=TRUE,INDEX(Sheet2!$I$2:'Sheet2'!$I$45,MATCH(AY253,Sheet2!$G$2:'Sheet2'!$G$45,0)),IF($BI$1=TRUE,INDEX(Sheet2!$H$2:'Sheet2'!$H$45,MATCH(AY253,Sheet2!$G$2:'Sheet2'!$G$45,0)),0)))+IF($BE$1=TRUE,2,0)</f>
        <v>7</v>
      </c>
      <c r="U253" s="26">
        <f t="shared" si="260"/>
        <v>10.5</v>
      </c>
      <c r="V253" s="26">
        <f t="shared" si="261"/>
        <v>13.5</v>
      </c>
      <c r="W253" s="28">
        <f t="shared" si="262"/>
        <v>16.5</v>
      </c>
      <c r="X253" s="26">
        <f>AZ253+IF($F253="범선",IF($BG$1=TRUE,INDEX(Sheet2!$H$2:'Sheet2'!$H$45,MATCH(AZ253,Sheet2!$G$2:'Sheet2'!$G$45,0),0)),IF($BH$1=TRUE,INDEX(Sheet2!$I$2:'Sheet2'!$I$45,MATCH(AZ253,Sheet2!$G$2:'Sheet2'!$G$45,0)),IF($BI$1=TRUE,INDEX(Sheet2!$H$2:'Sheet2'!$H$45,MATCH(AZ253,Sheet2!$G$2:'Sheet2'!$G$45,0)),0)))+IF($BE$1=TRUE,2,0)</f>
        <v>10</v>
      </c>
      <c r="Y253" s="26">
        <f t="shared" si="263"/>
        <v>13.5</v>
      </c>
      <c r="Z253" s="26">
        <f t="shared" si="264"/>
        <v>16.5</v>
      </c>
      <c r="AA253" s="28">
        <f t="shared" si="265"/>
        <v>19.5</v>
      </c>
      <c r="AB253" s="26">
        <f>BA253+IF($F253="범선",IF($BG$1=TRUE,INDEX(Sheet2!$H$2:'Sheet2'!$H$45,MATCH(BA253,Sheet2!$G$2:'Sheet2'!$G$45,0),0)),IF($BH$1=TRUE,INDEX(Sheet2!$I$2:'Sheet2'!$I$45,MATCH(BA253,Sheet2!$G$2:'Sheet2'!$G$45,0)),IF($BI$1=TRUE,INDEX(Sheet2!$H$2:'Sheet2'!$H$45,MATCH(BA253,Sheet2!$G$2:'Sheet2'!$G$45,0)),0)))+IF($BE$1=TRUE,2,0)</f>
        <v>14</v>
      </c>
      <c r="AC253" s="26">
        <f t="shared" si="266"/>
        <v>17.5</v>
      </c>
      <c r="AD253" s="26">
        <f t="shared" si="267"/>
        <v>20.5</v>
      </c>
      <c r="AE253" s="28">
        <f t="shared" si="268"/>
        <v>23.5</v>
      </c>
      <c r="AF253" s="26">
        <f>BB253+IF($F253="범선",IF($BG$1=TRUE,INDEX(Sheet2!$H$2:'Sheet2'!$H$45,MATCH(BB253,Sheet2!$G$2:'Sheet2'!$G$45,0),0)),IF($BH$1=TRUE,INDEX(Sheet2!$I$2:'Sheet2'!$I$45,MATCH(BB253,Sheet2!$G$2:'Sheet2'!$G$45,0)),IF($BI$1=TRUE,INDEX(Sheet2!$H$2:'Sheet2'!$H$45,MATCH(BB253,Sheet2!$G$2:'Sheet2'!$G$45,0)),0)))+IF($BE$1=TRUE,2,0)</f>
        <v>17</v>
      </c>
      <c r="AG253" s="26">
        <f t="shared" si="269"/>
        <v>20.5</v>
      </c>
      <c r="AH253" s="26">
        <f t="shared" si="270"/>
        <v>23.5</v>
      </c>
      <c r="AI253" s="28">
        <f t="shared" si="271"/>
        <v>26.5</v>
      </c>
      <c r="AJ253" s="26"/>
      <c r="AK253" s="97">
        <v>300</v>
      </c>
      <c r="AL253" s="97">
        <v>165</v>
      </c>
      <c r="AM253" s="97">
        <v>5</v>
      </c>
      <c r="AN253" s="83">
        <v>8</v>
      </c>
      <c r="AO253" s="83">
        <v>44</v>
      </c>
      <c r="AP253" s="142">
        <v>120</v>
      </c>
      <c r="AQ253" s="142">
        <v>81</v>
      </c>
      <c r="AR253" s="142">
        <v>100</v>
      </c>
      <c r="AS253" s="142">
        <v>440</v>
      </c>
      <c r="AT253" s="142">
        <v>4</v>
      </c>
      <c r="AU253" s="5">
        <f t="shared" si="272"/>
        <v>660</v>
      </c>
      <c r="AV253" s="5">
        <f t="shared" si="273"/>
        <v>495</v>
      </c>
      <c r="AW253" s="5">
        <f t="shared" si="274"/>
        <v>825</v>
      </c>
      <c r="AX253" s="5">
        <f t="shared" si="275"/>
        <v>3</v>
      </c>
      <c r="AY253" s="5">
        <f t="shared" si="276"/>
        <v>5</v>
      </c>
      <c r="AZ253" s="5">
        <f t="shared" si="277"/>
        <v>8</v>
      </c>
      <c r="BA253" s="5">
        <f t="shared" si="278"/>
        <v>12</v>
      </c>
      <c r="BB253" s="5">
        <f t="shared" si="279"/>
        <v>15</v>
      </c>
    </row>
    <row r="254" spans="1:54" s="5" customFormat="1" hidden="1">
      <c r="A254" s="882"/>
      <c r="B254" s="89"/>
      <c r="C254" s="119" t="s">
        <v>260</v>
      </c>
      <c r="D254" s="26" t="s">
        <v>25</v>
      </c>
      <c r="E254" s="26" t="s">
        <v>0</v>
      </c>
      <c r="F254" s="27" t="s">
        <v>18</v>
      </c>
      <c r="G254" s="28" t="s">
        <v>8</v>
      </c>
      <c r="H254" s="91">
        <f>ROUNDDOWN(AK254*1.05,0)+INDEX(Sheet2!$B$2:'Sheet2'!$B$5,MATCH(G254,Sheet2!$A$2:'Sheet2'!$A$5,0),0)+34*AT254-ROUNDUP(IF($BC$1=TRUE,AV254,AW254)/10,0)+A254</f>
        <v>542</v>
      </c>
      <c r="I254" s="231">
        <f>ROUNDDOWN(AL254*1.05,0)+INDEX(Sheet2!$B$2:'Sheet2'!$B$5,MATCH(G254,Sheet2!$A$2:'Sheet2'!$A$5,0),0)+34*AT254-ROUNDUP(IF($BC$1=TRUE,AV254,AW254)/10,0)+A254</f>
        <v>448</v>
      </c>
      <c r="J254" s="30">
        <f t="shared" si="252"/>
        <v>990</v>
      </c>
      <c r="K254" s="143">
        <f>AW254-ROUNDDOWN(AR254/2,0)-ROUNDDOWN(MAX(AQ254*1.2,AP254*0.5),0)+INDEX(Sheet2!$C$2:'Sheet2'!$C$5,MATCH(G254,Sheet2!$A$2:'Sheet2'!$A$5,0),0)</f>
        <v>726</v>
      </c>
      <c r="L254" s="25">
        <f t="shared" si="253"/>
        <v>377</v>
      </c>
      <c r="M254" s="83">
        <f t="shared" si="254"/>
        <v>14</v>
      </c>
      <c r="N254" s="83">
        <f t="shared" si="255"/>
        <v>29</v>
      </c>
      <c r="O254" s="92">
        <f t="shared" si="256"/>
        <v>2074</v>
      </c>
      <c r="P254" s="31">
        <f>AX254+IF($F254="범선",IF($BG$1=TRUE,INDEX(Sheet2!$H$2:'Sheet2'!$H$45,MATCH(AX254,Sheet2!$G$2:'Sheet2'!$G$45,0),0)),IF($BH$1=TRUE,INDEX(Sheet2!$I$2:'Sheet2'!$I$45,MATCH(AX254,Sheet2!$G$2:'Sheet2'!$G$45,0)),IF($BI$1=TRUE,INDEX(Sheet2!$H$2:'Sheet2'!$H$45,MATCH(AX254,Sheet2!$G$2:'Sheet2'!$G$45,0)),0)))+IF($BE$1=TRUE,2,0)</f>
        <v>2</v>
      </c>
      <c r="Q254" s="26">
        <f t="shared" si="257"/>
        <v>5</v>
      </c>
      <c r="R254" s="26">
        <f t="shared" si="258"/>
        <v>8</v>
      </c>
      <c r="S254" s="28">
        <f t="shared" si="259"/>
        <v>11</v>
      </c>
      <c r="T254" s="26">
        <f>AY254+IF($F254="범선",IF($BG$1=TRUE,INDEX(Sheet2!$H$2:'Sheet2'!$H$45,MATCH(AY254,Sheet2!$G$2:'Sheet2'!$G$45,0),0)),IF($BH$1=TRUE,INDEX(Sheet2!$I$2:'Sheet2'!$I$45,MATCH(AY254,Sheet2!$G$2:'Sheet2'!$G$45,0)),IF($BI$1=TRUE,INDEX(Sheet2!$H$2:'Sheet2'!$H$45,MATCH(AY254,Sheet2!$G$2:'Sheet2'!$G$45,0)),0)))+IF($BE$1=TRUE,2,0)</f>
        <v>4</v>
      </c>
      <c r="U254" s="26">
        <f t="shared" si="260"/>
        <v>7.5</v>
      </c>
      <c r="V254" s="26">
        <f t="shared" si="261"/>
        <v>10.5</v>
      </c>
      <c r="W254" s="28">
        <f t="shared" si="262"/>
        <v>13.5</v>
      </c>
      <c r="X254" s="26">
        <f>AZ254+IF($F254="범선",IF($BG$1=TRUE,INDEX(Sheet2!$H$2:'Sheet2'!$H$45,MATCH(AZ254,Sheet2!$G$2:'Sheet2'!$G$45,0),0)),IF($BH$1=TRUE,INDEX(Sheet2!$I$2:'Sheet2'!$I$45,MATCH(AZ254,Sheet2!$G$2:'Sheet2'!$G$45,0)),IF($BI$1=TRUE,INDEX(Sheet2!$H$2:'Sheet2'!$H$45,MATCH(AZ254,Sheet2!$G$2:'Sheet2'!$G$45,0)),0)))+IF($BE$1=TRUE,2,0)</f>
        <v>7</v>
      </c>
      <c r="Y254" s="26">
        <f t="shared" si="263"/>
        <v>10.5</v>
      </c>
      <c r="Z254" s="26">
        <f t="shared" si="264"/>
        <v>13.5</v>
      </c>
      <c r="AA254" s="28">
        <f t="shared" si="265"/>
        <v>16.5</v>
      </c>
      <c r="AB254" s="26">
        <f>BA254+IF($F254="범선",IF($BG$1=TRUE,INDEX(Sheet2!$H$2:'Sheet2'!$H$45,MATCH(BA254,Sheet2!$G$2:'Sheet2'!$G$45,0),0)),IF($BH$1=TRUE,INDEX(Sheet2!$I$2:'Sheet2'!$I$45,MATCH(BA254,Sheet2!$G$2:'Sheet2'!$G$45,0)),IF($BI$1=TRUE,INDEX(Sheet2!$H$2:'Sheet2'!$H$45,MATCH(BA254,Sheet2!$G$2:'Sheet2'!$G$45,0)),0)))+IF($BE$1=TRUE,2,0)</f>
        <v>11</v>
      </c>
      <c r="AC254" s="26">
        <f t="shared" si="266"/>
        <v>14.5</v>
      </c>
      <c r="AD254" s="26">
        <f t="shared" si="267"/>
        <v>17.5</v>
      </c>
      <c r="AE254" s="28">
        <f t="shared" si="268"/>
        <v>20.5</v>
      </c>
      <c r="AF254" s="26">
        <f>BB254+IF($F254="범선",IF($BG$1=TRUE,INDEX(Sheet2!$H$2:'Sheet2'!$H$45,MATCH(BB254,Sheet2!$G$2:'Sheet2'!$G$45,0),0)),IF($BH$1=TRUE,INDEX(Sheet2!$I$2:'Sheet2'!$I$45,MATCH(BB254,Sheet2!$G$2:'Sheet2'!$G$45,0)),IF($BI$1=TRUE,INDEX(Sheet2!$H$2:'Sheet2'!$H$45,MATCH(BB254,Sheet2!$G$2:'Sheet2'!$G$45,0)),0)))+IF($BE$1=TRUE,2,0)</f>
        <v>14</v>
      </c>
      <c r="AG254" s="26">
        <f t="shared" si="269"/>
        <v>17.5</v>
      </c>
      <c r="AH254" s="26">
        <f t="shared" si="270"/>
        <v>20.5</v>
      </c>
      <c r="AI254" s="28">
        <f t="shared" si="271"/>
        <v>23.5</v>
      </c>
      <c r="AJ254" s="26"/>
      <c r="AK254" s="97">
        <v>310</v>
      </c>
      <c r="AL254" s="97">
        <v>220</v>
      </c>
      <c r="AM254" s="97">
        <v>15</v>
      </c>
      <c r="AN254" s="83">
        <v>14</v>
      </c>
      <c r="AO254" s="83">
        <v>29</v>
      </c>
      <c r="AP254" s="142">
        <v>77</v>
      </c>
      <c r="AQ254" s="142">
        <v>38</v>
      </c>
      <c r="AR254" s="142">
        <v>56</v>
      </c>
      <c r="AS254" s="5">
        <v>467</v>
      </c>
      <c r="AT254" s="5">
        <v>3</v>
      </c>
      <c r="AU254" s="5">
        <f t="shared" si="272"/>
        <v>600</v>
      </c>
      <c r="AV254" s="5">
        <f t="shared" si="273"/>
        <v>450</v>
      </c>
      <c r="AW254" s="5">
        <f t="shared" si="274"/>
        <v>750</v>
      </c>
      <c r="AX254" s="5">
        <f t="shared" si="275"/>
        <v>0</v>
      </c>
      <c r="AY254" s="5">
        <f t="shared" si="276"/>
        <v>2</v>
      </c>
      <c r="AZ254" s="5">
        <f t="shared" si="277"/>
        <v>5</v>
      </c>
      <c r="BA254" s="5">
        <f t="shared" si="278"/>
        <v>9</v>
      </c>
      <c r="BB254" s="5">
        <f t="shared" si="279"/>
        <v>12</v>
      </c>
    </row>
    <row r="255" spans="1:54" s="5" customFormat="1" hidden="1">
      <c r="A255" s="334"/>
      <c r="B255" s="89" t="s">
        <v>61</v>
      </c>
      <c r="C255" s="119" t="s">
        <v>59</v>
      </c>
      <c r="D255" s="26" t="s">
        <v>1</v>
      </c>
      <c r="E255" s="26" t="s">
        <v>41</v>
      </c>
      <c r="F255" s="27" t="s">
        <v>18</v>
      </c>
      <c r="G255" s="28" t="s">
        <v>8</v>
      </c>
      <c r="H255" s="91">
        <f>ROUNDDOWN(AK255*1.05,0)+INDEX(Sheet2!$B$2:'Sheet2'!$B$5,MATCH(G255,Sheet2!$A$2:'Sheet2'!$A$5,0),0)+34*AT255-ROUNDUP(IF($BC$1=TRUE,AV255,AW255)/10,0)+A255</f>
        <v>405</v>
      </c>
      <c r="I255" s="231">
        <f>ROUNDDOWN(AL255*1.05,0)+INDEX(Sheet2!$B$2:'Sheet2'!$B$5,MATCH(G255,Sheet2!$A$2:'Sheet2'!$A$5,0),0)+34*AT255-ROUNDUP(IF($BC$1=TRUE,AV255,AW255)/10,0)+A255</f>
        <v>520</v>
      </c>
      <c r="J255" s="30">
        <f t="shared" si="252"/>
        <v>925</v>
      </c>
      <c r="K255" s="143">
        <f>AW255-ROUNDDOWN(AR255/2,0)-ROUNDDOWN(MAX(AQ255*1.2,AP255*0.5),0)+INDEX(Sheet2!$C$2:'Sheet2'!$C$5,MATCH(G255,Sheet2!$A$2:'Sheet2'!$A$5,0),0)</f>
        <v>725</v>
      </c>
      <c r="L255" s="25">
        <f t="shared" si="253"/>
        <v>371</v>
      </c>
      <c r="M255" s="83">
        <f t="shared" si="254"/>
        <v>10</v>
      </c>
      <c r="N255" s="83">
        <f t="shared" si="255"/>
        <v>36</v>
      </c>
      <c r="O255" s="92">
        <f t="shared" si="256"/>
        <v>1735</v>
      </c>
      <c r="P255" s="31">
        <f>AX255+IF($F255="범선",IF($BG$1=TRUE,INDEX(Sheet2!$H$2:'Sheet2'!$H$45,MATCH(AX255,Sheet2!$G$2:'Sheet2'!$G$45,0),0)),IF($BH$1=TRUE,INDEX(Sheet2!$I$2:'Sheet2'!$I$45,MATCH(AX255,Sheet2!$G$2:'Sheet2'!$G$45,0)),IF($BI$1=TRUE,INDEX(Sheet2!$H$2:'Sheet2'!$H$45,MATCH(AX255,Sheet2!$G$2:'Sheet2'!$G$45,0)),0)))+IF($BE$1=TRUE,2,0)</f>
        <v>4</v>
      </c>
      <c r="Q255" s="26">
        <f t="shared" si="257"/>
        <v>7</v>
      </c>
      <c r="R255" s="26">
        <f t="shared" si="258"/>
        <v>10</v>
      </c>
      <c r="S255" s="28">
        <f t="shared" si="259"/>
        <v>13</v>
      </c>
      <c r="T255" s="26">
        <f>AY255+IF($F255="범선",IF($BG$1=TRUE,INDEX(Sheet2!$H$2:'Sheet2'!$H$45,MATCH(AY255,Sheet2!$G$2:'Sheet2'!$G$45,0),0)),IF($BH$1=TRUE,INDEX(Sheet2!$I$2:'Sheet2'!$I$45,MATCH(AY255,Sheet2!$G$2:'Sheet2'!$G$45,0)),IF($BI$1=TRUE,INDEX(Sheet2!$H$2:'Sheet2'!$H$45,MATCH(AY255,Sheet2!$G$2:'Sheet2'!$G$45,0)),0)))+IF($BE$1=TRUE,2,0)</f>
        <v>5</v>
      </c>
      <c r="U255" s="26">
        <f t="shared" si="260"/>
        <v>8.5</v>
      </c>
      <c r="V255" s="26">
        <f t="shared" si="261"/>
        <v>11.5</v>
      </c>
      <c r="W255" s="28">
        <f t="shared" si="262"/>
        <v>14.5</v>
      </c>
      <c r="X255" s="26">
        <f>AZ255+IF($F255="범선",IF($BG$1=TRUE,INDEX(Sheet2!$H$2:'Sheet2'!$H$45,MATCH(AZ255,Sheet2!$G$2:'Sheet2'!$G$45,0),0)),IF($BH$1=TRUE,INDEX(Sheet2!$I$2:'Sheet2'!$I$45,MATCH(AZ255,Sheet2!$G$2:'Sheet2'!$G$45,0)),IF($BI$1=TRUE,INDEX(Sheet2!$H$2:'Sheet2'!$H$45,MATCH(AZ255,Sheet2!$G$2:'Sheet2'!$G$45,0)),0)))+IF($BE$1=TRUE,2,0)</f>
        <v>9</v>
      </c>
      <c r="Y255" s="26">
        <f t="shared" si="263"/>
        <v>12.5</v>
      </c>
      <c r="Z255" s="26">
        <f t="shared" si="264"/>
        <v>15.5</v>
      </c>
      <c r="AA255" s="28">
        <f t="shared" si="265"/>
        <v>18.5</v>
      </c>
      <c r="AB255" s="26">
        <f>BA255+IF($F255="범선",IF($BG$1=TRUE,INDEX(Sheet2!$H$2:'Sheet2'!$H$45,MATCH(BA255,Sheet2!$G$2:'Sheet2'!$G$45,0),0)),IF($BH$1=TRUE,INDEX(Sheet2!$I$2:'Sheet2'!$I$45,MATCH(BA255,Sheet2!$G$2:'Sheet2'!$G$45,0)),IF($BI$1=TRUE,INDEX(Sheet2!$H$2:'Sheet2'!$H$45,MATCH(BA255,Sheet2!$G$2:'Sheet2'!$G$45,0)),0)))+IF($BE$1=TRUE,2,0)</f>
        <v>12</v>
      </c>
      <c r="AC255" s="26">
        <f t="shared" si="266"/>
        <v>15.5</v>
      </c>
      <c r="AD255" s="26">
        <f t="shared" si="267"/>
        <v>18.5</v>
      </c>
      <c r="AE255" s="28">
        <f t="shared" si="268"/>
        <v>21.5</v>
      </c>
      <c r="AF255" s="26">
        <f>BB255+IF($F255="범선",IF($BG$1=TRUE,INDEX(Sheet2!$H$2:'Sheet2'!$H$45,MATCH(BB255,Sheet2!$G$2:'Sheet2'!$G$45,0),0)),IF($BH$1=TRUE,INDEX(Sheet2!$I$2:'Sheet2'!$I$45,MATCH(BB255,Sheet2!$G$2:'Sheet2'!$G$45,0)),IF($BI$1=TRUE,INDEX(Sheet2!$H$2:'Sheet2'!$H$45,MATCH(BB255,Sheet2!$G$2:'Sheet2'!$G$45,0)),0)))+IF($BE$1=TRUE,2,0)</f>
        <v>16</v>
      </c>
      <c r="AG255" s="26">
        <f t="shared" si="269"/>
        <v>19.5</v>
      </c>
      <c r="AH255" s="26">
        <f t="shared" si="270"/>
        <v>22.5</v>
      </c>
      <c r="AI255" s="28">
        <f t="shared" si="271"/>
        <v>25.5</v>
      </c>
      <c r="AJ255" s="26"/>
      <c r="AK255" s="97">
        <v>180</v>
      </c>
      <c r="AL255" s="97">
        <v>290</v>
      </c>
      <c r="AM255" s="97">
        <v>12</v>
      </c>
      <c r="AN255" s="83">
        <v>10</v>
      </c>
      <c r="AO255" s="83">
        <v>36</v>
      </c>
      <c r="AP255" s="142">
        <v>95</v>
      </c>
      <c r="AQ255" s="142">
        <v>35</v>
      </c>
      <c r="AR255" s="142">
        <v>78</v>
      </c>
      <c r="AS255" s="5">
        <v>437</v>
      </c>
      <c r="AT255" s="5">
        <v>3</v>
      </c>
      <c r="AU255" s="5">
        <f t="shared" si="272"/>
        <v>610</v>
      </c>
      <c r="AV255" s="5">
        <f t="shared" si="273"/>
        <v>457</v>
      </c>
      <c r="AW255" s="5">
        <f t="shared" si="274"/>
        <v>762</v>
      </c>
      <c r="AX255" s="5">
        <f t="shared" si="275"/>
        <v>2</v>
      </c>
      <c r="AY255" s="5">
        <f t="shared" si="276"/>
        <v>3</v>
      </c>
      <c r="AZ255" s="5">
        <f t="shared" si="277"/>
        <v>7</v>
      </c>
      <c r="BA255" s="5">
        <f t="shared" si="278"/>
        <v>10</v>
      </c>
      <c r="BB255" s="5">
        <f t="shared" si="279"/>
        <v>14</v>
      </c>
    </row>
    <row r="256" spans="1:54" s="5" customFormat="1" hidden="1">
      <c r="A256" s="882"/>
      <c r="B256" s="89" t="s">
        <v>28</v>
      </c>
      <c r="C256" s="119" t="s">
        <v>181</v>
      </c>
      <c r="D256" s="26" t="s">
        <v>1</v>
      </c>
      <c r="E256" s="26" t="s">
        <v>41</v>
      </c>
      <c r="F256" s="26" t="s">
        <v>18</v>
      </c>
      <c r="G256" s="28" t="s">
        <v>12</v>
      </c>
      <c r="H256" s="91">
        <f>ROUNDDOWN(AK256*1.05,0)+INDEX(Sheet2!$B$2:'Sheet2'!$B$5,MATCH(G256,Sheet2!$A$2:'Sheet2'!$A$5,0),0)+34*AT256-ROUNDUP(IF($BC$1=TRUE,AV256,AW256)/10,0)+A256</f>
        <v>476</v>
      </c>
      <c r="I256" s="231">
        <f>ROUNDDOWN(AL256*1.05,0)+INDEX(Sheet2!$B$2:'Sheet2'!$B$5,MATCH(G256,Sheet2!$A$2:'Sheet2'!$A$5,0),0)+34*AT256-ROUNDUP(IF($BC$1=TRUE,AV256,AW256)/10,0)+A256</f>
        <v>424</v>
      </c>
      <c r="J256" s="30">
        <f t="shared" si="252"/>
        <v>900</v>
      </c>
      <c r="K256" s="88">
        <f>AW256-ROUNDDOWN(AR256/2,0)-ROUNDDOWN(MAX(AQ256*1.2,AP256*0.5),0)+INDEX(Sheet2!$C$2:'Sheet2'!$C$5,MATCH(G256,Sheet2!$A$2:'Sheet2'!$A$5,0),0)</f>
        <v>723</v>
      </c>
      <c r="L256" s="25">
        <f t="shared" si="253"/>
        <v>349</v>
      </c>
      <c r="M256" s="83">
        <f t="shared" si="254"/>
        <v>13</v>
      </c>
      <c r="N256" s="83">
        <f t="shared" si="255"/>
        <v>52</v>
      </c>
      <c r="O256" s="92">
        <f t="shared" si="256"/>
        <v>1852</v>
      </c>
      <c r="P256" s="31">
        <f>AX256+IF($F256="범선",IF($BG$1=TRUE,INDEX(Sheet2!$H$2:'Sheet2'!$H$45,MATCH(AX256,Sheet2!$G$2:'Sheet2'!$G$45,0),0)),IF($BH$1=TRUE,INDEX(Sheet2!$I$2:'Sheet2'!$I$45,MATCH(AX256,Sheet2!$G$2:'Sheet2'!$G$45,0)),IF($BI$1=TRUE,INDEX(Sheet2!$H$2:'Sheet2'!$H$45,MATCH(AX256,Sheet2!$G$2:'Sheet2'!$G$45,0)),0)))+IF($BE$1=TRUE,2,0)</f>
        <v>7</v>
      </c>
      <c r="Q256" s="26">
        <f t="shared" si="257"/>
        <v>10</v>
      </c>
      <c r="R256" s="26">
        <f t="shared" si="258"/>
        <v>13</v>
      </c>
      <c r="S256" s="28">
        <f t="shared" si="259"/>
        <v>16</v>
      </c>
      <c r="T256" s="26">
        <f>AY256+IF($F256="범선",IF($BG$1=TRUE,INDEX(Sheet2!$H$2:'Sheet2'!$H$45,MATCH(AY256,Sheet2!$G$2:'Sheet2'!$G$45,0),0)),IF($BH$1=TRUE,INDEX(Sheet2!$I$2:'Sheet2'!$I$45,MATCH(AY256,Sheet2!$G$2:'Sheet2'!$G$45,0)),IF($BI$1=TRUE,INDEX(Sheet2!$H$2:'Sheet2'!$H$45,MATCH(AY256,Sheet2!$G$2:'Sheet2'!$G$45,0)),0)))+IF($BE$1=TRUE,2,0)</f>
        <v>8</v>
      </c>
      <c r="U256" s="26">
        <f t="shared" si="260"/>
        <v>11.5</v>
      </c>
      <c r="V256" s="26">
        <f t="shared" si="261"/>
        <v>14.5</v>
      </c>
      <c r="W256" s="28">
        <f t="shared" si="262"/>
        <v>17.5</v>
      </c>
      <c r="X256" s="26">
        <f>AZ256+IF($F256="범선",IF($BG$1=TRUE,INDEX(Sheet2!$H$2:'Sheet2'!$H$45,MATCH(AZ256,Sheet2!$G$2:'Sheet2'!$G$45,0),0)),IF($BH$1=TRUE,INDEX(Sheet2!$I$2:'Sheet2'!$I$45,MATCH(AZ256,Sheet2!$G$2:'Sheet2'!$G$45,0)),IF($BI$1=TRUE,INDEX(Sheet2!$H$2:'Sheet2'!$H$45,MATCH(AZ256,Sheet2!$G$2:'Sheet2'!$G$45,0)),0)))+IF($BE$1=TRUE,2,0)</f>
        <v>12</v>
      </c>
      <c r="Y256" s="26">
        <f t="shared" si="263"/>
        <v>15.5</v>
      </c>
      <c r="Z256" s="26">
        <f t="shared" si="264"/>
        <v>18.5</v>
      </c>
      <c r="AA256" s="28">
        <f t="shared" si="265"/>
        <v>21.5</v>
      </c>
      <c r="AB256" s="26">
        <f>BA256+IF($F256="범선",IF($BG$1=TRUE,INDEX(Sheet2!$H$2:'Sheet2'!$H$45,MATCH(BA256,Sheet2!$G$2:'Sheet2'!$G$45,0),0)),IF($BH$1=TRUE,INDEX(Sheet2!$I$2:'Sheet2'!$I$45,MATCH(BA256,Sheet2!$G$2:'Sheet2'!$G$45,0)),IF($BI$1=TRUE,INDEX(Sheet2!$H$2:'Sheet2'!$H$45,MATCH(BA256,Sheet2!$G$2:'Sheet2'!$G$45,0)),0)))+IF($BE$1=TRUE,2,0)</f>
        <v>15</v>
      </c>
      <c r="AC256" s="26">
        <f t="shared" si="266"/>
        <v>18.5</v>
      </c>
      <c r="AD256" s="26">
        <f t="shared" si="267"/>
        <v>21.5</v>
      </c>
      <c r="AE256" s="28">
        <f t="shared" si="268"/>
        <v>24.5</v>
      </c>
      <c r="AF256" s="26">
        <f>BB256+IF($F256="범선",IF($BG$1=TRUE,INDEX(Sheet2!$H$2:'Sheet2'!$H$45,MATCH(BB256,Sheet2!$G$2:'Sheet2'!$G$45,0),0)),IF($BH$1=TRUE,INDEX(Sheet2!$I$2:'Sheet2'!$I$45,MATCH(BB256,Sheet2!$G$2:'Sheet2'!$G$45,0)),IF($BI$1=TRUE,INDEX(Sheet2!$H$2:'Sheet2'!$H$45,MATCH(BB256,Sheet2!$G$2:'Sheet2'!$G$45,0)),0)))+IF($BE$1=TRUE,2,0)</f>
        <v>19</v>
      </c>
      <c r="AG256" s="26">
        <f t="shared" si="269"/>
        <v>22.5</v>
      </c>
      <c r="AH256" s="26">
        <f t="shared" si="270"/>
        <v>25.5</v>
      </c>
      <c r="AI256" s="28">
        <f t="shared" si="271"/>
        <v>28.5</v>
      </c>
      <c r="AJ256" s="26"/>
      <c r="AK256" s="96">
        <v>270</v>
      </c>
      <c r="AL256" s="96">
        <v>220</v>
      </c>
      <c r="AM256" s="96">
        <v>14</v>
      </c>
      <c r="AN256" s="83">
        <v>13</v>
      </c>
      <c r="AO256" s="83">
        <v>52</v>
      </c>
      <c r="AP256" s="139">
        <v>155</v>
      </c>
      <c r="AQ256" s="139">
        <v>70</v>
      </c>
      <c r="AR256" s="139">
        <v>108</v>
      </c>
      <c r="AS256" s="13">
        <v>387</v>
      </c>
      <c r="AT256" s="13">
        <v>3</v>
      </c>
      <c r="AU256" s="5">
        <f t="shared" si="272"/>
        <v>650</v>
      </c>
      <c r="AV256" s="5">
        <f t="shared" si="273"/>
        <v>487</v>
      </c>
      <c r="AW256" s="5">
        <f t="shared" si="274"/>
        <v>812</v>
      </c>
      <c r="AX256" s="5">
        <f t="shared" si="275"/>
        <v>5</v>
      </c>
      <c r="AY256" s="5">
        <f t="shared" si="276"/>
        <v>6</v>
      </c>
      <c r="AZ256" s="5">
        <f t="shared" si="277"/>
        <v>10</v>
      </c>
      <c r="BA256" s="5">
        <f t="shared" si="278"/>
        <v>13</v>
      </c>
      <c r="BB256" s="5">
        <f t="shared" si="279"/>
        <v>17</v>
      </c>
    </row>
    <row r="257" spans="1:55" s="5" customFormat="1" hidden="1">
      <c r="A257" s="327"/>
      <c r="B257" s="89"/>
      <c r="C257" s="119"/>
      <c r="D257" s="26"/>
      <c r="E257" s="26"/>
      <c r="F257" s="26"/>
      <c r="G257" s="28"/>
      <c r="H257" s="29"/>
      <c r="I257" s="29"/>
      <c r="J257" s="30"/>
      <c r="K257" s="234"/>
      <c r="L257" s="25"/>
      <c r="M257" s="83">
        <v>10</v>
      </c>
      <c r="N257" s="83">
        <v>10</v>
      </c>
      <c r="O257" s="87"/>
      <c r="P257" s="31"/>
      <c r="Q257" s="26"/>
      <c r="R257" s="26"/>
      <c r="S257" s="28"/>
      <c r="T257" s="26"/>
      <c r="U257" s="26"/>
      <c r="V257" s="26"/>
      <c r="W257" s="28"/>
      <c r="X257" s="26"/>
      <c r="Y257" s="26"/>
      <c r="Z257" s="26"/>
      <c r="AA257" s="28"/>
      <c r="AB257" s="26"/>
      <c r="AC257" s="26"/>
      <c r="AD257" s="26"/>
      <c r="AE257" s="28"/>
      <c r="AF257" s="26"/>
      <c r="AG257" s="26"/>
      <c r="AH257" s="26"/>
      <c r="AI257" s="28"/>
      <c r="AJ257" s="26"/>
      <c r="AK257" s="97"/>
      <c r="AL257" s="97"/>
      <c r="AM257" s="97"/>
      <c r="AN257" s="97"/>
      <c r="AO257" s="97"/>
      <c r="AP257" s="142"/>
      <c r="AQ257" s="142"/>
      <c r="AR257" s="142"/>
      <c r="AS257"/>
      <c r="AT257"/>
      <c r="AU257"/>
      <c r="AV257"/>
      <c r="AW257"/>
      <c r="AX257"/>
      <c r="AY257"/>
      <c r="AZ257"/>
      <c r="BA257"/>
      <c r="BB257"/>
    </row>
    <row r="258" spans="1:55" s="5" customFormat="1" hidden="1">
      <c r="A258" s="480"/>
      <c r="B258" s="406"/>
      <c r="C258" s="415"/>
      <c r="D258" s="38"/>
      <c r="E258" s="38"/>
      <c r="F258" s="38"/>
      <c r="G258" s="39"/>
      <c r="H258" s="481"/>
      <c r="I258" s="481"/>
      <c r="J258" s="40"/>
      <c r="K258" s="474"/>
      <c r="L258" s="37"/>
      <c r="M258" s="482"/>
      <c r="N258" s="482"/>
      <c r="O258" s="483"/>
      <c r="P258" s="41"/>
      <c r="Q258" s="38"/>
      <c r="R258" s="38"/>
      <c r="S258" s="39"/>
      <c r="T258" s="38"/>
      <c r="U258" s="38"/>
      <c r="V258" s="38"/>
      <c r="W258" s="39"/>
      <c r="X258" s="38"/>
      <c r="Y258" s="38"/>
      <c r="Z258" s="38"/>
      <c r="AA258" s="39"/>
      <c r="AB258" s="38"/>
      <c r="AC258" s="38"/>
      <c r="AD258" s="38"/>
      <c r="AE258" s="39"/>
      <c r="AF258" s="38"/>
      <c r="AG258" s="38"/>
      <c r="AH258" s="38"/>
      <c r="AI258" s="39"/>
      <c r="AJ258" s="38"/>
      <c r="AK258" s="97"/>
      <c r="AL258" s="97"/>
      <c r="AM258" s="97"/>
      <c r="AN258" s="97"/>
      <c r="AO258" s="97"/>
      <c r="AP258" s="142"/>
      <c r="AQ258" s="142"/>
      <c r="AR258" s="142"/>
      <c r="AS258" s="142"/>
      <c r="AT258" s="142"/>
      <c r="AU258"/>
      <c r="AV258"/>
      <c r="AW258"/>
      <c r="AX258"/>
      <c r="AY258"/>
      <c r="AZ258"/>
      <c r="BA258"/>
      <c r="BB258"/>
    </row>
    <row r="259" spans="1:55" s="5" customFormat="1" hidden="1">
      <c r="A259" s="439"/>
      <c r="B259" s="440"/>
      <c r="C259" s="247" t="s">
        <v>181</v>
      </c>
      <c r="D259" s="214" t="s">
        <v>26</v>
      </c>
      <c r="E259" s="214" t="s">
        <v>41</v>
      </c>
      <c r="F259" s="214" t="s">
        <v>18</v>
      </c>
      <c r="G259" s="223" t="s">
        <v>12</v>
      </c>
      <c r="H259" s="322">
        <f>ROUNDDOWN(AK259*1.05,0)+INDEX(Sheet2!$B$2:'Sheet2'!$B$5,MATCH(G259,Sheet2!$A$2:'Sheet2'!$A$5,0),0)+34*AT259-ROUNDUP(IF($BC$1=TRUE,AV259,AW259)/10,0)+A259</f>
        <v>459</v>
      </c>
      <c r="I259" s="323">
        <f>ROUNDDOWN(AL259*1.05,0)+INDEX(Sheet2!$B$2:'Sheet2'!$B$5,MATCH(G259,Sheet2!$A$2:'Sheet2'!$A$5,0),0)+34*AT259-ROUNDUP(IF($BC$1=TRUE,AV259,AW259)/10,0)+A259</f>
        <v>413</v>
      </c>
      <c r="J259" s="232">
        <f t="shared" ref="J259:J290" si="280">H259+I259</f>
        <v>872</v>
      </c>
      <c r="K259" s="766">
        <f>AW259-ROUNDDOWN(AR259/2,0)-ROUNDDOWN(MAX(AQ259*1.2,AP259*0.5),0)+INDEX(Sheet2!$C$2:'Sheet2'!$C$5,MATCH(G259,Sheet2!$A$2:'Sheet2'!$A$5,0),0)</f>
        <v>723</v>
      </c>
      <c r="L259" s="247">
        <f t="shared" ref="L259:L290" si="281">AV259-ROUNDDOWN(AR259/2,0)-ROUNDDOWN(MAX(AQ259*1.2,AP259*0.5),0)</f>
        <v>349</v>
      </c>
      <c r="M259" s="502">
        <f t="shared" ref="M259:M290" si="282">AN259</f>
        <v>11</v>
      </c>
      <c r="N259" s="249">
        <f t="shared" ref="N259:N290" si="283">AO259</f>
        <v>52</v>
      </c>
      <c r="O259" s="503">
        <f t="shared" ref="O259:O290" si="284">H259*3+I259</f>
        <v>1790</v>
      </c>
      <c r="P259" s="259">
        <f>AX259+IF($F259="범선",IF($BG$1=TRUE,INDEX(Sheet2!$H$2:'Sheet2'!$H$45,MATCH(AX259,Sheet2!$G$2:'Sheet2'!$G$45,0),0)),IF($BH$1=TRUE,INDEX(Sheet2!$I$2:'Sheet2'!$I$45,MATCH(AX259,Sheet2!$G$2:'Sheet2'!$G$45,0)),IF($BI$1=TRUE,INDEX(Sheet2!$H$2:'Sheet2'!$H$45,MATCH(AX259,Sheet2!$G$2:'Sheet2'!$G$45,0)),0)))+IF($BE$1=TRUE,2,0)</f>
        <v>7</v>
      </c>
      <c r="Q259" s="214">
        <f t="shared" ref="Q259:Q290" si="285">P259+3</f>
        <v>10</v>
      </c>
      <c r="R259" s="214">
        <f t="shared" ref="R259:R290" si="286">P259+6</f>
        <v>13</v>
      </c>
      <c r="S259" s="223">
        <f t="shared" ref="S259:S290" si="287">P259+9</f>
        <v>16</v>
      </c>
      <c r="T259" s="214">
        <f>AY259+IF($F259="범선",IF($BG$1=TRUE,INDEX(Sheet2!$H$2:'Sheet2'!$H$45,MATCH(AY259,Sheet2!$G$2:'Sheet2'!$G$45,0),0)),IF($BH$1=TRUE,INDEX(Sheet2!$I$2:'Sheet2'!$I$45,MATCH(AY259,Sheet2!$G$2:'Sheet2'!$G$45,0)),IF($BI$1=TRUE,INDEX(Sheet2!$H$2:'Sheet2'!$H$45,MATCH(AY259,Sheet2!$G$2:'Sheet2'!$G$45,0)),0)))+IF($BE$1=TRUE,2,0)</f>
        <v>8</v>
      </c>
      <c r="U259" s="214">
        <f t="shared" ref="U259:U290" si="288">T259+3.5</f>
        <v>11.5</v>
      </c>
      <c r="V259" s="214">
        <f t="shared" ref="V259:V290" si="289">T259+6.5</f>
        <v>14.5</v>
      </c>
      <c r="W259" s="223">
        <f t="shared" ref="W259:W290" si="290">T259+9.5</f>
        <v>17.5</v>
      </c>
      <c r="X259" s="214">
        <f>AZ259+IF($F259="범선",IF($BG$1=TRUE,INDEX(Sheet2!$H$2:'Sheet2'!$H$45,MATCH(AZ259,Sheet2!$G$2:'Sheet2'!$G$45,0),0)),IF($BH$1=TRUE,INDEX(Sheet2!$I$2:'Sheet2'!$I$45,MATCH(AZ259,Sheet2!$G$2:'Sheet2'!$G$45,0)),IF($BI$1=TRUE,INDEX(Sheet2!$H$2:'Sheet2'!$H$45,MATCH(AZ259,Sheet2!$G$2:'Sheet2'!$G$45,0)),0)))+IF($BE$1=TRUE,2,0)</f>
        <v>12</v>
      </c>
      <c r="Y259" s="214">
        <f t="shared" ref="Y259:Y290" si="291">X259+3.5</f>
        <v>15.5</v>
      </c>
      <c r="Z259" s="214">
        <f t="shared" ref="Z259:Z290" si="292">X259+6.5</f>
        <v>18.5</v>
      </c>
      <c r="AA259" s="223">
        <f t="shared" ref="AA259:AA290" si="293">X259+9.5</f>
        <v>21.5</v>
      </c>
      <c r="AB259" s="214">
        <f>BA259+IF($F259="범선",IF($BG$1=TRUE,INDEX(Sheet2!$H$2:'Sheet2'!$H$45,MATCH(BA259,Sheet2!$G$2:'Sheet2'!$G$45,0),0)),IF($BH$1=TRUE,INDEX(Sheet2!$I$2:'Sheet2'!$I$45,MATCH(BA259,Sheet2!$G$2:'Sheet2'!$G$45,0)),IF($BI$1=TRUE,INDEX(Sheet2!$H$2:'Sheet2'!$H$45,MATCH(BA259,Sheet2!$G$2:'Sheet2'!$G$45,0)),0)))+IF($BE$1=TRUE,2,0)</f>
        <v>15</v>
      </c>
      <c r="AC259" s="214">
        <f t="shared" ref="AC259:AC290" si="294">AB259+3.5</f>
        <v>18.5</v>
      </c>
      <c r="AD259" s="214">
        <f t="shared" ref="AD259:AD290" si="295">AB259+6.5</f>
        <v>21.5</v>
      </c>
      <c r="AE259" s="223">
        <f t="shared" ref="AE259:AE290" si="296">AB259+9.5</f>
        <v>24.5</v>
      </c>
      <c r="AF259" s="214">
        <f>BB259+IF($F259="범선",IF($BG$1=TRUE,INDEX(Sheet2!$H$2:'Sheet2'!$H$45,MATCH(BB259,Sheet2!$G$2:'Sheet2'!$G$45,0),0)),IF($BH$1=TRUE,INDEX(Sheet2!$I$2:'Sheet2'!$I$45,MATCH(BB259,Sheet2!$G$2:'Sheet2'!$G$45,0)),IF($BI$1=TRUE,INDEX(Sheet2!$H$2:'Sheet2'!$H$45,MATCH(BB259,Sheet2!$G$2:'Sheet2'!$G$45,0)),0)))+IF($BE$1=TRUE,2,0)</f>
        <v>19</v>
      </c>
      <c r="AG259" s="214">
        <f t="shared" ref="AG259:AG290" si="297">AF259+3.5</f>
        <v>22.5</v>
      </c>
      <c r="AH259" s="214">
        <f t="shared" ref="AH259:AH290" si="298">AF259+6.5</f>
        <v>25.5</v>
      </c>
      <c r="AI259" s="223">
        <f t="shared" ref="AI259:AI290" si="299">AF259+9.5</f>
        <v>28.5</v>
      </c>
      <c r="AJ259" s="6"/>
      <c r="AK259" s="13">
        <v>254</v>
      </c>
      <c r="AL259" s="13">
        <v>210</v>
      </c>
      <c r="AM259" s="13">
        <v>12</v>
      </c>
      <c r="AN259" s="262">
        <v>11</v>
      </c>
      <c r="AO259" s="269">
        <v>52</v>
      </c>
      <c r="AP259" s="13">
        <v>155</v>
      </c>
      <c r="AQ259" s="13">
        <v>70</v>
      </c>
      <c r="AR259" s="13">
        <v>108</v>
      </c>
      <c r="AS259" s="13">
        <v>387</v>
      </c>
      <c r="AT259" s="13">
        <v>3</v>
      </c>
      <c r="AU259" s="5">
        <f t="shared" ref="AU259:AU290" si="300">AP259+AR259+AS259</f>
        <v>650</v>
      </c>
      <c r="AV259" s="5">
        <f t="shared" ref="AV259:AV290" si="301">ROUNDDOWN(AU259*0.75,0)</f>
        <v>487</v>
      </c>
      <c r="AW259" s="5">
        <f t="shared" ref="AW259:AW290" si="302">ROUNDDOWN(AU259*1.25,0)</f>
        <v>812</v>
      </c>
      <c r="AX259" s="5">
        <f t="shared" ref="AX259:AX290" si="303">ROUNDDOWN(($AO259-5)/5,0)-ROUNDDOWN(IF($BC$1=TRUE,$AV259,$AW259)/100,0)+IF($BD$1=TRUE,1,0)+IF($BF$1=TRUE,6,0)</f>
        <v>5</v>
      </c>
      <c r="AY259" s="5">
        <f t="shared" ref="AY259:AY290" si="304">ROUNDDOWN(($AO259-5+3*$BC$7)/5,0)-ROUNDDOWN(IF($BC$1=TRUE,$AV259,$AW259)/100,0)+IF($BD$1=TRUE,1,0)+IF($BF$1=TRUE,6,0)</f>
        <v>6</v>
      </c>
      <c r="AZ259" s="5">
        <f t="shared" ref="AZ259:AZ290" si="305">ROUNDDOWN(($AO259-5+20*1+2*$BC$7)/5,0)-ROUNDDOWN(IF($BC$1=TRUE,$AV259,$AW259)/100,0)+IF($BD$1=TRUE,1,0)+IF($BF$1=TRUE,6,0)</f>
        <v>10</v>
      </c>
      <c r="BA259" s="5">
        <f t="shared" ref="BA259:BA290" si="306">ROUNDDOWN(($AO259-5+20*2+1*$BC$7)/5,0)-ROUNDDOWN(IF($BC$1=TRUE,$AV259,$AW259)/100,0)+IF($BD$1=TRUE,1,0)+IF($BF$1=TRUE,6,0)</f>
        <v>13</v>
      </c>
      <c r="BB259" s="5">
        <f t="shared" ref="BB259:BB290" si="307">ROUNDDOWN(($AO259-5+60)/5,0)-ROUNDDOWN(IF($BC$1=TRUE,$AV259,$AW259)/100,0)+IF($BD$1=TRUE,1,0)+IF($BF$1=TRUE,6,0)</f>
        <v>17</v>
      </c>
    </row>
    <row r="260" spans="1:55" s="5" customFormat="1" hidden="1">
      <c r="A260" s="368"/>
      <c r="B260" s="90" t="s">
        <v>45</v>
      </c>
      <c r="C260" s="122" t="s">
        <v>181</v>
      </c>
      <c r="D260" s="20" t="s">
        <v>1</v>
      </c>
      <c r="E260" s="20" t="s">
        <v>41</v>
      </c>
      <c r="F260" s="20" t="s">
        <v>18</v>
      </c>
      <c r="G260" s="22" t="s">
        <v>12</v>
      </c>
      <c r="H260" s="318">
        <f>ROUNDDOWN(AK260*1.05,0)+INDEX(Sheet2!$B$2:'Sheet2'!$B$5,MATCH(G260,Sheet2!$A$2:'Sheet2'!$A$5,0),0)+34*AT260-ROUNDUP(IF($BC$1=TRUE,AV260,AW260)/10,0)+A260</f>
        <v>460</v>
      </c>
      <c r="I260" s="319">
        <f>ROUNDDOWN(AL260*1.05,0)+INDEX(Sheet2!$B$2:'Sheet2'!$B$5,MATCH(G260,Sheet2!$A$2:'Sheet2'!$A$5,0),0)+34*AT260-ROUNDUP(IF($BC$1=TRUE,AV260,AW260)/10,0)+A260</f>
        <v>413</v>
      </c>
      <c r="J260" s="23">
        <f t="shared" si="280"/>
        <v>873</v>
      </c>
      <c r="K260" s="844">
        <f>AW260-ROUNDDOWN(AR260/2,0)-ROUNDDOWN(MAX(AQ260*1.2,AP260*0.5),0)+INDEX(Sheet2!$C$2:'Sheet2'!$C$5,MATCH(G260,Sheet2!$A$2:'Sheet2'!$A$5,0),0)</f>
        <v>722</v>
      </c>
      <c r="L260" s="19">
        <f t="shared" si="281"/>
        <v>348</v>
      </c>
      <c r="M260" s="496">
        <f t="shared" si="282"/>
        <v>11</v>
      </c>
      <c r="N260" s="99">
        <f t="shared" si="283"/>
        <v>55</v>
      </c>
      <c r="O260" s="497">
        <f t="shared" si="284"/>
        <v>1793</v>
      </c>
      <c r="P260" s="24">
        <f>AX260+IF($F260="범선",IF($BG$1=TRUE,INDEX(Sheet2!$H$2:'Sheet2'!$H$45,MATCH(AX260,Sheet2!$G$2:'Sheet2'!$G$45,0),0)),IF($BH$1=TRUE,INDEX(Sheet2!$I$2:'Sheet2'!$I$45,MATCH(AX260,Sheet2!$G$2:'Sheet2'!$G$45,0)),IF($BI$1=TRUE,INDEX(Sheet2!$H$2:'Sheet2'!$H$45,MATCH(AX260,Sheet2!$G$2:'Sheet2'!$G$45,0)),0)))+IF($BE$1=TRUE,2,0)</f>
        <v>8</v>
      </c>
      <c r="Q260" s="20">
        <f t="shared" si="285"/>
        <v>11</v>
      </c>
      <c r="R260" s="20">
        <f t="shared" si="286"/>
        <v>14</v>
      </c>
      <c r="S260" s="22">
        <f t="shared" si="287"/>
        <v>17</v>
      </c>
      <c r="T260" s="20">
        <f>AY260+IF($F260="범선",IF($BG$1=TRUE,INDEX(Sheet2!$H$2:'Sheet2'!$H$45,MATCH(AY260,Sheet2!$G$2:'Sheet2'!$G$45,0),0)),IF($BH$1=TRUE,INDEX(Sheet2!$I$2:'Sheet2'!$I$45,MATCH(AY260,Sheet2!$G$2:'Sheet2'!$G$45,0)),IF($BI$1=TRUE,INDEX(Sheet2!$H$2:'Sheet2'!$H$45,MATCH(AY260,Sheet2!$G$2:'Sheet2'!$G$45,0)),0)))+IF($BE$1=TRUE,2,0)</f>
        <v>9</v>
      </c>
      <c r="U260" s="20">
        <f t="shared" si="288"/>
        <v>12.5</v>
      </c>
      <c r="V260" s="20">
        <f t="shared" si="289"/>
        <v>15.5</v>
      </c>
      <c r="W260" s="22">
        <f t="shared" si="290"/>
        <v>18.5</v>
      </c>
      <c r="X260" s="20">
        <f>AZ260+IF($F260="범선",IF($BG$1=TRUE,INDEX(Sheet2!$H$2:'Sheet2'!$H$45,MATCH(AZ260,Sheet2!$G$2:'Sheet2'!$G$45,0),0)),IF($BH$1=TRUE,INDEX(Sheet2!$I$2:'Sheet2'!$I$45,MATCH(AZ260,Sheet2!$G$2:'Sheet2'!$G$45,0)),IF($BI$1=TRUE,INDEX(Sheet2!$H$2:'Sheet2'!$H$45,MATCH(AZ260,Sheet2!$G$2:'Sheet2'!$G$45,0)),0)))+IF($BE$1=TRUE,2,0)</f>
        <v>12</v>
      </c>
      <c r="Y260" s="20">
        <f t="shared" si="291"/>
        <v>15.5</v>
      </c>
      <c r="Z260" s="20">
        <f t="shared" si="292"/>
        <v>18.5</v>
      </c>
      <c r="AA260" s="22">
        <f t="shared" si="293"/>
        <v>21.5</v>
      </c>
      <c r="AB260" s="20">
        <f>BA260+IF($F260="범선",IF($BG$1=TRUE,INDEX(Sheet2!$H$2:'Sheet2'!$H$45,MATCH(BA260,Sheet2!$G$2:'Sheet2'!$G$45,0),0)),IF($BH$1=TRUE,INDEX(Sheet2!$I$2:'Sheet2'!$I$45,MATCH(BA260,Sheet2!$G$2:'Sheet2'!$G$45,0)),IF($BI$1=TRUE,INDEX(Sheet2!$H$2:'Sheet2'!$H$45,MATCH(BA260,Sheet2!$G$2:'Sheet2'!$G$45,0)),0)))+IF($BE$1=TRUE,2,0)</f>
        <v>16</v>
      </c>
      <c r="AC260" s="20">
        <f t="shared" si="294"/>
        <v>19.5</v>
      </c>
      <c r="AD260" s="20">
        <f t="shared" si="295"/>
        <v>22.5</v>
      </c>
      <c r="AE260" s="22">
        <f t="shared" si="296"/>
        <v>25.5</v>
      </c>
      <c r="AF260" s="20">
        <f>BB260+IF($F260="범선",IF($BG$1=TRUE,INDEX(Sheet2!$H$2:'Sheet2'!$H$45,MATCH(BB260,Sheet2!$G$2:'Sheet2'!$G$45,0),0)),IF($BH$1=TRUE,INDEX(Sheet2!$I$2:'Sheet2'!$I$45,MATCH(BB260,Sheet2!$G$2:'Sheet2'!$G$45,0)),IF($BI$1=TRUE,INDEX(Sheet2!$H$2:'Sheet2'!$H$45,MATCH(BB260,Sheet2!$G$2:'Sheet2'!$G$45,0)),0)))+IF($BE$1=TRUE,2,0)</f>
        <v>20</v>
      </c>
      <c r="AG260" s="20">
        <f t="shared" si="297"/>
        <v>23.5</v>
      </c>
      <c r="AH260" s="20">
        <f t="shared" si="298"/>
        <v>26.5</v>
      </c>
      <c r="AI260" s="22">
        <f t="shared" si="299"/>
        <v>29.5</v>
      </c>
      <c r="AJ260" s="20"/>
      <c r="AK260" s="96">
        <v>255</v>
      </c>
      <c r="AL260" s="96">
        <v>210</v>
      </c>
      <c r="AM260" s="96">
        <v>12</v>
      </c>
      <c r="AN260" s="83">
        <v>11</v>
      </c>
      <c r="AO260" s="83">
        <v>55</v>
      </c>
      <c r="AP260" s="139">
        <v>170</v>
      </c>
      <c r="AQ260" s="139">
        <v>65</v>
      </c>
      <c r="AR260" s="139">
        <v>108</v>
      </c>
      <c r="AS260" s="13">
        <v>372</v>
      </c>
      <c r="AT260" s="13">
        <v>3</v>
      </c>
      <c r="AU260" s="13">
        <f t="shared" si="300"/>
        <v>650</v>
      </c>
      <c r="AV260" s="13">
        <f t="shared" si="301"/>
        <v>487</v>
      </c>
      <c r="AW260" s="13">
        <f t="shared" si="302"/>
        <v>812</v>
      </c>
      <c r="AX260" s="5">
        <f t="shared" si="303"/>
        <v>6</v>
      </c>
      <c r="AY260" s="5">
        <f t="shared" si="304"/>
        <v>7</v>
      </c>
      <c r="AZ260" s="5">
        <f t="shared" si="305"/>
        <v>10</v>
      </c>
      <c r="BA260" s="5">
        <f t="shared" si="306"/>
        <v>14</v>
      </c>
      <c r="BB260" s="5">
        <f t="shared" si="307"/>
        <v>18</v>
      </c>
    </row>
    <row r="261" spans="1:55" hidden="1">
      <c r="A261" s="334"/>
      <c r="B261" s="89" t="s">
        <v>43</v>
      </c>
      <c r="C261" s="119" t="s">
        <v>52</v>
      </c>
      <c r="D261" s="26" t="s">
        <v>1</v>
      </c>
      <c r="E261" s="26" t="s">
        <v>0</v>
      </c>
      <c r="F261" s="27" t="s">
        <v>18</v>
      </c>
      <c r="G261" s="28" t="s">
        <v>8</v>
      </c>
      <c r="H261" s="91">
        <f>ROUNDDOWN(AK261*1.05,0)+INDEX(Sheet2!$B$2:'Sheet2'!$B$5,MATCH(G261,Sheet2!$A$2:'Sheet2'!$A$5,0),0)+34*AT261-ROUNDUP(IF($BC$1=TRUE,AV261,AW261)/10,0)+A261</f>
        <v>505</v>
      </c>
      <c r="I261" s="231">
        <f>ROUNDDOWN(AL261*1.05,0)+INDEX(Sheet2!$B$2:'Sheet2'!$B$5,MATCH(G261,Sheet2!$A$2:'Sheet2'!$A$5,0),0)+34*AT261-ROUNDUP(IF($BC$1=TRUE,AV261,AW261)/10,0)+A261</f>
        <v>563</v>
      </c>
      <c r="J261" s="30">
        <f t="shared" si="280"/>
        <v>1068</v>
      </c>
      <c r="K261" s="143">
        <f>AW261-ROUNDDOWN(AR261/2,0)-ROUNDDOWN(MAX(AQ261*1.2,AP261*0.5),0)+INDEX(Sheet2!$C$2:'Sheet2'!$C$5,MATCH(G261,Sheet2!$A$2:'Sheet2'!$A$5,0),0)</f>
        <v>719</v>
      </c>
      <c r="L261" s="25">
        <f t="shared" si="281"/>
        <v>370</v>
      </c>
      <c r="M261" s="83">
        <f t="shared" si="282"/>
        <v>15</v>
      </c>
      <c r="N261" s="83">
        <f t="shared" si="283"/>
        <v>40</v>
      </c>
      <c r="O261" s="92">
        <f t="shared" si="284"/>
        <v>2078</v>
      </c>
      <c r="P261" s="31">
        <f>AX261+IF($F261="범선",IF($BG$1=TRUE,INDEX(Sheet2!$H$2:'Sheet2'!$H$45,MATCH(AX261,Sheet2!$G$2:'Sheet2'!$G$45,0),0)),IF($BH$1=TRUE,INDEX(Sheet2!$I$2:'Sheet2'!$I$45,MATCH(AX261,Sheet2!$G$2:'Sheet2'!$G$45,0)),IF($BI$1=TRUE,INDEX(Sheet2!$H$2:'Sheet2'!$H$45,MATCH(AX261,Sheet2!$G$2:'Sheet2'!$G$45,0)),0)))+IF($BE$1=TRUE,2,0)</f>
        <v>5</v>
      </c>
      <c r="Q261" s="26">
        <f t="shared" si="285"/>
        <v>8</v>
      </c>
      <c r="R261" s="26">
        <f t="shared" si="286"/>
        <v>11</v>
      </c>
      <c r="S261" s="28">
        <f t="shared" si="287"/>
        <v>14</v>
      </c>
      <c r="T261" s="26">
        <f>AY261+IF($F261="범선",IF($BG$1=TRUE,INDEX(Sheet2!$H$2:'Sheet2'!$H$45,MATCH(AY261,Sheet2!$G$2:'Sheet2'!$G$45,0),0)),IF($BH$1=TRUE,INDEX(Sheet2!$I$2:'Sheet2'!$I$45,MATCH(AY261,Sheet2!$G$2:'Sheet2'!$G$45,0)),IF($BI$1=TRUE,INDEX(Sheet2!$H$2:'Sheet2'!$H$45,MATCH(AY261,Sheet2!$G$2:'Sheet2'!$G$45,0)),0)))+IF($BE$1=TRUE,2,0)</f>
        <v>6</v>
      </c>
      <c r="U261" s="26">
        <f t="shared" si="288"/>
        <v>9.5</v>
      </c>
      <c r="V261" s="26">
        <f t="shared" si="289"/>
        <v>12.5</v>
      </c>
      <c r="W261" s="28">
        <f t="shared" si="290"/>
        <v>15.5</v>
      </c>
      <c r="X261" s="26">
        <f>AZ261+IF($F261="범선",IF($BG$1=TRUE,INDEX(Sheet2!$H$2:'Sheet2'!$H$45,MATCH(AZ261,Sheet2!$G$2:'Sheet2'!$G$45,0),0)),IF($BH$1=TRUE,INDEX(Sheet2!$I$2:'Sheet2'!$I$45,MATCH(AZ261,Sheet2!$G$2:'Sheet2'!$G$45,0)),IF($BI$1=TRUE,INDEX(Sheet2!$H$2:'Sheet2'!$H$45,MATCH(AZ261,Sheet2!$G$2:'Sheet2'!$G$45,0)),0)))+IF($BE$1=TRUE,2,0)</f>
        <v>9</v>
      </c>
      <c r="Y261" s="26">
        <f t="shared" si="291"/>
        <v>12.5</v>
      </c>
      <c r="Z261" s="26">
        <f t="shared" si="292"/>
        <v>15.5</v>
      </c>
      <c r="AA261" s="28">
        <f t="shared" si="293"/>
        <v>18.5</v>
      </c>
      <c r="AB261" s="26">
        <f>BA261+IF($F261="범선",IF($BG$1=TRUE,INDEX(Sheet2!$H$2:'Sheet2'!$H$45,MATCH(BA261,Sheet2!$G$2:'Sheet2'!$G$45,0),0)),IF($BH$1=TRUE,INDEX(Sheet2!$I$2:'Sheet2'!$I$45,MATCH(BA261,Sheet2!$G$2:'Sheet2'!$G$45,0)),IF($BI$1=TRUE,INDEX(Sheet2!$H$2:'Sheet2'!$H$45,MATCH(BA261,Sheet2!$G$2:'Sheet2'!$G$45,0)),0)))+IF($BE$1=TRUE,2,0)</f>
        <v>13</v>
      </c>
      <c r="AC261" s="26">
        <f t="shared" si="294"/>
        <v>16.5</v>
      </c>
      <c r="AD261" s="26">
        <f t="shared" si="295"/>
        <v>19.5</v>
      </c>
      <c r="AE261" s="28">
        <f t="shared" si="296"/>
        <v>22.5</v>
      </c>
      <c r="AF261" s="26">
        <f>BB261+IF($F261="범선",IF($BG$1=TRUE,INDEX(Sheet2!$H$2:'Sheet2'!$H$45,MATCH(BB261,Sheet2!$G$2:'Sheet2'!$G$45,0),0)),IF($BH$1=TRUE,INDEX(Sheet2!$I$2:'Sheet2'!$I$45,MATCH(BB261,Sheet2!$G$2:'Sheet2'!$G$45,0)),IF($BI$1=TRUE,INDEX(Sheet2!$H$2:'Sheet2'!$H$45,MATCH(BB261,Sheet2!$G$2:'Sheet2'!$G$45,0)),0)))+IF($BE$1=TRUE,2,0)</f>
        <v>17</v>
      </c>
      <c r="AG261" s="26">
        <f t="shared" si="297"/>
        <v>20.5</v>
      </c>
      <c r="AH261" s="26">
        <f t="shared" si="298"/>
        <v>23.5</v>
      </c>
      <c r="AI261" s="28">
        <f t="shared" si="299"/>
        <v>26.5</v>
      </c>
      <c r="AJ261" s="26"/>
      <c r="AK261" s="97">
        <v>275</v>
      </c>
      <c r="AL261" s="97">
        <v>330</v>
      </c>
      <c r="AM261" s="97">
        <v>15</v>
      </c>
      <c r="AN261" s="83">
        <v>15</v>
      </c>
      <c r="AO261" s="83">
        <v>40</v>
      </c>
      <c r="AP261" s="5">
        <v>100</v>
      </c>
      <c r="AQ261" s="5">
        <v>35</v>
      </c>
      <c r="AR261" s="5">
        <v>60</v>
      </c>
      <c r="AS261" s="5">
        <v>440</v>
      </c>
      <c r="AT261" s="5">
        <v>3</v>
      </c>
      <c r="AU261" s="5">
        <f t="shared" si="300"/>
        <v>600</v>
      </c>
      <c r="AV261" s="5">
        <f t="shared" si="301"/>
        <v>450</v>
      </c>
      <c r="AW261" s="5">
        <f t="shared" si="302"/>
        <v>750</v>
      </c>
      <c r="AX261" s="5">
        <f t="shared" si="303"/>
        <v>3</v>
      </c>
      <c r="AY261" s="5">
        <f t="shared" si="304"/>
        <v>4</v>
      </c>
      <c r="AZ261" s="5">
        <f t="shared" si="305"/>
        <v>7</v>
      </c>
      <c r="BA261" s="5">
        <f t="shared" si="306"/>
        <v>11</v>
      </c>
      <c r="BB261" s="5">
        <f t="shared" si="307"/>
        <v>15</v>
      </c>
    </row>
    <row r="262" spans="1:55" hidden="1">
      <c r="A262" s="405"/>
      <c r="B262" s="406" t="s">
        <v>45</v>
      </c>
      <c r="C262" s="37" t="s">
        <v>183</v>
      </c>
      <c r="D262" s="38" t="s">
        <v>1</v>
      </c>
      <c r="E262" s="38" t="s">
        <v>0</v>
      </c>
      <c r="F262" s="38" t="s">
        <v>18</v>
      </c>
      <c r="G262" s="39" t="s">
        <v>12</v>
      </c>
      <c r="H262" s="286">
        <f>ROUNDDOWN(AK262*1.05,0)+INDEX(Sheet2!$B$2:'Sheet2'!$B$5,MATCH(G262,Sheet2!$A$2:'Sheet2'!$A$5,0),0)+34*AT262-ROUNDUP(IF($BC$1=TRUE,AV262,AW262)/10,0)+A262</f>
        <v>460</v>
      </c>
      <c r="I262" s="296">
        <f>ROUNDDOWN(AL262*1.05,0)+INDEX(Sheet2!$B$2:'Sheet2'!$B$5,MATCH(G262,Sheet2!$A$2:'Sheet2'!$A$5,0),0)+34*AT262-ROUNDUP(IF($BC$1=TRUE,AV262,AW262)/10,0)+A262</f>
        <v>412</v>
      </c>
      <c r="J262" s="40">
        <f t="shared" si="280"/>
        <v>872</v>
      </c>
      <c r="K262" s="758">
        <f>AW262-ROUNDDOWN(AR262/2,0)-ROUNDDOWN(MAX(AQ262*1.2,AP262*0.5),0)+INDEX(Sheet2!$C$2:'Sheet2'!$C$5,MATCH(G262,Sheet2!$A$2:'Sheet2'!$A$5,0),0)</f>
        <v>717</v>
      </c>
      <c r="L262" s="37">
        <f t="shared" si="281"/>
        <v>343</v>
      </c>
      <c r="M262" s="694">
        <f t="shared" si="282"/>
        <v>11</v>
      </c>
      <c r="N262" s="427">
        <f t="shared" si="283"/>
        <v>55</v>
      </c>
      <c r="O262" s="697">
        <f t="shared" si="284"/>
        <v>1792</v>
      </c>
      <c r="P262" s="41">
        <f>AX262+IF($F262="범선",IF($BG$1=TRUE,INDEX(Sheet2!$H$2:'Sheet2'!$H$45,MATCH(AX262,Sheet2!$G$2:'Sheet2'!$G$45,0),0)),IF($BH$1=TRUE,INDEX(Sheet2!$I$2:'Sheet2'!$I$45,MATCH(AX262,Sheet2!$G$2:'Sheet2'!$G$45,0)),IF($BI$1=TRUE,INDEX(Sheet2!$H$2:'Sheet2'!$H$45,MATCH(AX262,Sheet2!$G$2:'Sheet2'!$G$45,0)),0)))+IF($BE$1=TRUE,2,0)</f>
        <v>8</v>
      </c>
      <c r="Q262" s="38">
        <f t="shared" si="285"/>
        <v>11</v>
      </c>
      <c r="R262" s="38">
        <f t="shared" si="286"/>
        <v>14</v>
      </c>
      <c r="S262" s="39">
        <f t="shared" si="287"/>
        <v>17</v>
      </c>
      <c r="T262" s="38">
        <f>AY262+IF($F262="범선",IF($BG$1=TRUE,INDEX(Sheet2!$H$2:'Sheet2'!$H$45,MATCH(AY262,Sheet2!$G$2:'Sheet2'!$G$45,0),0)),IF($BH$1=TRUE,INDEX(Sheet2!$I$2:'Sheet2'!$I$45,MATCH(AY262,Sheet2!$G$2:'Sheet2'!$G$45,0)),IF($BI$1=TRUE,INDEX(Sheet2!$H$2:'Sheet2'!$H$45,MATCH(AY262,Sheet2!$G$2:'Sheet2'!$G$45,0)),0)))+IF($BE$1=TRUE,2,0)</f>
        <v>9</v>
      </c>
      <c r="U262" s="38">
        <f t="shared" si="288"/>
        <v>12.5</v>
      </c>
      <c r="V262" s="38">
        <f t="shared" si="289"/>
        <v>15.5</v>
      </c>
      <c r="W262" s="39">
        <f t="shared" si="290"/>
        <v>18.5</v>
      </c>
      <c r="X262" s="38">
        <f>AZ262+IF($F262="범선",IF($BG$1=TRUE,INDEX(Sheet2!$H$2:'Sheet2'!$H$45,MATCH(AZ262,Sheet2!$G$2:'Sheet2'!$G$45,0),0)),IF($BH$1=TRUE,INDEX(Sheet2!$I$2:'Sheet2'!$I$45,MATCH(AZ262,Sheet2!$G$2:'Sheet2'!$G$45,0)),IF($BI$1=TRUE,INDEX(Sheet2!$H$2:'Sheet2'!$H$45,MATCH(AZ262,Sheet2!$G$2:'Sheet2'!$G$45,0)),0)))+IF($BE$1=TRUE,2,0)</f>
        <v>12</v>
      </c>
      <c r="Y262" s="38">
        <f t="shared" si="291"/>
        <v>15.5</v>
      </c>
      <c r="Z262" s="38">
        <f t="shared" si="292"/>
        <v>18.5</v>
      </c>
      <c r="AA262" s="39">
        <f t="shared" si="293"/>
        <v>21.5</v>
      </c>
      <c r="AB262" s="38">
        <f>BA262+IF($F262="범선",IF($BG$1=TRUE,INDEX(Sheet2!$H$2:'Sheet2'!$H$45,MATCH(BA262,Sheet2!$G$2:'Sheet2'!$G$45,0),0)),IF($BH$1=TRUE,INDEX(Sheet2!$I$2:'Sheet2'!$I$45,MATCH(BA262,Sheet2!$G$2:'Sheet2'!$G$45,0)),IF($BI$1=TRUE,INDEX(Sheet2!$H$2:'Sheet2'!$H$45,MATCH(BA262,Sheet2!$G$2:'Sheet2'!$G$45,0)),0)))+IF($BE$1=TRUE,2,0)</f>
        <v>16</v>
      </c>
      <c r="AC262" s="38">
        <f t="shared" si="294"/>
        <v>19.5</v>
      </c>
      <c r="AD262" s="38">
        <f t="shared" si="295"/>
        <v>22.5</v>
      </c>
      <c r="AE262" s="39">
        <f t="shared" si="296"/>
        <v>25.5</v>
      </c>
      <c r="AF262" s="38">
        <f>BB262+IF($F262="범선",IF($BG$1=TRUE,INDEX(Sheet2!$H$2:'Sheet2'!$H$45,MATCH(BB262,Sheet2!$G$2:'Sheet2'!$G$45,0),0)),IF($BH$1=TRUE,INDEX(Sheet2!$I$2:'Sheet2'!$I$45,MATCH(BB262,Sheet2!$G$2:'Sheet2'!$G$45,0)),IF($BI$1=TRUE,INDEX(Sheet2!$H$2:'Sheet2'!$H$45,MATCH(BB262,Sheet2!$G$2:'Sheet2'!$G$45,0)),0)))+IF($BE$1=TRUE,2,0)</f>
        <v>20</v>
      </c>
      <c r="AG262" s="38">
        <f t="shared" si="297"/>
        <v>23.5</v>
      </c>
      <c r="AH262" s="38">
        <f t="shared" si="298"/>
        <v>26.5</v>
      </c>
      <c r="AI262" s="39">
        <f t="shared" si="299"/>
        <v>29.5</v>
      </c>
      <c r="AK262" s="13">
        <v>255</v>
      </c>
      <c r="AL262" s="13">
        <v>209</v>
      </c>
      <c r="AM262" s="13">
        <v>12</v>
      </c>
      <c r="AN262" s="262">
        <v>11</v>
      </c>
      <c r="AO262" s="269">
        <v>55</v>
      </c>
      <c r="AP262" s="13">
        <v>180</v>
      </c>
      <c r="AQ262" s="13">
        <v>65</v>
      </c>
      <c r="AR262" s="13">
        <v>108</v>
      </c>
      <c r="AS262" s="13">
        <v>362</v>
      </c>
      <c r="AT262" s="13">
        <v>3</v>
      </c>
      <c r="AU262" s="13">
        <f t="shared" si="300"/>
        <v>650</v>
      </c>
      <c r="AV262" s="13">
        <f t="shared" si="301"/>
        <v>487</v>
      </c>
      <c r="AW262" s="13">
        <f t="shared" si="302"/>
        <v>812</v>
      </c>
      <c r="AX262" s="5">
        <f t="shared" si="303"/>
        <v>6</v>
      </c>
      <c r="AY262" s="5">
        <f t="shared" si="304"/>
        <v>7</v>
      </c>
      <c r="AZ262" s="5">
        <f t="shared" si="305"/>
        <v>10</v>
      </c>
      <c r="BA262" s="5">
        <f t="shared" si="306"/>
        <v>14</v>
      </c>
      <c r="BB262" s="5">
        <f t="shared" si="307"/>
        <v>18</v>
      </c>
    </row>
    <row r="263" spans="1:55" s="5" customFormat="1" hidden="1">
      <c r="A263" s="817"/>
      <c r="B263" s="820"/>
      <c r="C263" s="805" t="s">
        <v>259</v>
      </c>
      <c r="D263" s="806" t="s">
        <v>25</v>
      </c>
      <c r="E263" s="806" t="s">
        <v>41</v>
      </c>
      <c r="F263" s="828" t="s">
        <v>18</v>
      </c>
      <c r="G263" s="807" t="s">
        <v>8</v>
      </c>
      <c r="H263" s="832">
        <f>ROUNDDOWN(AK263*1.05,0)+INDEX(Sheet2!$B$2:'Sheet2'!$B$5,MATCH(G263,Sheet2!$A$2:'Sheet2'!$A$5,0),0)+34*AT263-ROUNDUP(IF($BC$1=TRUE,AV263,AW263)/10,0)+A263</f>
        <v>553</v>
      </c>
      <c r="I263" s="835">
        <f>ROUNDDOWN(AL263*1.05,0)+INDEX(Sheet2!$B$2:'Sheet2'!$B$5,MATCH(G263,Sheet2!$A$2:'Sheet2'!$A$5,0),0)+34*AT263-ROUNDUP(IF($BC$1=TRUE,AV263,AW263)/10,0)+A263</f>
        <v>553</v>
      </c>
      <c r="J263" s="840">
        <f t="shared" si="280"/>
        <v>1106</v>
      </c>
      <c r="K263" s="843">
        <f>AW263-ROUNDDOWN(AR263/2,0)-ROUNDDOWN(MAX(AQ263*1.2,AP263*0.5),0)+INDEX(Sheet2!$C$2:'Sheet2'!$C$5,MATCH(G263,Sheet2!$A$2:'Sheet2'!$A$5,0),0)</f>
        <v>715</v>
      </c>
      <c r="L263" s="811">
        <f t="shared" si="281"/>
        <v>366</v>
      </c>
      <c r="M263" s="849">
        <f t="shared" si="282"/>
        <v>15</v>
      </c>
      <c r="N263" s="812">
        <f t="shared" si="283"/>
        <v>45</v>
      </c>
      <c r="O263" s="854">
        <f t="shared" si="284"/>
        <v>2212</v>
      </c>
      <c r="P263" s="259">
        <f>AX263+IF($F263="범선",IF($BG$1=TRUE,INDEX(Sheet2!$H$2:'Sheet2'!$H$45,MATCH(AX263,Sheet2!$G$2:'Sheet2'!$G$45,0),0)),IF($BH$1=TRUE,INDEX(Sheet2!$I$2:'Sheet2'!$I$45,MATCH(AX263,Sheet2!$G$2:'Sheet2'!$G$45,0)),IF($BI$1=TRUE,INDEX(Sheet2!$H$2:'Sheet2'!$H$45,MATCH(AX263,Sheet2!$G$2:'Sheet2'!$G$45,0)),0)))+IF($BE$1=TRUE,2,0)</f>
        <v>6</v>
      </c>
      <c r="Q263" s="214">
        <f t="shared" si="285"/>
        <v>9</v>
      </c>
      <c r="R263" s="214">
        <f t="shared" si="286"/>
        <v>12</v>
      </c>
      <c r="S263" s="223">
        <f t="shared" si="287"/>
        <v>15</v>
      </c>
      <c r="T263" s="214">
        <f>AY263+IF($F263="범선",IF($BG$1=TRUE,INDEX(Sheet2!$H$2:'Sheet2'!$H$45,MATCH(AY263,Sheet2!$G$2:'Sheet2'!$G$45,0),0)),IF($BH$1=TRUE,INDEX(Sheet2!$I$2:'Sheet2'!$I$45,MATCH(AY263,Sheet2!$G$2:'Sheet2'!$G$45,0)),IF($BI$1=TRUE,INDEX(Sheet2!$H$2:'Sheet2'!$H$45,MATCH(AY263,Sheet2!$G$2:'Sheet2'!$G$45,0)),0)))+IF($BE$1=TRUE,2,0)</f>
        <v>7</v>
      </c>
      <c r="U263" s="214">
        <f t="shared" si="288"/>
        <v>10.5</v>
      </c>
      <c r="V263" s="214">
        <f t="shared" si="289"/>
        <v>13.5</v>
      </c>
      <c r="W263" s="223">
        <f t="shared" si="290"/>
        <v>16.5</v>
      </c>
      <c r="X263" s="214">
        <f>AZ263+IF($F263="범선",IF($BG$1=TRUE,INDEX(Sheet2!$H$2:'Sheet2'!$H$45,MATCH(AZ263,Sheet2!$G$2:'Sheet2'!$G$45,0),0)),IF($BH$1=TRUE,INDEX(Sheet2!$I$2:'Sheet2'!$I$45,MATCH(AZ263,Sheet2!$G$2:'Sheet2'!$G$45,0)),IF($BI$1=TRUE,INDEX(Sheet2!$H$2:'Sheet2'!$H$45,MATCH(AZ263,Sheet2!$G$2:'Sheet2'!$G$45,0)),0)))+IF($BE$1=TRUE,2,0)</f>
        <v>10</v>
      </c>
      <c r="Y263" s="214">
        <f t="shared" si="291"/>
        <v>13.5</v>
      </c>
      <c r="Z263" s="214">
        <f t="shared" si="292"/>
        <v>16.5</v>
      </c>
      <c r="AA263" s="223">
        <f t="shared" si="293"/>
        <v>19.5</v>
      </c>
      <c r="AB263" s="214">
        <f>BA263+IF($F263="범선",IF($BG$1=TRUE,INDEX(Sheet2!$H$2:'Sheet2'!$H$45,MATCH(BA263,Sheet2!$G$2:'Sheet2'!$G$45,0),0)),IF($BH$1=TRUE,INDEX(Sheet2!$I$2:'Sheet2'!$I$45,MATCH(BA263,Sheet2!$G$2:'Sheet2'!$G$45,0)),IF($BI$1=TRUE,INDEX(Sheet2!$H$2:'Sheet2'!$H$45,MATCH(BA263,Sheet2!$G$2:'Sheet2'!$G$45,0)),0)))+IF($BE$1=TRUE,2,0)</f>
        <v>14</v>
      </c>
      <c r="AC263" s="214">
        <f t="shared" si="294"/>
        <v>17.5</v>
      </c>
      <c r="AD263" s="214">
        <f t="shared" si="295"/>
        <v>20.5</v>
      </c>
      <c r="AE263" s="223">
        <f t="shared" si="296"/>
        <v>23.5</v>
      </c>
      <c r="AF263" s="214">
        <f>BB263+IF($F263="범선",IF($BG$1=TRUE,INDEX(Sheet2!$H$2:'Sheet2'!$H$45,MATCH(BB263,Sheet2!$G$2:'Sheet2'!$G$45,0),0)),IF($BH$1=TRUE,INDEX(Sheet2!$I$2:'Sheet2'!$I$45,MATCH(BB263,Sheet2!$G$2:'Sheet2'!$G$45,0)),IF($BI$1=TRUE,INDEX(Sheet2!$H$2:'Sheet2'!$H$45,MATCH(BB263,Sheet2!$G$2:'Sheet2'!$G$45,0)),0)))+IF($BE$1=TRUE,2,0)</f>
        <v>18</v>
      </c>
      <c r="AG263" s="214">
        <f t="shared" si="297"/>
        <v>21.5</v>
      </c>
      <c r="AH263" s="214">
        <f t="shared" si="298"/>
        <v>24.5</v>
      </c>
      <c r="AI263" s="223">
        <f t="shared" si="299"/>
        <v>27.5</v>
      </c>
      <c r="AJ263" s="6"/>
      <c r="AK263" s="97">
        <v>320</v>
      </c>
      <c r="AL263" s="97">
        <v>320</v>
      </c>
      <c r="AM263" s="97">
        <v>17</v>
      </c>
      <c r="AN263" s="83">
        <v>15</v>
      </c>
      <c r="AO263" s="83">
        <v>45</v>
      </c>
      <c r="AP263" s="139">
        <v>85</v>
      </c>
      <c r="AQ263" s="139">
        <v>27</v>
      </c>
      <c r="AR263" s="139">
        <v>85</v>
      </c>
      <c r="AS263" s="13">
        <v>430</v>
      </c>
      <c r="AT263" s="13">
        <v>3</v>
      </c>
      <c r="AU263" s="5">
        <f t="shared" si="300"/>
        <v>600</v>
      </c>
      <c r="AV263" s="5">
        <f t="shared" si="301"/>
        <v>450</v>
      </c>
      <c r="AW263" s="5">
        <f t="shared" si="302"/>
        <v>750</v>
      </c>
      <c r="AX263" s="5">
        <f t="shared" si="303"/>
        <v>4</v>
      </c>
      <c r="AY263" s="5">
        <f t="shared" si="304"/>
        <v>5</v>
      </c>
      <c r="AZ263" s="5">
        <f t="shared" si="305"/>
        <v>8</v>
      </c>
      <c r="BA263" s="5">
        <f t="shared" si="306"/>
        <v>12</v>
      </c>
      <c r="BB263" s="5">
        <f t="shared" si="307"/>
        <v>16</v>
      </c>
    </row>
    <row r="264" spans="1:55" s="5" customFormat="1" hidden="1">
      <c r="A264" s="368"/>
      <c r="B264" s="90" t="s">
        <v>45</v>
      </c>
      <c r="C264" s="19" t="s">
        <v>170</v>
      </c>
      <c r="D264" s="20" t="s">
        <v>1</v>
      </c>
      <c r="E264" s="825" t="s">
        <v>41</v>
      </c>
      <c r="F264" s="20" t="s">
        <v>18</v>
      </c>
      <c r="G264" s="22" t="s">
        <v>12</v>
      </c>
      <c r="H264" s="318">
        <f>ROUNDDOWN(AK264*1.05,0)+INDEX(Sheet2!$B$2:'Sheet2'!$B$5,MATCH(G264,Sheet2!$A$2:'Sheet2'!$A$5,0),0)+34*AT264-ROUNDUP(IF($BC$1=TRUE,AV264,AW264)/10,0)+A264</f>
        <v>383</v>
      </c>
      <c r="I264" s="319">
        <f>ROUNDDOWN(AL264*1.05,0)+INDEX(Sheet2!$B$2:'Sheet2'!$B$5,MATCH(G264,Sheet2!$A$2:'Sheet2'!$A$5,0),0)+34*AT264-ROUNDUP(IF($BC$1=TRUE,AV264,AW264)/10,0)+A264</f>
        <v>482</v>
      </c>
      <c r="J264" s="23">
        <f t="shared" si="280"/>
        <v>865</v>
      </c>
      <c r="K264" s="844">
        <f>AW264-ROUNDDOWN(AR264/2,0)-ROUNDDOWN(MAX(AQ264*1.2,AP264*0.5),0)+INDEX(Sheet2!$C$2:'Sheet2'!$C$5,MATCH(G264,Sheet2!$A$2:'Sheet2'!$A$5,0),0)</f>
        <v>714</v>
      </c>
      <c r="L264" s="19">
        <f t="shared" si="281"/>
        <v>350</v>
      </c>
      <c r="M264" s="496">
        <f t="shared" si="282"/>
        <v>10</v>
      </c>
      <c r="N264" s="99">
        <f t="shared" si="283"/>
        <v>50</v>
      </c>
      <c r="O264" s="497">
        <f t="shared" si="284"/>
        <v>1631</v>
      </c>
      <c r="P264" s="24">
        <f>AX264+IF($F264="범선",IF($BG$1=TRUE,INDEX(Sheet2!$H$2:'Sheet2'!$H$45,MATCH(AX264,Sheet2!$G$2:'Sheet2'!$G$45,0),0)),IF($BH$1=TRUE,INDEX(Sheet2!$I$2:'Sheet2'!$I$45,MATCH(AX264,Sheet2!$G$2:'Sheet2'!$G$45,0)),IF($BI$1=TRUE,INDEX(Sheet2!$H$2:'Sheet2'!$H$45,MATCH(AX264,Sheet2!$G$2:'Sheet2'!$G$45,0)),0)))+IF($BE$1=TRUE,2,0)</f>
        <v>7</v>
      </c>
      <c r="Q264" s="20">
        <f t="shared" si="285"/>
        <v>10</v>
      </c>
      <c r="R264" s="20">
        <f t="shared" si="286"/>
        <v>13</v>
      </c>
      <c r="S264" s="22">
        <f t="shared" si="287"/>
        <v>16</v>
      </c>
      <c r="T264" s="20">
        <f>AY264+IF($F264="범선",IF($BG$1=TRUE,INDEX(Sheet2!$H$2:'Sheet2'!$H$45,MATCH(AY264,Sheet2!$G$2:'Sheet2'!$G$45,0),0)),IF($BH$1=TRUE,INDEX(Sheet2!$I$2:'Sheet2'!$I$45,MATCH(AY264,Sheet2!$G$2:'Sheet2'!$G$45,0)),IF($BI$1=TRUE,INDEX(Sheet2!$H$2:'Sheet2'!$H$45,MATCH(AY264,Sheet2!$G$2:'Sheet2'!$G$45,0)),0)))+IF($BE$1=TRUE,2,0)</f>
        <v>8</v>
      </c>
      <c r="U264" s="20">
        <f t="shared" si="288"/>
        <v>11.5</v>
      </c>
      <c r="V264" s="20">
        <f t="shared" si="289"/>
        <v>14.5</v>
      </c>
      <c r="W264" s="22">
        <f t="shared" si="290"/>
        <v>17.5</v>
      </c>
      <c r="X264" s="20">
        <f>AZ264+IF($F264="범선",IF($BG$1=TRUE,INDEX(Sheet2!$H$2:'Sheet2'!$H$45,MATCH(AZ264,Sheet2!$G$2:'Sheet2'!$G$45,0),0)),IF($BH$1=TRUE,INDEX(Sheet2!$I$2:'Sheet2'!$I$45,MATCH(AZ264,Sheet2!$G$2:'Sheet2'!$G$45,0)),IF($BI$1=TRUE,INDEX(Sheet2!$H$2:'Sheet2'!$H$45,MATCH(AZ264,Sheet2!$G$2:'Sheet2'!$G$45,0)),0)))+IF($BE$1=TRUE,2,0)</f>
        <v>11</v>
      </c>
      <c r="Y264" s="20">
        <f t="shared" si="291"/>
        <v>14.5</v>
      </c>
      <c r="Z264" s="20">
        <f t="shared" si="292"/>
        <v>17.5</v>
      </c>
      <c r="AA264" s="22">
        <f t="shared" si="293"/>
        <v>20.5</v>
      </c>
      <c r="AB264" s="20">
        <f>BA264+IF($F264="범선",IF($BG$1=TRUE,INDEX(Sheet2!$H$2:'Sheet2'!$H$45,MATCH(BA264,Sheet2!$G$2:'Sheet2'!$G$45,0),0)),IF($BH$1=TRUE,INDEX(Sheet2!$I$2:'Sheet2'!$I$45,MATCH(BA264,Sheet2!$G$2:'Sheet2'!$G$45,0)),IF($BI$1=TRUE,INDEX(Sheet2!$H$2:'Sheet2'!$H$45,MATCH(BA264,Sheet2!$G$2:'Sheet2'!$G$45,0)),0)))+IF($BE$1=TRUE,2,0)</f>
        <v>15</v>
      </c>
      <c r="AC264" s="20">
        <f t="shared" si="294"/>
        <v>18.5</v>
      </c>
      <c r="AD264" s="20">
        <f t="shared" si="295"/>
        <v>21.5</v>
      </c>
      <c r="AE264" s="22">
        <f t="shared" si="296"/>
        <v>24.5</v>
      </c>
      <c r="AF264" s="20">
        <f>BB264+IF($F264="범선",IF($BG$1=TRUE,INDEX(Sheet2!$H$2:'Sheet2'!$H$45,MATCH(BB264,Sheet2!$G$2:'Sheet2'!$G$45,0),0)),IF($BH$1=TRUE,INDEX(Sheet2!$I$2:'Sheet2'!$I$45,MATCH(BB264,Sheet2!$G$2:'Sheet2'!$G$45,0)),IF($BI$1=TRUE,INDEX(Sheet2!$H$2:'Sheet2'!$H$45,MATCH(BB264,Sheet2!$G$2:'Sheet2'!$G$45,0)),0)))+IF($BE$1=TRUE,2,0)</f>
        <v>19</v>
      </c>
      <c r="AG264" s="20">
        <f t="shared" si="297"/>
        <v>22.5</v>
      </c>
      <c r="AH264" s="20">
        <f t="shared" si="298"/>
        <v>25.5</v>
      </c>
      <c r="AI264" s="22">
        <f t="shared" si="299"/>
        <v>28.5</v>
      </c>
      <c r="AJ264" s="6"/>
      <c r="AK264" s="13">
        <v>180</v>
      </c>
      <c r="AL264" s="13">
        <v>275</v>
      </c>
      <c r="AM264" s="13">
        <v>7</v>
      </c>
      <c r="AN264" s="262">
        <v>10</v>
      </c>
      <c r="AO264" s="269">
        <v>50</v>
      </c>
      <c r="AP264" s="13">
        <v>130</v>
      </c>
      <c r="AQ264" s="13">
        <v>60</v>
      </c>
      <c r="AR264" s="13">
        <v>100</v>
      </c>
      <c r="AS264" s="13">
        <v>400</v>
      </c>
      <c r="AT264" s="13">
        <v>3</v>
      </c>
      <c r="AU264" s="5">
        <f t="shared" si="300"/>
        <v>630</v>
      </c>
      <c r="AV264" s="5">
        <f t="shared" si="301"/>
        <v>472</v>
      </c>
      <c r="AW264" s="5">
        <f t="shared" si="302"/>
        <v>787</v>
      </c>
      <c r="AX264" s="5">
        <f t="shared" si="303"/>
        <v>5</v>
      </c>
      <c r="AY264" s="5">
        <f t="shared" si="304"/>
        <v>6</v>
      </c>
      <c r="AZ264" s="5">
        <f t="shared" si="305"/>
        <v>9</v>
      </c>
      <c r="BA264" s="5">
        <f t="shared" si="306"/>
        <v>13</v>
      </c>
      <c r="BB264" s="5">
        <f t="shared" si="307"/>
        <v>17</v>
      </c>
    </row>
    <row r="265" spans="1:55" s="5" customFormat="1" hidden="1">
      <c r="A265" s="333"/>
      <c r="B265" s="344" t="s">
        <v>45</v>
      </c>
      <c r="C265" s="42" t="s">
        <v>52</v>
      </c>
      <c r="D265" s="43" t="s">
        <v>1</v>
      </c>
      <c r="E265" s="43" t="s">
        <v>0</v>
      </c>
      <c r="F265" s="44" t="s">
        <v>18</v>
      </c>
      <c r="G265" s="45" t="s">
        <v>8</v>
      </c>
      <c r="H265" s="280">
        <f>ROUNDDOWN(AK265*1.05,0)+INDEX(Sheet2!$B$2:'Sheet2'!$B$5,MATCH(G265,Sheet2!$A$2:'Sheet2'!$A$5,0),0)+34*AT265-ROUNDUP(IF($BC$1=TRUE,AV265,AW265)/10,0)+A265</f>
        <v>500</v>
      </c>
      <c r="I265" s="290">
        <f>ROUNDDOWN(AL265*1.05,0)+INDEX(Sheet2!$B$2:'Sheet2'!$B$5,MATCH(G265,Sheet2!$A$2:'Sheet2'!$A$5,0),0)+34*AT265-ROUNDUP(IF($BC$1=TRUE,AV265,AW265)/10,0)+A265</f>
        <v>553</v>
      </c>
      <c r="J265" s="46">
        <f t="shared" si="280"/>
        <v>1053</v>
      </c>
      <c r="K265" s="757">
        <f>AW265-ROUNDDOWN(AR265/2,0)-ROUNDDOWN(MAX(AQ265*1.2,AP265*0.5),0)+INDEX(Sheet2!$C$2:'Sheet2'!$C$5,MATCH(G265,Sheet2!$A$2:'Sheet2'!$A$5,0),0)</f>
        <v>713</v>
      </c>
      <c r="L265" s="42">
        <f t="shared" si="281"/>
        <v>364</v>
      </c>
      <c r="M265" s="530">
        <f t="shared" si="282"/>
        <v>14</v>
      </c>
      <c r="N265" s="191">
        <f t="shared" si="283"/>
        <v>41</v>
      </c>
      <c r="O265" s="632">
        <f t="shared" si="284"/>
        <v>2053</v>
      </c>
      <c r="P265" s="10">
        <f>AX265+IF($F265="범선",IF($BG$1=TRUE,INDEX(Sheet2!$H$2:'Sheet2'!$H$45,MATCH(AX265,Sheet2!$G$2:'Sheet2'!$G$45,0),0)),IF($BH$1=TRUE,INDEX(Sheet2!$I$2:'Sheet2'!$I$45,MATCH(AX265,Sheet2!$G$2:'Sheet2'!$G$45,0)),IF($BI$1=TRUE,INDEX(Sheet2!$H$2:'Sheet2'!$H$45,MATCH(AX265,Sheet2!$G$2:'Sheet2'!$G$45,0)),0)))+IF($BE$1=TRUE,2,0)</f>
        <v>5</v>
      </c>
      <c r="Q265" s="6">
        <f t="shared" si="285"/>
        <v>8</v>
      </c>
      <c r="R265" s="6">
        <f t="shared" si="286"/>
        <v>11</v>
      </c>
      <c r="S265" s="9">
        <f t="shared" si="287"/>
        <v>14</v>
      </c>
      <c r="T265" s="6">
        <f>AY265+IF($F265="범선",IF($BG$1=TRUE,INDEX(Sheet2!$H$2:'Sheet2'!$H$45,MATCH(AY265,Sheet2!$G$2:'Sheet2'!$G$45,0),0)),IF($BH$1=TRUE,INDEX(Sheet2!$I$2:'Sheet2'!$I$45,MATCH(AY265,Sheet2!$G$2:'Sheet2'!$G$45,0)),IF($BI$1=TRUE,INDEX(Sheet2!$H$2:'Sheet2'!$H$45,MATCH(AY265,Sheet2!$G$2:'Sheet2'!$G$45,0)),0)))+IF($BE$1=TRUE,2,0)</f>
        <v>6</v>
      </c>
      <c r="U265" s="6">
        <f t="shared" si="288"/>
        <v>9.5</v>
      </c>
      <c r="V265" s="6">
        <f t="shared" si="289"/>
        <v>12.5</v>
      </c>
      <c r="W265" s="9">
        <f t="shared" si="290"/>
        <v>15.5</v>
      </c>
      <c r="X265" s="6">
        <f>AZ265+IF($F265="범선",IF($BG$1=TRUE,INDEX(Sheet2!$H$2:'Sheet2'!$H$45,MATCH(AZ265,Sheet2!$G$2:'Sheet2'!$G$45,0),0)),IF($BH$1=TRUE,INDEX(Sheet2!$I$2:'Sheet2'!$I$45,MATCH(AZ265,Sheet2!$G$2:'Sheet2'!$G$45,0)),IF($BI$1=TRUE,INDEX(Sheet2!$H$2:'Sheet2'!$H$45,MATCH(AZ265,Sheet2!$G$2:'Sheet2'!$G$45,0)),0)))+IF($BE$1=TRUE,2,0)</f>
        <v>10</v>
      </c>
      <c r="Y265" s="6">
        <f t="shared" si="291"/>
        <v>13.5</v>
      </c>
      <c r="Z265" s="6">
        <f t="shared" si="292"/>
        <v>16.5</v>
      </c>
      <c r="AA265" s="9">
        <f t="shared" si="293"/>
        <v>19.5</v>
      </c>
      <c r="AB265" s="6">
        <f>BA265+IF($F265="범선",IF($BG$1=TRUE,INDEX(Sheet2!$H$2:'Sheet2'!$H$45,MATCH(BA265,Sheet2!$G$2:'Sheet2'!$G$45,0),0)),IF($BH$1=TRUE,INDEX(Sheet2!$I$2:'Sheet2'!$I$45,MATCH(BA265,Sheet2!$G$2:'Sheet2'!$G$45,0)),IF($BI$1=TRUE,INDEX(Sheet2!$H$2:'Sheet2'!$H$45,MATCH(BA265,Sheet2!$G$2:'Sheet2'!$G$45,0)),0)))+IF($BE$1=TRUE,2,0)</f>
        <v>13</v>
      </c>
      <c r="AC265" s="6">
        <f t="shared" si="294"/>
        <v>16.5</v>
      </c>
      <c r="AD265" s="6">
        <f t="shared" si="295"/>
        <v>19.5</v>
      </c>
      <c r="AE265" s="9">
        <f t="shared" si="296"/>
        <v>22.5</v>
      </c>
      <c r="AF265" s="6">
        <f>BB265+IF($F265="범선",IF($BG$1=TRUE,INDEX(Sheet2!$H$2:'Sheet2'!$H$45,MATCH(BB265,Sheet2!$G$2:'Sheet2'!$G$45,0),0)),IF($BH$1=TRUE,INDEX(Sheet2!$I$2:'Sheet2'!$I$45,MATCH(BB265,Sheet2!$G$2:'Sheet2'!$G$45,0)),IF($BI$1=TRUE,INDEX(Sheet2!$H$2:'Sheet2'!$H$45,MATCH(BB265,Sheet2!$G$2:'Sheet2'!$G$45,0)),0)))+IF($BE$1=TRUE,2,0)</f>
        <v>17</v>
      </c>
      <c r="AG265" s="6">
        <f t="shared" si="297"/>
        <v>20.5</v>
      </c>
      <c r="AH265" s="6">
        <f t="shared" si="298"/>
        <v>23.5</v>
      </c>
      <c r="AI265" s="9">
        <f t="shared" si="299"/>
        <v>26.5</v>
      </c>
      <c r="AJ265" s="6"/>
      <c r="AK265" s="5">
        <v>270</v>
      </c>
      <c r="AL265" s="5">
        <v>320</v>
      </c>
      <c r="AM265" s="5">
        <v>14</v>
      </c>
      <c r="AN265" s="262">
        <v>14</v>
      </c>
      <c r="AO265" s="269">
        <v>41</v>
      </c>
      <c r="AP265" s="5">
        <v>100</v>
      </c>
      <c r="AQ265" s="5">
        <v>35</v>
      </c>
      <c r="AR265" s="5">
        <v>72</v>
      </c>
      <c r="AS265" s="5">
        <v>428</v>
      </c>
      <c r="AT265" s="5">
        <v>3</v>
      </c>
      <c r="AU265" s="5">
        <f t="shared" si="300"/>
        <v>600</v>
      </c>
      <c r="AV265" s="5">
        <f t="shared" si="301"/>
        <v>450</v>
      </c>
      <c r="AW265" s="5">
        <f t="shared" si="302"/>
        <v>750</v>
      </c>
      <c r="AX265" s="5">
        <f t="shared" si="303"/>
        <v>3</v>
      </c>
      <c r="AY265" s="5">
        <f t="shared" si="304"/>
        <v>4</v>
      </c>
      <c r="AZ265" s="5">
        <f t="shared" si="305"/>
        <v>8</v>
      </c>
      <c r="BA265" s="5">
        <f t="shared" si="306"/>
        <v>11</v>
      </c>
      <c r="BB265" s="5">
        <f t="shared" si="307"/>
        <v>15</v>
      </c>
      <c r="BC265" s="5">
        <f>IF($BJ$1=TRUE,2,IF($BK$1=TRUE,5,0))</f>
        <v>2</v>
      </c>
    </row>
    <row r="266" spans="1:55" s="5" customFormat="1" ht="16.5" hidden="1" customHeight="1">
      <c r="A266" s="676"/>
      <c r="B266" s="680" t="s">
        <v>45</v>
      </c>
      <c r="C266" s="314" t="s">
        <v>259</v>
      </c>
      <c r="D266" s="304" t="s">
        <v>208</v>
      </c>
      <c r="E266" s="304" t="s">
        <v>41</v>
      </c>
      <c r="F266" s="305" t="s">
        <v>18</v>
      </c>
      <c r="G266" s="306" t="s">
        <v>8</v>
      </c>
      <c r="H266" s="467">
        <f>ROUNDDOWN(AK266*1.05,0)+INDEX(Sheet2!$B$2:'Sheet2'!$B$5,MATCH(G266,Sheet2!$A$2:'Sheet2'!$A$5,0),0)+34*AT266-ROUNDUP(IF($BC$1=TRUE,AV266,AW266)/10,0)+A266</f>
        <v>553</v>
      </c>
      <c r="I266" s="468">
        <f>ROUNDDOWN(AL266*1.05,0)+INDEX(Sheet2!$B$2:'Sheet2'!$B$5,MATCH(G266,Sheet2!$A$2:'Sheet2'!$A$5,0),0)+34*AT266-ROUNDUP(IF($BC$1=TRUE,AV266,AW266)/10,0)+A266</f>
        <v>553</v>
      </c>
      <c r="J266" s="469">
        <f t="shared" si="280"/>
        <v>1106</v>
      </c>
      <c r="K266" s="845">
        <f>AW266-ROUNDDOWN(AR266/2,0)-ROUNDDOWN(MAX(AQ266*1.2,AP266*0.5),0)+INDEX(Sheet2!$C$2:'Sheet2'!$C$5,MATCH(G266,Sheet2!$A$2:'Sheet2'!$A$5,0),0)</f>
        <v>712</v>
      </c>
      <c r="L266" s="314">
        <f t="shared" si="281"/>
        <v>363</v>
      </c>
      <c r="M266" s="471">
        <f t="shared" si="282"/>
        <v>15</v>
      </c>
      <c r="N266" s="315">
        <f t="shared" si="283"/>
        <v>46</v>
      </c>
      <c r="O266" s="634">
        <f t="shared" si="284"/>
        <v>2212</v>
      </c>
      <c r="P266" s="41">
        <f>AX266+IF($F266="범선",IF($BG$1=TRUE,INDEX(Sheet2!$H$2:'Sheet2'!$H$45,MATCH(AX266,Sheet2!$G$2:'Sheet2'!$G$45,0),0)),IF($BH$1=TRUE,INDEX(Sheet2!$I$2:'Sheet2'!$I$45,MATCH(AX266,Sheet2!$G$2:'Sheet2'!$G$45,0)),IF($BI$1=TRUE,INDEX(Sheet2!$H$2:'Sheet2'!$H$45,MATCH(AX266,Sheet2!$G$2:'Sheet2'!$G$45,0)),0)))+IF($BE$1=TRUE,2,0)</f>
        <v>6</v>
      </c>
      <c r="Q266" s="38">
        <f t="shared" si="285"/>
        <v>9</v>
      </c>
      <c r="R266" s="38">
        <f t="shared" si="286"/>
        <v>12</v>
      </c>
      <c r="S266" s="39">
        <f t="shared" si="287"/>
        <v>15</v>
      </c>
      <c r="T266" s="38">
        <f>AY266+IF($F266="범선",IF($BG$1=TRUE,INDEX(Sheet2!$H$2:'Sheet2'!$H$45,MATCH(AY266,Sheet2!$G$2:'Sheet2'!$G$45,0),0)),IF($BH$1=TRUE,INDEX(Sheet2!$I$2:'Sheet2'!$I$45,MATCH(AY266,Sheet2!$G$2:'Sheet2'!$G$45,0)),IF($BI$1=TRUE,INDEX(Sheet2!$H$2:'Sheet2'!$H$45,MATCH(AY266,Sheet2!$G$2:'Sheet2'!$G$45,0)),0)))+IF($BE$1=TRUE,2,0)</f>
        <v>7</v>
      </c>
      <c r="U266" s="38">
        <f t="shared" si="288"/>
        <v>10.5</v>
      </c>
      <c r="V266" s="38">
        <f t="shared" si="289"/>
        <v>13.5</v>
      </c>
      <c r="W266" s="39">
        <f t="shared" si="290"/>
        <v>16.5</v>
      </c>
      <c r="X266" s="38">
        <f>AZ266+IF($F266="범선",IF($BG$1=TRUE,INDEX(Sheet2!$H$2:'Sheet2'!$H$45,MATCH(AZ266,Sheet2!$G$2:'Sheet2'!$G$45,0),0)),IF($BH$1=TRUE,INDEX(Sheet2!$I$2:'Sheet2'!$I$45,MATCH(AZ266,Sheet2!$G$2:'Sheet2'!$G$45,0)),IF($BI$1=TRUE,INDEX(Sheet2!$H$2:'Sheet2'!$H$45,MATCH(AZ266,Sheet2!$G$2:'Sheet2'!$G$45,0)),0)))+IF($BE$1=TRUE,2,0)</f>
        <v>11</v>
      </c>
      <c r="Y266" s="38">
        <f t="shared" si="291"/>
        <v>14.5</v>
      </c>
      <c r="Z266" s="38">
        <f t="shared" si="292"/>
        <v>17.5</v>
      </c>
      <c r="AA266" s="39">
        <f t="shared" si="293"/>
        <v>20.5</v>
      </c>
      <c r="AB266" s="38">
        <f>BA266+IF($F266="범선",IF($BG$1=TRUE,INDEX(Sheet2!$H$2:'Sheet2'!$H$45,MATCH(BA266,Sheet2!$G$2:'Sheet2'!$G$45,0),0)),IF($BH$1=TRUE,INDEX(Sheet2!$I$2:'Sheet2'!$I$45,MATCH(BA266,Sheet2!$G$2:'Sheet2'!$G$45,0)),IF($BI$1=TRUE,INDEX(Sheet2!$H$2:'Sheet2'!$H$45,MATCH(BA266,Sheet2!$G$2:'Sheet2'!$G$45,0)),0)))+IF($BE$1=TRUE,2,0)</f>
        <v>14</v>
      </c>
      <c r="AC266" s="38">
        <f t="shared" si="294"/>
        <v>17.5</v>
      </c>
      <c r="AD266" s="38">
        <f t="shared" si="295"/>
        <v>20.5</v>
      </c>
      <c r="AE266" s="39">
        <f t="shared" si="296"/>
        <v>23.5</v>
      </c>
      <c r="AF266" s="38">
        <f>BB266+IF($F266="범선",IF($BG$1=TRUE,INDEX(Sheet2!$H$2:'Sheet2'!$H$45,MATCH(BB266,Sheet2!$G$2:'Sheet2'!$G$45,0),0)),IF($BH$1=TRUE,INDEX(Sheet2!$I$2:'Sheet2'!$I$45,MATCH(BB266,Sheet2!$G$2:'Sheet2'!$G$45,0)),IF($BI$1=TRUE,INDEX(Sheet2!$H$2:'Sheet2'!$H$45,MATCH(BB266,Sheet2!$G$2:'Sheet2'!$G$45,0)),0)))+IF($BE$1=TRUE,2,0)</f>
        <v>18</v>
      </c>
      <c r="AG266" s="38">
        <f t="shared" si="297"/>
        <v>21.5</v>
      </c>
      <c r="AH266" s="38">
        <f t="shared" si="298"/>
        <v>24.5</v>
      </c>
      <c r="AI266" s="39">
        <f t="shared" si="299"/>
        <v>27.5</v>
      </c>
      <c r="AJ266" s="6"/>
      <c r="AK266" s="5">
        <v>320</v>
      </c>
      <c r="AL266" s="5">
        <v>320</v>
      </c>
      <c r="AM266" s="5">
        <v>17</v>
      </c>
      <c r="AN266" s="262">
        <v>15</v>
      </c>
      <c r="AO266" s="269">
        <v>46</v>
      </c>
      <c r="AP266" s="13">
        <v>85</v>
      </c>
      <c r="AQ266" s="13">
        <v>27</v>
      </c>
      <c r="AR266" s="13">
        <v>90</v>
      </c>
      <c r="AS266" s="13">
        <v>425</v>
      </c>
      <c r="AT266" s="13">
        <v>3</v>
      </c>
      <c r="AU266" s="5">
        <f t="shared" si="300"/>
        <v>600</v>
      </c>
      <c r="AV266" s="5">
        <f t="shared" si="301"/>
        <v>450</v>
      </c>
      <c r="AW266" s="5">
        <f t="shared" si="302"/>
        <v>750</v>
      </c>
      <c r="AX266" s="5">
        <f t="shared" si="303"/>
        <v>4</v>
      </c>
      <c r="AY266" s="5">
        <f t="shared" si="304"/>
        <v>5</v>
      </c>
      <c r="AZ266" s="5">
        <f t="shared" si="305"/>
        <v>9</v>
      </c>
      <c r="BA266" s="5">
        <f t="shared" si="306"/>
        <v>12</v>
      </c>
      <c r="BB266" s="5">
        <f t="shared" si="307"/>
        <v>16</v>
      </c>
    </row>
    <row r="267" spans="1:55" s="5" customFormat="1" hidden="1">
      <c r="A267" s="334"/>
      <c r="B267" s="89"/>
      <c r="C267" s="25" t="s">
        <v>170</v>
      </c>
      <c r="D267" s="26" t="s">
        <v>25</v>
      </c>
      <c r="E267" s="26" t="s">
        <v>41</v>
      </c>
      <c r="F267" s="26" t="s">
        <v>18</v>
      </c>
      <c r="G267" s="28" t="s">
        <v>12</v>
      </c>
      <c r="H267" s="91">
        <f>ROUNDDOWN(AK267*1.05,0)+INDEX(Sheet2!$B$2:'Sheet2'!$B$5,MATCH(G267,Sheet2!$A$2:'Sheet2'!$A$5,0),0)+34*AT267-ROUNDUP(IF($BC$1=TRUE,AV267,AW267)/10,0)+A267</f>
        <v>393</v>
      </c>
      <c r="I267" s="231">
        <f>ROUNDDOWN(AL267*1.05,0)+INDEX(Sheet2!$B$2:'Sheet2'!$B$5,MATCH(G267,Sheet2!$A$2:'Sheet2'!$A$5,0),0)+34*AT267-ROUNDUP(IF($BC$1=TRUE,AV267,AW267)/10,0)+A267</f>
        <v>482</v>
      </c>
      <c r="J267" s="30">
        <f t="shared" si="280"/>
        <v>875</v>
      </c>
      <c r="K267" s="404">
        <f>AW267-ROUNDDOWN(AR267/2,0)-ROUNDDOWN(MAX(AQ267*1.2,AP267*0.5),0)+INDEX(Sheet2!$C$2:'Sheet2'!$C$5,MATCH(G267,Sheet2!$A$2:'Sheet2'!$A$5,0),0)</f>
        <v>712</v>
      </c>
      <c r="L267" s="25">
        <f t="shared" si="281"/>
        <v>348</v>
      </c>
      <c r="M267" s="392">
        <f t="shared" si="282"/>
        <v>9</v>
      </c>
      <c r="N267" s="83">
        <f t="shared" si="283"/>
        <v>42</v>
      </c>
      <c r="O267" s="257">
        <f t="shared" si="284"/>
        <v>1661</v>
      </c>
      <c r="P267" s="41">
        <f>AX267+IF($F267="범선",IF($BG$1=TRUE,INDEX(Sheet2!$H$2:'Sheet2'!$H$45,MATCH(AX267,Sheet2!$G$2:'Sheet2'!$G$45,0),0)),IF($BH$1=TRUE,INDEX(Sheet2!$I$2:'Sheet2'!$I$45,MATCH(AX267,Sheet2!$G$2:'Sheet2'!$G$45,0)),IF($BI$1=TRUE,INDEX(Sheet2!$H$2:'Sheet2'!$H$45,MATCH(AX267,Sheet2!$G$2:'Sheet2'!$G$45,0)),0)))+IF($BE$1=TRUE,2,0)</f>
        <v>5</v>
      </c>
      <c r="Q267" s="38">
        <f t="shared" si="285"/>
        <v>8</v>
      </c>
      <c r="R267" s="38">
        <f t="shared" si="286"/>
        <v>11</v>
      </c>
      <c r="S267" s="39">
        <f t="shared" si="287"/>
        <v>14</v>
      </c>
      <c r="T267" s="38">
        <f>AY267+IF($F267="범선",IF($BG$1=TRUE,INDEX(Sheet2!$H$2:'Sheet2'!$H$45,MATCH(AY267,Sheet2!$G$2:'Sheet2'!$G$45,0),0)),IF($BH$1=TRUE,INDEX(Sheet2!$I$2:'Sheet2'!$I$45,MATCH(AY267,Sheet2!$G$2:'Sheet2'!$G$45,0)),IF($BI$1=TRUE,INDEX(Sheet2!$H$2:'Sheet2'!$H$45,MATCH(AY267,Sheet2!$G$2:'Sheet2'!$G$45,0)),0)))+IF($BE$1=TRUE,2,0)</f>
        <v>6</v>
      </c>
      <c r="U267" s="38">
        <f t="shared" si="288"/>
        <v>9.5</v>
      </c>
      <c r="V267" s="38">
        <f t="shared" si="289"/>
        <v>12.5</v>
      </c>
      <c r="W267" s="39">
        <f t="shared" si="290"/>
        <v>15.5</v>
      </c>
      <c r="X267" s="38">
        <f>AZ267+IF($F267="범선",IF($BG$1=TRUE,INDEX(Sheet2!$H$2:'Sheet2'!$H$45,MATCH(AZ267,Sheet2!$G$2:'Sheet2'!$G$45,0),0)),IF($BH$1=TRUE,INDEX(Sheet2!$I$2:'Sheet2'!$I$45,MATCH(AZ267,Sheet2!$G$2:'Sheet2'!$G$45,0)),IF($BI$1=TRUE,INDEX(Sheet2!$H$2:'Sheet2'!$H$45,MATCH(AZ267,Sheet2!$G$2:'Sheet2'!$G$45,0)),0)))+IF($BE$1=TRUE,2,0)</f>
        <v>10</v>
      </c>
      <c r="Y267" s="38">
        <f t="shared" si="291"/>
        <v>13.5</v>
      </c>
      <c r="Z267" s="38">
        <f t="shared" si="292"/>
        <v>16.5</v>
      </c>
      <c r="AA267" s="39">
        <f t="shared" si="293"/>
        <v>19.5</v>
      </c>
      <c r="AB267" s="38">
        <f>BA267+IF($F267="범선",IF($BG$1=TRUE,INDEX(Sheet2!$H$2:'Sheet2'!$H$45,MATCH(BA267,Sheet2!$G$2:'Sheet2'!$G$45,0),0)),IF($BH$1=TRUE,INDEX(Sheet2!$I$2:'Sheet2'!$I$45,MATCH(BA267,Sheet2!$G$2:'Sheet2'!$G$45,0)),IF($BI$1=TRUE,INDEX(Sheet2!$H$2:'Sheet2'!$H$45,MATCH(BA267,Sheet2!$G$2:'Sheet2'!$G$45,0)),0)))+IF($BE$1=TRUE,2,0)</f>
        <v>13</v>
      </c>
      <c r="AC267" s="38">
        <f t="shared" si="294"/>
        <v>16.5</v>
      </c>
      <c r="AD267" s="38">
        <f t="shared" si="295"/>
        <v>19.5</v>
      </c>
      <c r="AE267" s="39">
        <f t="shared" si="296"/>
        <v>22.5</v>
      </c>
      <c r="AF267" s="38">
        <f>BB267+IF($F267="범선",IF($BG$1=TRUE,INDEX(Sheet2!$H$2:'Sheet2'!$H$45,MATCH(BB267,Sheet2!$G$2:'Sheet2'!$G$45,0),0)),IF($BH$1=TRUE,INDEX(Sheet2!$I$2:'Sheet2'!$I$45,MATCH(BB267,Sheet2!$G$2:'Sheet2'!$G$45,0)),IF($BI$1=TRUE,INDEX(Sheet2!$H$2:'Sheet2'!$H$45,MATCH(BB267,Sheet2!$G$2:'Sheet2'!$G$45,0)),0)))+IF($BE$1=TRUE,2,0)</f>
        <v>17</v>
      </c>
      <c r="AG267" s="38">
        <f t="shared" si="297"/>
        <v>20.5</v>
      </c>
      <c r="AH267" s="38">
        <f t="shared" si="298"/>
        <v>23.5</v>
      </c>
      <c r="AI267" s="39">
        <f t="shared" si="299"/>
        <v>26.5</v>
      </c>
      <c r="AJ267" s="6"/>
      <c r="AK267" s="13">
        <v>190</v>
      </c>
      <c r="AL267" s="13">
        <v>275</v>
      </c>
      <c r="AM267" s="13">
        <v>7</v>
      </c>
      <c r="AN267" s="393">
        <v>9</v>
      </c>
      <c r="AO267" s="394">
        <v>42</v>
      </c>
      <c r="AP267" s="13">
        <v>130</v>
      </c>
      <c r="AQ267" s="13">
        <v>64</v>
      </c>
      <c r="AR267" s="13">
        <v>96</v>
      </c>
      <c r="AS267" s="13">
        <v>404</v>
      </c>
      <c r="AT267" s="13">
        <v>3</v>
      </c>
      <c r="AU267" s="13">
        <f t="shared" si="300"/>
        <v>630</v>
      </c>
      <c r="AV267" s="13">
        <f t="shared" si="301"/>
        <v>472</v>
      </c>
      <c r="AW267" s="13">
        <f t="shared" si="302"/>
        <v>787</v>
      </c>
      <c r="AX267" s="5">
        <f t="shared" si="303"/>
        <v>3</v>
      </c>
      <c r="AY267" s="5">
        <f t="shared" si="304"/>
        <v>4</v>
      </c>
      <c r="AZ267" s="5">
        <f t="shared" si="305"/>
        <v>8</v>
      </c>
      <c r="BA267" s="5">
        <f t="shared" si="306"/>
        <v>11</v>
      </c>
      <c r="BB267" s="5">
        <f t="shared" si="307"/>
        <v>15</v>
      </c>
    </row>
    <row r="268" spans="1:55" s="5" customFormat="1" hidden="1">
      <c r="A268" s="334"/>
      <c r="B268" s="89"/>
      <c r="C268" s="25" t="s">
        <v>204</v>
      </c>
      <c r="D268" s="26" t="s">
        <v>25</v>
      </c>
      <c r="E268" s="26" t="s">
        <v>41</v>
      </c>
      <c r="F268" s="26" t="s">
        <v>18</v>
      </c>
      <c r="G268" s="28" t="s">
        <v>12</v>
      </c>
      <c r="H268" s="91">
        <f>ROUNDDOWN(AK268*1.05,0)+INDEX(Sheet2!$B$2:'Sheet2'!$B$5,MATCH(G268,Sheet2!$A$2:'Sheet2'!$A$5,0),0)+34*AT268-ROUNDUP(IF($BC$1=TRUE,AV268,AW268)/10,0)+A268</f>
        <v>415</v>
      </c>
      <c r="I268" s="231">
        <f>ROUNDDOWN(AL268*1.05,0)+INDEX(Sheet2!$B$2:'Sheet2'!$B$5,MATCH(G268,Sheet2!$A$2:'Sheet2'!$A$5,0),0)+34*AT268-ROUNDUP(IF($BC$1=TRUE,AV268,AW268)/10,0)+A268</f>
        <v>415</v>
      </c>
      <c r="J268" s="30">
        <f t="shared" si="280"/>
        <v>830</v>
      </c>
      <c r="K268" s="404">
        <f>AW268-ROUNDDOWN(AR268/2,0)-ROUNDDOWN(MAX(AQ268*1.2,AP268*0.5),0)+INDEX(Sheet2!$C$2:'Sheet2'!$C$5,MATCH(G268,Sheet2!$A$2:'Sheet2'!$A$5,0),0)</f>
        <v>707</v>
      </c>
      <c r="L268" s="25">
        <f t="shared" si="281"/>
        <v>348</v>
      </c>
      <c r="M268" s="392">
        <f t="shared" si="282"/>
        <v>12</v>
      </c>
      <c r="N268" s="83">
        <f t="shared" si="283"/>
        <v>40</v>
      </c>
      <c r="O268" s="257">
        <f t="shared" si="284"/>
        <v>1660</v>
      </c>
      <c r="P268" s="47">
        <f>AX268+IF($F268="범선",IF($BG$1=TRUE,INDEX(Sheet2!$H$2:'Sheet2'!$H$45,MATCH(AX268,Sheet2!$G$2:'Sheet2'!$G$45,0),0)),IF($BH$1=TRUE,INDEX(Sheet2!$I$2:'Sheet2'!$I$45,MATCH(AX268,Sheet2!$G$2:'Sheet2'!$G$45,0)),IF($BI$1=TRUE,INDEX(Sheet2!$H$2:'Sheet2'!$H$45,MATCH(AX268,Sheet2!$G$2:'Sheet2'!$G$45,0)),0)))+IF($BE$1=TRUE,2,0)</f>
        <v>5</v>
      </c>
      <c r="Q268" s="43">
        <f t="shared" si="285"/>
        <v>8</v>
      </c>
      <c r="R268" s="43">
        <f t="shared" si="286"/>
        <v>11</v>
      </c>
      <c r="S268" s="45">
        <f t="shared" si="287"/>
        <v>14</v>
      </c>
      <c r="T268" s="43">
        <f>AY268+IF($F268="범선",IF($BG$1=TRUE,INDEX(Sheet2!$H$2:'Sheet2'!$H$45,MATCH(AY268,Sheet2!$G$2:'Sheet2'!$G$45,0),0)),IF($BH$1=TRUE,INDEX(Sheet2!$I$2:'Sheet2'!$I$45,MATCH(AY268,Sheet2!$G$2:'Sheet2'!$G$45,0)),IF($BI$1=TRUE,INDEX(Sheet2!$H$2:'Sheet2'!$H$45,MATCH(AY268,Sheet2!$G$2:'Sheet2'!$G$45,0)),0)))+IF($BE$1=TRUE,2,0)</f>
        <v>6</v>
      </c>
      <c r="U268" s="43">
        <f t="shared" si="288"/>
        <v>9.5</v>
      </c>
      <c r="V268" s="43">
        <f t="shared" si="289"/>
        <v>12.5</v>
      </c>
      <c r="W268" s="45">
        <f t="shared" si="290"/>
        <v>15.5</v>
      </c>
      <c r="X268" s="43">
        <f>AZ268+IF($F268="범선",IF($BG$1=TRUE,INDEX(Sheet2!$H$2:'Sheet2'!$H$45,MATCH(AZ268,Sheet2!$G$2:'Sheet2'!$G$45,0),0)),IF($BH$1=TRUE,INDEX(Sheet2!$I$2:'Sheet2'!$I$45,MATCH(AZ268,Sheet2!$G$2:'Sheet2'!$G$45,0)),IF($BI$1=TRUE,INDEX(Sheet2!$H$2:'Sheet2'!$H$45,MATCH(AZ268,Sheet2!$G$2:'Sheet2'!$G$45,0)),0)))+IF($BE$1=TRUE,2,0)</f>
        <v>9</v>
      </c>
      <c r="Y268" s="43">
        <f t="shared" si="291"/>
        <v>12.5</v>
      </c>
      <c r="Z268" s="43">
        <f t="shared" si="292"/>
        <v>15.5</v>
      </c>
      <c r="AA268" s="45">
        <f t="shared" si="293"/>
        <v>18.5</v>
      </c>
      <c r="AB268" s="43">
        <f>BA268+IF($F268="범선",IF($BG$1=TRUE,INDEX(Sheet2!$H$2:'Sheet2'!$H$45,MATCH(BA268,Sheet2!$G$2:'Sheet2'!$G$45,0),0)),IF($BH$1=TRUE,INDEX(Sheet2!$I$2:'Sheet2'!$I$45,MATCH(BA268,Sheet2!$G$2:'Sheet2'!$G$45,0)),IF($BI$1=TRUE,INDEX(Sheet2!$H$2:'Sheet2'!$H$45,MATCH(BA268,Sheet2!$G$2:'Sheet2'!$G$45,0)),0)))+IF($BE$1=TRUE,2,0)</f>
        <v>13</v>
      </c>
      <c r="AC268" s="43">
        <f t="shared" si="294"/>
        <v>16.5</v>
      </c>
      <c r="AD268" s="43">
        <f t="shared" si="295"/>
        <v>19.5</v>
      </c>
      <c r="AE268" s="45">
        <f t="shared" si="296"/>
        <v>22.5</v>
      </c>
      <c r="AF268" s="43">
        <f>BB268+IF($F268="범선",IF($BG$1=TRUE,INDEX(Sheet2!$H$2:'Sheet2'!$H$45,MATCH(BB268,Sheet2!$G$2:'Sheet2'!$G$45,0),0)),IF($BH$1=TRUE,INDEX(Sheet2!$I$2:'Sheet2'!$I$45,MATCH(BB268,Sheet2!$G$2:'Sheet2'!$G$45,0)),IF($BI$1=TRUE,INDEX(Sheet2!$H$2:'Sheet2'!$H$45,MATCH(BB268,Sheet2!$G$2:'Sheet2'!$G$45,0)),0)))+IF($BE$1=TRUE,2,0)</f>
        <v>17</v>
      </c>
      <c r="AG268" s="43">
        <f t="shared" si="297"/>
        <v>20.5</v>
      </c>
      <c r="AH268" s="43">
        <f t="shared" si="298"/>
        <v>23.5</v>
      </c>
      <c r="AI268" s="45">
        <f t="shared" si="299"/>
        <v>26.5</v>
      </c>
      <c r="AJ268" s="6"/>
      <c r="AK268" s="5">
        <v>210</v>
      </c>
      <c r="AL268" s="5">
        <v>210</v>
      </c>
      <c r="AM268" s="5">
        <v>9</v>
      </c>
      <c r="AN268" s="262">
        <v>12</v>
      </c>
      <c r="AO268" s="269">
        <v>40</v>
      </c>
      <c r="AP268" s="5">
        <v>135</v>
      </c>
      <c r="AQ268" s="5">
        <v>55</v>
      </c>
      <c r="AR268" s="5">
        <v>100</v>
      </c>
      <c r="AS268">
        <v>385</v>
      </c>
      <c r="AT268">
        <v>3</v>
      </c>
      <c r="AU268" s="13">
        <f t="shared" si="300"/>
        <v>620</v>
      </c>
      <c r="AV268" s="13">
        <f t="shared" si="301"/>
        <v>465</v>
      </c>
      <c r="AW268" s="13">
        <f t="shared" si="302"/>
        <v>775</v>
      </c>
      <c r="AX268" s="5">
        <f t="shared" si="303"/>
        <v>3</v>
      </c>
      <c r="AY268" s="5">
        <f t="shared" si="304"/>
        <v>4</v>
      </c>
      <c r="AZ268" s="5">
        <f t="shared" si="305"/>
        <v>7</v>
      </c>
      <c r="BA268" s="5">
        <f t="shared" si="306"/>
        <v>11</v>
      </c>
      <c r="BB268" s="5">
        <f t="shared" si="307"/>
        <v>15</v>
      </c>
    </row>
    <row r="269" spans="1:55" s="5" customFormat="1" hidden="1">
      <c r="A269" s="365"/>
      <c r="B269" s="167"/>
      <c r="C269" s="156" t="s">
        <v>35</v>
      </c>
      <c r="D269" s="151" t="s">
        <v>25</v>
      </c>
      <c r="E269" s="151" t="s">
        <v>0</v>
      </c>
      <c r="F269" s="152" t="s">
        <v>18</v>
      </c>
      <c r="G269" s="153" t="s">
        <v>8</v>
      </c>
      <c r="H269" s="169">
        <f>ROUNDDOWN(AK269*1.05,0)+INDEX(Sheet2!$B$2:'Sheet2'!$B$5,MATCH(G269,Sheet2!$A$2:'Sheet2'!$A$5,0),0)+34*AT269-ROUNDUP(IF($BC$1=TRUE,AV269,AW269)/10,0)+A269</f>
        <v>593</v>
      </c>
      <c r="I269" s="297">
        <f>ROUNDDOWN(AL269*1.05,0)+INDEX(Sheet2!$B$2:'Sheet2'!$B$5,MATCH(G269,Sheet2!$A$2:'Sheet2'!$A$5,0),0)+34*AT269-ROUNDUP(IF($BC$1=TRUE,AV269,AW269)/10,0)+A269</f>
        <v>439</v>
      </c>
      <c r="J269" s="154">
        <f t="shared" si="280"/>
        <v>1032</v>
      </c>
      <c r="K269" s="472">
        <f>AW269-ROUNDDOWN(AR269/2,0)-ROUNDDOWN(MAX(AQ269*1.2,AP269*0.5),0)+INDEX(Sheet2!$C$2:'Sheet2'!$C$5,MATCH(G269,Sheet2!$A$2:'Sheet2'!$A$5,0),0)</f>
        <v>706</v>
      </c>
      <c r="L269" s="156">
        <f t="shared" si="281"/>
        <v>367</v>
      </c>
      <c r="M269" s="466">
        <f t="shared" si="282"/>
        <v>8</v>
      </c>
      <c r="N269" s="157">
        <f t="shared" si="283"/>
        <v>26</v>
      </c>
      <c r="O269" s="473">
        <f t="shared" si="284"/>
        <v>2218</v>
      </c>
      <c r="P269" s="31">
        <f>AX269+IF($F269="범선",IF($BG$1=TRUE,INDEX(Sheet2!$H$2:'Sheet2'!$H$45,MATCH(AX269,Sheet2!$G$2:'Sheet2'!$G$45,0),0)),IF($BH$1=TRUE,INDEX(Sheet2!$I$2:'Sheet2'!$I$45,MATCH(AX269,Sheet2!$G$2:'Sheet2'!$G$45,0)),IF($BI$1=TRUE,INDEX(Sheet2!$H$2:'Sheet2'!$H$45,MATCH(AX269,Sheet2!$G$2:'Sheet2'!$G$45,0)),0)))+IF($BE$1=TRUE,2,0)</f>
        <v>2</v>
      </c>
      <c r="Q269" s="26">
        <f t="shared" si="285"/>
        <v>5</v>
      </c>
      <c r="R269" s="26">
        <f t="shared" si="286"/>
        <v>8</v>
      </c>
      <c r="S269" s="28">
        <f t="shared" si="287"/>
        <v>11</v>
      </c>
      <c r="T269" s="26">
        <f>AY269+IF($F269="범선",IF($BG$1=TRUE,INDEX(Sheet2!$H$2:'Sheet2'!$H$45,MATCH(AY269,Sheet2!$G$2:'Sheet2'!$G$45,0),0)),IF($BH$1=TRUE,INDEX(Sheet2!$I$2:'Sheet2'!$I$45,MATCH(AY269,Sheet2!$G$2:'Sheet2'!$G$45,0)),IF($BI$1=TRUE,INDEX(Sheet2!$H$2:'Sheet2'!$H$45,MATCH(AY269,Sheet2!$G$2:'Sheet2'!$G$45,0)),0)))+IF($BE$1=TRUE,2,0)</f>
        <v>3</v>
      </c>
      <c r="U269" s="26">
        <f t="shared" si="288"/>
        <v>6.5</v>
      </c>
      <c r="V269" s="26">
        <f t="shared" si="289"/>
        <v>9.5</v>
      </c>
      <c r="W269" s="28">
        <f t="shared" si="290"/>
        <v>12.5</v>
      </c>
      <c r="X269" s="26">
        <f>AZ269+IF($F269="범선",IF($BG$1=TRUE,INDEX(Sheet2!$H$2:'Sheet2'!$H$45,MATCH(AZ269,Sheet2!$G$2:'Sheet2'!$G$45,0),0)),IF($BH$1=TRUE,INDEX(Sheet2!$I$2:'Sheet2'!$I$45,MATCH(AZ269,Sheet2!$G$2:'Sheet2'!$G$45,0)),IF($BI$1=TRUE,INDEX(Sheet2!$H$2:'Sheet2'!$H$45,MATCH(AZ269,Sheet2!$G$2:'Sheet2'!$G$45,0)),0)))+IF($BE$1=TRUE,2,0)</f>
        <v>7</v>
      </c>
      <c r="Y269" s="26">
        <f t="shared" si="291"/>
        <v>10.5</v>
      </c>
      <c r="Z269" s="26">
        <f t="shared" si="292"/>
        <v>13.5</v>
      </c>
      <c r="AA269" s="28">
        <f t="shared" si="293"/>
        <v>16.5</v>
      </c>
      <c r="AB269" s="26">
        <f>BA269+IF($F269="범선",IF($BG$1=TRUE,INDEX(Sheet2!$H$2:'Sheet2'!$H$45,MATCH(BA269,Sheet2!$G$2:'Sheet2'!$G$45,0),0)),IF($BH$1=TRUE,INDEX(Sheet2!$I$2:'Sheet2'!$I$45,MATCH(BA269,Sheet2!$G$2:'Sheet2'!$G$45,0)),IF($BI$1=TRUE,INDEX(Sheet2!$H$2:'Sheet2'!$H$45,MATCH(BA269,Sheet2!$G$2:'Sheet2'!$G$45,0)),0)))+IF($BE$1=TRUE,2,0)</f>
        <v>10</v>
      </c>
      <c r="AC269" s="26">
        <f t="shared" si="294"/>
        <v>13.5</v>
      </c>
      <c r="AD269" s="26">
        <f t="shared" si="295"/>
        <v>16.5</v>
      </c>
      <c r="AE269" s="28">
        <f t="shared" si="296"/>
        <v>19.5</v>
      </c>
      <c r="AF269" s="26">
        <f>BB269+IF($F269="범선",IF($BG$1=TRUE,INDEX(Sheet2!$H$2:'Sheet2'!$H$45,MATCH(BB269,Sheet2!$G$2:'Sheet2'!$G$45,0),0)),IF($BH$1=TRUE,INDEX(Sheet2!$I$2:'Sheet2'!$I$45,MATCH(BB269,Sheet2!$G$2:'Sheet2'!$G$45,0)),IF($BI$1=TRUE,INDEX(Sheet2!$H$2:'Sheet2'!$H$45,MATCH(BB269,Sheet2!$G$2:'Sheet2'!$G$45,0)),0)))+IF($BE$1=TRUE,2,0)</f>
        <v>14</v>
      </c>
      <c r="AG269" s="26">
        <f t="shared" si="297"/>
        <v>17.5</v>
      </c>
      <c r="AH269" s="26">
        <f t="shared" si="298"/>
        <v>20.5</v>
      </c>
      <c r="AI269" s="28">
        <f t="shared" si="299"/>
        <v>23.5</v>
      </c>
      <c r="AJ269" s="6"/>
      <c r="AK269" s="5">
        <v>325</v>
      </c>
      <c r="AL269" s="5">
        <v>179</v>
      </c>
      <c r="AM269" s="5">
        <v>10</v>
      </c>
      <c r="AN269" s="262">
        <v>8</v>
      </c>
      <c r="AO269" s="269">
        <v>26</v>
      </c>
      <c r="AP269" s="5">
        <v>68</v>
      </c>
      <c r="AQ269" s="5">
        <v>34</v>
      </c>
      <c r="AR269" s="5">
        <v>56</v>
      </c>
      <c r="AS269" s="5">
        <v>456</v>
      </c>
      <c r="AT269" s="5">
        <v>4</v>
      </c>
      <c r="AU269" s="5">
        <f t="shared" si="300"/>
        <v>580</v>
      </c>
      <c r="AV269" s="5">
        <f t="shared" si="301"/>
        <v>435</v>
      </c>
      <c r="AW269" s="5">
        <f t="shared" si="302"/>
        <v>725</v>
      </c>
      <c r="AX269" s="5">
        <f t="shared" si="303"/>
        <v>0</v>
      </c>
      <c r="AY269" s="5">
        <f t="shared" si="304"/>
        <v>1</v>
      </c>
      <c r="AZ269" s="5">
        <f t="shared" si="305"/>
        <v>5</v>
      </c>
      <c r="BA269" s="5">
        <f t="shared" si="306"/>
        <v>8</v>
      </c>
      <c r="BB269" s="5">
        <f t="shared" si="307"/>
        <v>12</v>
      </c>
    </row>
    <row r="270" spans="1:55" s="5" customFormat="1" hidden="1">
      <c r="A270" s="405"/>
      <c r="B270" s="406" t="s">
        <v>27</v>
      </c>
      <c r="C270" s="37" t="s">
        <v>200</v>
      </c>
      <c r="D270" s="38" t="s">
        <v>1</v>
      </c>
      <c r="E270" s="38" t="s">
        <v>41</v>
      </c>
      <c r="F270" s="38" t="s">
        <v>18</v>
      </c>
      <c r="G270" s="39" t="s">
        <v>12</v>
      </c>
      <c r="H270" s="286">
        <f>ROUNDDOWN(AK270*1.05,0)+INDEX(Sheet2!$B$2:'Sheet2'!$B$5,MATCH(G270,Sheet2!$A$2:'Sheet2'!$A$5,0),0)+34*AT270-ROUNDUP(IF($BC$1=TRUE,AV270,AW270)/10,0)+A270</f>
        <v>441</v>
      </c>
      <c r="I270" s="296">
        <f>ROUNDDOWN(AL270*1.05,0)+INDEX(Sheet2!$B$2:'Sheet2'!$B$5,MATCH(G270,Sheet2!$A$2:'Sheet2'!$A$5,0),0)+34*AT270-ROUNDUP(IF($BC$1=TRUE,AV270,AW270)/10,0)+A270</f>
        <v>481</v>
      </c>
      <c r="J270" s="40">
        <f t="shared" si="280"/>
        <v>922</v>
      </c>
      <c r="K270" s="758">
        <f>AW270-ROUNDDOWN(AR270/2,0)-ROUNDDOWN(MAX(AQ270*1.2,AP270*0.5),0)+INDEX(Sheet2!$C$2:'Sheet2'!$C$5,MATCH(G270,Sheet2!$A$2:'Sheet2'!$A$5,0),0)</f>
        <v>701</v>
      </c>
      <c r="L270" s="37">
        <f t="shared" si="281"/>
        <v>327</v>
      </c>
      <c r="M270" s="694">
        <f t="shared" si="282"/>
        <v>15</v>
      </c>
      <c r="N270" s="427">
        <f t="shared" si="283"/>
        <v>41</v>
      </c>
      <c r="O270" s="697">
        <f t="shared" si="284"/>
        <v>1804</v>
      </c>
      <c r="P270" s="31">
        <f>AX270+IF($F270="범선",IF($BG$1=TRUE,INDEX(Sheet2!$H$2:'Sheet2'!$H$45,MATCH(AX270,Sheet2!$G$2:'Sheet2'!$G$45,0),0)),IF($BH$1=TRUE,INDEX(Sheet2!$I$2:'Sheet2'!$I$45,MATCH(AX270,Sheet2!$G$2:'Sheet2'!$G$45,0)),IF($BI$1=TRUE,INDEX(Sheet2!$H$2:'Sheet2'!$H$45,MATCH(AX270,Sheet2!$G$2:'Sheet2'!$G$45,0)),0)))+IF($BE$1=TRUE,2,0)</f>
        <v>5</v>
      </c>
      <c r="Q270" s="26">
        <f t="shared" si="285"/>
        <v>8</v>
      </c>
      <c r="R270" s="26">
        <f t="shared" si="286"/>
        <v>11</v>
      </c>
      <c r="S270" s="28">
        <f t="shared" si="287"/>
        <v>14</v>
      </c>
      <c r="T270" s="26">
        <f>AY270+IF($F270="범선",IF($BG$1=TRUE,INDEX(Sheet2!$H$2:'Sheet2'!$H$45,MATCH(AY270,Sheet2!$G$2:'Sheet2'!$G$45,0),0)),IF($BH$1=TRUE,INDEX(Sheet2!$I$2:'Sheet2'!$I$45,MATCH(AY270,Sheet2!$G$2:'Sheet2'!$G$45,0)),IF($BI$1=TRUE,INDEX(Sheet2!$H$2:'Sheet2'!$H$45,MATCH(AY270,Sheet2!$G$2:'Sheet2'!$G$45,0)),0)))+IF($BE$1=TRUE,2,0)</f>
        <v>6</v>
      </c>
      <c r="U270" s="26">
        <f t="shared" si="288"/>
        <v>9.5</v>
      </c>
      <c r="V270" s="26">
        <f t="shared" si="289"/>
        <v>12.5</v>
      </c>
      <c r="W270" s="28">
        <f t="shared" si="290"/>
        <v>15.5</v>
      </c>
      <c r="X270" s="26">
        <f>AZ270+IF($F270="범선",IF($BG$1=TRUE,INDEX(Sheet2!$H$2:'Sheet2'!$H$45,MATCH(AZ270,Sheet2!$G$2:'Sheet2'!$G$45,0),0)),IF($BH$1=TRUE,INDEX(Sheet2!$I$2:'Sheet2'!$I$45,MATCH(AZ270,Sheet2!$G$2:'Sheet2'!$G$45,0)),IF($BI$1=TRUE,INDEX(Sheet2!$H$2:'Sheet2'!$H$45,MATCH(AZ270,Sheet2!$G$2:'Sheet2'!$G$45,0)),0)))+IF($BE$1=TRUE,2,0)</f>
        <v>10</v>
      </c>
      <c r="Y270" s="26">
        <f t="shared" si="291"/>
        <v>13.5</v>
      </c>
      <c r="Z270" s="26">
        <f t="shared" si="292"/>
        <v>16.5</v>
      </c>
      <c r="AA270" s="28">
        <f t="shared" si="293"/>
        <v>19.5</v>
      </c>
      <c r="AB270" s="26">
        <f>BA270+IF($F270="범선",IF($BG$1=TRUE,INDEX(Sheet2!$H$2:'Sheet2'!$H$45,MATCH(BA270,Sheet2!$G$2:'Sheet2'!$G$45,0),0)),IF($BH$1=TRUE,INDEX(Sheet2!$I$2:'Sheet2'!$I$45,MATCH(BA270,Sheet2!$G$2:'Sheet2'!$G$45,0)),IF($BI$1=TRUE,INDEX(Sheet2!$H$2:'Sheet2'!$H$45,MATCH(BA270,Sheet2!$G$2:'Sheet2'!$G$45,0)),0)))+IF($BE$1=TRUE,2,0)</f>
        <v>13</v>
      </c>
      <c r="AC270" s="26">
        <f t="shared" si="294"/>
        <v>16.5</v>
      </c>
      <c r="AD270" s="26">
        <f t="shared" si="295"/>
        <v>19.5</v>
      </c>
      <c r="AE270" s="28">
        <f t="shared" si="296"/>
        <v>22.5</v>
      </c>
      <c r="AF270" s="26">
        <f>BB270+IF($F270="범선",IF($BG$1=TRUE,INDEX(Sheet2!$H$2:'Sheet2'!$H$45,MATCH(BB270,Sheet2!$G$2:'Sheet2'!$G$45,0),0)),IF($BH$1=TRUE,INDEX(Sheet2!$I$2:'Sheet2'!$I$45,MATCH(BB270,Sheet2!$G$2:'Sheet2'!$G$45,0)),IF($BI$1=TRUE,INDEX(Sheet2!$H$2:'Sheet2'!$H$45,MATCH(BB270,Sheet2!$G$2:'Sheet2'!$G$45,0)),0)))+IF($BE$1=TRUE,2,0)</f>
        <v>17</v>
      </c>
      <c r="AG270" s="26">
        <f t="shared" si="297"/>
        <v>20.5</v>
      </c>
      <c r="AH270" s="26">
        <f t="shared" si="298"/>
        <v>23.5</v>
      </c>
      <c r="AI270" s="28">
        <f t="shared" si="299"/>
        <v>26.5</v>
      </c>
      <c r="AJ270" s="6"/>
      <c r="AK270" s="5">
        <v>237</v>
      </c>
      <c r="AL270" s="5">
        <v>275</v>
      </c>
      <c r="AM270" s="5">
        <v>13</v>
      </c>
      <c r="AN270" s="262">
        <v>15</v>
      </c>
      <c r="AO270" s="269">
        <v>41</v>
      </c>
      <c r="AP270">
        <v>130</v>
      </c>
      <c r="AQ270">
        <v>90</v>
      </c>
      <c r="AR270">
        <v>104</v>
      </c>
      <c r="AS270">
        <v>416</v>
      </c>
      <c r="AT270">
        <v>3</v>
      </c>
      <c r="AU270" s="5">
        <f t="shared" si="300"/>
        <v>650</v>
      </c>
      <c r="AV270" s="5">
        <f t="shared" si="301"/>
        <v>487</v>
      </c>
      <c r="AW270" s="5">
        <f t="shared" si="302"/>
        <v>812</v>
      </c>
      <c r="AX270" s="5">
        <f t="shared" si="303"/>
        <v>3</v>
      </c>
      <c r="AY270" s="5">
        <f t="shared" si="304"/>
        <v>4</v>
      </c>
      <c r="AZ270" s="5">
        <f t="shared" si="305"/>
        <v>8</v>
      </c>
      <c r="BA270" s="5">
        <f t="shared" si="306"/>
        <v>11</v>
      </c>
      <c r="BB270" s="5">
        <f t="shared" si="307"/>
        <v>15</v>
      </c>
    </row>
    <row r="271" spans="1:55" hidden="1">
      <c r="A271" s="381"/>
      <c r="B271" s="377" t="s">
        <v>263</v>
      </c>
      <c r="C271" s="48" t="s">
        <v>53</v>
      </c>
      <c r="D271" s="49" t="s">
        <v>25</v>
      </c>
      <c r="E271" s="49" t="s">
        <v>41</v>
      </c>
      <c r="F271" s="50" t="s">
        <v>18</v>
      </c>
      <c r="G271" s="51" t="s">
        <v>8</v>
      </c>
      <c r="H271" s="284">
        <f>ROUNDDOWN(AK271*1.05,0)+INDEX(Sheet2!$B$2:'Sheet2'!$B$5,MATCH(G271,Sheet2!$A$2:'Sheet2'!$A$5,0),0)+34*AT271-ROUNDUP(IF($BC$1=TRUE,AV271,AW271)/10,0)+A271</f>
        <v>385</v>
      </c>
      <c r="I271" s="294">
        <f>ROUNDDOWN(AL271*1.05,0)+INDEX(Sheet2!$B$2:'Sheet2'!$B$5,MATCH(G271,Sheet2!$A$2:'Sheet2'!$A$5,0),0)+34*AT271-ROUNDUP(IF($BC$1=TRUE,AV271,AW271)/10,0)+A271</f>
        <v>521</v>
      </c>
      <c r="J271" s="52">
        <f t="shared" si="280"/>
        <v>906</v>
      </c>
      <c r="K271" s="753">
        <f>AW271-ROUNDDOWN(AR271/2,0)-ROUNDDOWN(MAX(AQ271*1.2,AP271*0.5),0)+INDEX(Sheet2!$C$2:'Sheet2'!$C$5,MATCH(G271,Sheet2!$A$2:'Sheet2'!$A$5,0),0)</f>
        <v>697</v>
      </c>
      <c r="L271" s="48">
        <f t="shared" si="281"/>
        <v>353</v>
      </c>
      <c r="M271" s="464">
        <f t="shared" si="282"/>
        <v>9</v>
      </c>
      <c r="N271" s="201">
        <f t="shared" si="283"/>
        <v>39</v>
      </c>
      <c r="O271" s="465">
        <f t="shared" si="284"/>
        <v>1676</v>
      </c>
      <c r="P271" s="24">
        <f>AX271+IF($F271="범선",IF($BG$1=TRUE,INDEX(Sheet2!$H$2:'Sheet2'!$H$45,MATCH(AX271,Sheet2!$G$2:'Sheet2'!$G$45,0),0)),IF($BH$1=TRUE,INDEX(Sheet2!$I$2:'Sheet2'!$I$45,MATCH(AX271,Sheet2!$G$2:'Sheet2'!$G$45,0)),IF($BI$1=TRUE,INDEX(Sheet2!$H$2:'Sheet2'!$H$45,MATCH(AX271,Sheet2!$G$2:'Sheet2'!$G$45,0)),0)))+IF($BE$1=TRUE,2,0)</f>
        <v>4</v>
      </c>
      <c r="Q271" s="20">
        <f t="shared" si="285"/>
        <v>7</v>
      </c>
      <c r="R271" s="20">
        <f t="shared" si="286"/>
        <v>10</v>
      </c>
      <c r="S271" s="22">
        <f t="shared" si="287"/>
        <v>13</v>
      </c>
      <c r="T271" s="20">
        <f>AY271+IF($F271="범선",IF($BG$1=TRUE,INDEX(Sheet2!$H$2:'Sheet2'!$H$45,MATCH(AY271,Sheet2!$G$2:'Sheet2'!$G$45,0),0)),IF($BH$1=TRUE,INDEX(Sheet2!$I$2:'Sheet2'!$I$45,MATCH(AY271,Sheet2!$G$2:'Sheet2'!$G$45,0)),IF($BI$1=TRUE,INDEX(Sheet2!$H$2:'Sheet2'!$H$45,MATCH(AY271,Sheet2!$G$2:'Sheet2'!$G$45,0)),0)))+IF($BE$1=TRUE,2,0)</f>
        <v>6</v>
      </c>
      <c r="U271" s="20">
        <f t="shared" si="288"/>
        <v>9.5</v>
      </c>
      <c r="V271" s="20">
        <f t="shared" si="289"/>
        <v>12.5</v>
      </c>
      <c r="W271" s="22">
        <f t="shared" si="290"/>
        <v>15.5</v>
      </c>
      <c r="X271" s="20">
        <f>AZ271+IF($F271="범선",IF($BG$1=TRUE,INDEX(Sheet2!$H$2:'Sheet2'!$H$45,MATCH(AZ271,Sheet2!$G$2:'Sheet2'!$G$45,0),0)),IF($BH$1=TRUE,INDEX(Sheet2!$I$2:'Sheet2'!$I$45,MATCH(AZ271,Sheet2!$G$2:'Sheet2'!$G$45,0)),IF($BI$1=TRUE,INDEX(Sheet2!$H$2:'Sheet2'!$H$45,MATCH(AZ271,Sheet2!$G$2:'Sheet2'!$G$45,0)),0)))+IF($BE$1=TRUE,2,0)</f>
        <v>9</v>
      </c>
      <c r="Y271" s="20">
        <f t="shared" si="291"/>
        <v>12.5</v>
      </c>
      <c r="Z271" s="20">
        <f t="shared" si="292"/>
        <v>15.5</v>
      </c>
      <c r="AA271" s="22">
        <f t="shared" si="293"/>
        <v>18.5</v>
      </c>
      <c r="AB271" s="20">
        <f>BA271+IF($F271="범선",IF($BG$1=TRUE,INDEX(Sheet2!$H$2:'Sheet2'!$H$45,MATCH(BA271,Sheet2!$G$2:'Sheet2'!$G$45,0),0)),IF($BH$1=TRUE,INDEX(Sheet2!$I$2:'Sheet2'!$I$45,MATCH(BA271,Sheet2!$G$2:'Sheet2'!$G$45,0)),IF($BI$1=TRUE,INDEX(Sheet2!$H$2:'Sheet2'!$H$45,MATCH(BA271,Sheet2!$G$2:'Sheet2'!$G$45,0)),0)))+IF($BE$1=TRUE,2,0)</f>
        <v>13</v>
      </c>
      <c r="AC271" s="20">
        <f t="shared" si="294"/>
        <v>16.5</v>
      </c>
      <c r="AD271" s="20">
        <f t="shared" si="295"/>
        <v>19.5</v>
      </c>
      <c r="AE271" s="22">
        <f t="shared" si="296"/>
        <v>22.5</v>
      </c>
      <c r="AF271" s="20">
        <f>BB271+IF($F271="범선",IF($BG$1=TRUE,INDEX(Sheet2!$H$2:'Sheet2'!$H$45,MATCH(BB271,Sheet2!$G$2:'Sheet2'!$G$45,0),0)),IF($BH$1=TRUE,INDEX(Sheet2!$I$2:'Sheet2'!$I$45,MATCH(BB271,Sheet2!$G$2:'Sheet2'!$G$45,0)),IF($BI$1=TRUE,INDEX(Sheet2!$H$2:'Sheet2'!$H$45,MATCH(BB271,Sheet2!$G$2:'Sheet2'!$G$45,0)),0)))+IF($BE$1=TRUE,2,0)</f>
        <v>16</v>
      </c>
      <c r="AG271" s="20">
        <f t="shared" si="297"/>
        <v>19.5</v>
      </c>
      <c r="AH271" s="20">
        <f t="shared" si="298"/>
        <v>22.5</v>
      </c>
      <c r="AI271" s="22">
        <f t="shared" si="299"/>
        <v>25.5</v>
      </c>
      <c r="AK271">
        <v>160</v>
      </c>
      <c r="AL271">
        <v>290</v>
      </c>
      <c r="AM271">
        <v>11</v>
      </c>
      <c r="AN271" s="262">
        <v>9</v>
      </c>
      <c r="AO271" s="269">
        <v>39</v>
      </c>
      <c r="AP271" s="5">
        <v>94</v>
      </c>
      <c r="AQ271" s="5">
        <v>46</v>
      </c>
      <c r="AR271" s="5">
        <v>68</v>
      </c>
      <c r="AS271" s="5">
        <v>428</v>
      </c>
      <c r="AT271" s="5">
        <v>3</v>
      </c>
      <c r="AU271" s="5">
        <f t="shared" si="300"/>
        <v>590</v>
      </c>
      <c r="AV271" s="5">
        <f t="shared" si="301"/>
        <v>442</v>
      </c>
      <c r="AW271" s="5">
        <f t="shared" si="302"/>
        <v>737</v>
      </c>
      <c r="AX271" s="5">
        <f t="shared" si="303"/>
        <v>2</v>
      </c>
      <c r="AY271" s="5">
        <f t="shared" si="304"/>
        <v>4</v>
      </c>
      <c r="AZ271" s="5">
        <f t="shared" si="305"/>
        <v>7</v>
      </c>
      <c r="BA271" s="5">
        <f t="shared" si="306"/>
        <v>11</v>
      </c>
      <c r="BB271" s="5">
        <f t="shared" si="307"/>
        <v>14</v>
      </c>
    </row>
    <row r="272" spans="1:55" ht="16.5" hidden="1" customHeight="1">
      <c r="A272" s="333"/>
      <c r="B272" s="344" t="s">
        <v>78</v>
      </c>
      <c r="C272" s="42" t="s">
        <v>77</v>
      </c>
      <c r="D272" s="43" t="s">
        <v>1</v>
      </c>
      <c r="E272" s="43" t="s">
        <v>0</v>
      </c>
      <c r="F272" s="44" t="s">
        <v>18</v>
      </c>
      <c r="G272" s="45" t="s">
        <v>8</v>
      </c>
      <c r="H272" s="280">
        <f>ROUNDDOWN(AK272*1.05,0)+INDEX(Sheet2!$B$2:'Sheet2'!$B$5,MATCH(G272,Sheet2!$A$2:'Sheet2'!$A$5,0),0)+34*AT272-ROUNDUP(IF($BC$1=TRUE,AV272,AW272)/10,0)+A272</f>
        <v>491</v>
      </c>
      <c r="I272" s="290">
        <f>ROUNDDOWN(AL272*1.05,0)+INDEX(Sheet2!$B$2:'Sheet2'!$B$5,MATCH(G272,Sheet2!$A$2:'Sheet2'!$A$5,0),0)+34*AT272-ROUNDUP(IF($BC$1=TRUE,AV272,AW272)/10,0)+A272</f>
        <v>611</v>
      </c>
      <c r="J272" s="46">
        <f t="shared" si="280"/>
        <v>1102</v>
      </c>
      <c r="K272" s="757">
        <f>AW272-ROUNDDOWN(AR272/2,0)-ROUNDDOWN(MAX(AQ272*1.2,AP272*0.5),0)+INDEX(Sheet2!$C$2:'Sheet2'!$C$5,MATCH(G272,Sheet2!$A$2:'Sheet2'!$A$5,0),0)</f>
        <v>694</v>
      </c>
      <c r="L272" s="42">
        <f t="shared" si="281"/>
        <v>355</v>
      </c>
      <c r="M272" s="530">
        <f t="shared" si="282"/>
        <v>13</v>
      </c>
      <c r="N272" s="191">
        <f t="shared" si="283"/>
        <v>35</v>
      </c>
      <c r="O272" s="632">
        <f t="shared" si="284"/>
        <v>2084</v>
      </c>
      <c r="P272" s="53">
        <f>AX272+IF($F272="범선",IF($BG$1=TRUE,INDEX(Sheet2!$H$2:'Sheet2'!$H$45,MATCH(AX272,Sheet2!$G$2:'Sheet2'!$G$45,0),0)),IF($BH$1=TRUE,INDEX(Sheet2!$I$2:'Sheet2'!$I$45,MATCH(AX272,Sheet2!$G$2:'Sheet2'!$G$45,0)),IF($BI$1=TRUE,INDEX(Sheet2!$H$2:'Sheet2'!$H$45,MATCH(AX272,Sheet2!$G$2:'Sheet2'!$G$45,0)),0)))+IF($BE$1=TRUE,2,0)</f>
        <v>4</v>
      </c>
      <c r="Q272" s="49">
        <f t="shared" si="285"/>
        <v>7</v>
      </c>
      <c r="R272" s="49">
        <f t="shared" si="286"/>
        <v>10</v>
      </c>
      <c r="S272" s="51">
        <f t="shared" si="287"/>
        <v>13</v>
      </c>
      <c r="T272" s="49">
        <f>AY272+IF($F272="범선",IF($BG$1=TRUE,INDEX(Sheet2!$H$2:'Sheet2'!$H$45,MATCH(AY272,Sheet2!$G$2:'Sheet2'!$G$45,0),0)),IF($BH$1=TRUE,INDEX(Sheet2!$I$2:'Sheet2'!$I$45,MATCH(AY272,Sheet2!$G$2:'Sheet2'!$G$45,0)),IF($BI$1=TRUE,INDEX(Sheet2!$H$2:'Sheet2'!$H$45,MATCH(AY272,Sheet2!$G$2:'Sheet2'!$G$45,0)),0)))+IF($BE$1=TRUE,2,0)</f>
        <v>5</v>
      </c>
      <c r="U272" s="49">
        <f t="shared" si="288"/>
        <v>8.5</v>
      </c>
      <c r="V272" s="49">
        <f t="shared" si="289"/>
        <v>11.5</v>
      </c>
      <c r="W272" s="51">
        <f t="shared" si="290"/>
        <v>14.5</v>
      </c>
      <c r="X272" s="49">
        <f>AZ272+IF($F272="범선",IF($BG$1=TRUE,INDEX(Sheet2!$H$2:'Sheet2'!$H$45,MATCH(AZ272,Sheet2!$G$2:'Sheet2'!$G$45,0),0)),IF($BH$1=TRUE,INDEX(Sheet2!$I$2:'Sheet2'!$I$45,MATCH(AZ272,Sheet2!$G$2:'Sheet2'!$G$45,0)),IF($BI$1=TRUE,INDEX(Sheet2!$H$2:'Sheet2'!$H$45,MATCH(AZ272,Sheet2!$G$2:'Sheet2'!$G$45,0)),0)))+IF($BE$1=TRUE,2,0)</f>
        <v>8</v>
      </c>
      <c r="Y272" s="49">
        <f t="shared" si="291"/>
        <v>11.5</v>
      </c>
      <c r="Z272" s="49">
        <f t="shared" si="292"/>
        <v>14.5</v>
      </c>
      <c r="AA272" s="51">
        <f t="shared" si="293"/>
        <v>17.5</v>
      </c>
      <c r="AB272" s="49">
        <f>BA272+IF($F272="범선",IF($BG$1=TRUE,INDEX(Sheet2!$H$2:'Sheet2'!$H$45,MATCH(BA272,Sheet2!$G$2:'Sheet2'!$G$45,0),0)),IF($BH$1=TRUE,INDEX(Sheet2!$I$2:'Sheet2'!$I$45,MATCH(BA272,Sheet2!$G$2:'Sheet2'!$G$45,0)),IF($BI$1=TRUE,INDEX(Sheet2!$H$2:'Sheet2'!$H$45,MATCH(BA272,Sheet2!$G$2:'Sheet2'!$G$45,0)),0)))+IF($BE$1=TRUE,2,0)</f>
        <v>12</v>
      </c>
      <c r="AC272" s="49">
        <f t="shared" si="294"/>
        <v>15.5</v>
      </c>
      <c r="AD272" s="49">
        <f t="shared" si="295"/>
        <v>18.5</v>
      </c>
      <c r="AE272" s="51">
        <f t="shared" si="296"/>
        <v>21.5</v>
      </c>
      <c r="AF272" s="49">
        <f>BB272+IF($F272="범선",IF($BG$1=TRUE,INDEX(Sheet2!$H$2:'Sheet2'!$H$45,MATCH(BB272,Sheet2!$G$2:'Sheet2'!$G$45,0),0)),IF($BH$1=TRUE,INDEX(Sheet2!$I$2:'Sheet2'!$I$45,MATCH(BB272,Sheet2!$G$2:'Sheet2'!$G$45,0)),IF($BI$1=TRUE,INDEX(Sheet2!$H$2:'Sheet2'!$H$45,MATCH(BB272,Sheet2!$G$2:'Sheet2'!$G$45,0)),0)))+IF($BE$1=TRUE,2,0)</f>
        <v>16</v>
      </c>
      <c r="AG272" s="49">
        <f t="shared" si="297"/>
        <v>19.5</v>
      </c>
      <c r="AH272" s="49">
        <f t="shared" si="298"/>
        <v>22.5</v>
      </c>
      <c r="AI272" s="51">
        <f t="shared" si="299"/>
        <v>25.5</v>
      </c>
      <c r="AK272" s="5">
        <v>260</v>
      </c>
      <c r="AL272" s="5">
        <v>375</v>
      </c>
      <c r="AM272" s="5">
        <v>17</v>
      </c>
      <c r="AN272" s="262">
        <v>13</v>
      </c>
      <c r="AO272" s="269">
        <v>35</v>
      </c>
      <c r="AP272" s="5">
        <v>100</v>
      </c>
      <c r="AQ272" s="5">
        <v>40</v>
      </c>
      <c r="AR272" s="5">
        <v>60</v>
      </c>
      <c r="AS272" s="5">
        <v>420</v>
      </c>
      <c r="AT272" s="5">
        <v>3</v>
      </c>
      <c r="AU272" s="5">
        <f t="shared" si="300"/>
        <v>580</v>
      </c>
      <c r="AV272" s="5">
        <f t="shared" si="301"/>
        <v>435</v>
      </c>
      <c r="AW272" s="5">
        <f t="shared" si="302"/>
        <v>725</v>
      </c>
      <c r="AX272" s="5">
        <f t="shared" si="303"/>
        <v>2</v>
      </c>
      <c r="AY272" s="5">
        <f t="shared" si="304"/>
        <v>3</v>
      </c>
      <c r="AZ272" s="5">
        <f t="shared" si="305"/>
        <v>6</v>
      </c>
      <c r="BA272" s="5">
        <f t="shared" si="306"/>
        <v>10</v>
      </c>
      <c r="BB272" s="5">
        <f t="shared" si="307"/>
        <v>14</v>
      </c>
    </row>
    <row r="273" spans="1:54" s="5" customFormat="1" hidden="1">
      <c r="A273" s="334"/>
      <c r="B273" s="89" t="s">
        <v>108</v>
      </c>
      <c r="C273" s="25" t="s">
        <v>107</v>
      </c>
      <c r="D273" s="26" t="s">
        <v>1</v>
      </c>
      <c r="E273" s="26" t="s">
        <v>0</v>
      </c>
      <c r="F273" s="27" t="s">
        <v>18</v>
      </c>
      <c r="G273" s="28" t="s">
        <v>8</v>
      </c>
      <c r="H273" s="91">
        <f>ROUNDDOWN(AK273*1.05,0)+INDEX(Sheet2!$B$2:'Sheet2'!$B$5,MATCH(G273,Sheet2!$A$2:'Sheet2'!$A$5,0),0)+34*AT273-ROUNDUP(IF($BC$1=TRUE,AV273,AW273)/10,0)+A273</f>
        <v>394</v>
      </c>
      <c r="I273" s="231">
        <f>ROUNDDOWN(AL273*1.05,0)+INDEX(Sheet2!$B$2:'Sheet2'!$B$5,MATCH(G273,Sheet2!$A$2:'Sheet2'!$A$5,0),0)+34*AT273-ROUNDUP(IF($BC$1=TRUE,AV273,AW273)/10,0)+A273</f>
        <v>561</v>
      </c>
      <c r="J273" s="30">
        <f t="shared" si="280"/>
        <v>955</v>
      </c>
      <c r="K273" s="438">
        <f>AW273-ROUNDDOWN(AR273/2,0)-ROUNDDOWN(MAX(AQ273*1.2,AP273*0.5),0)+INDEX(Sheet2!$C$2:'Sheet2'!$C$5,MATCH(G273,Sheet2!$A$2:'Sheet2'!$A$5,0),0)</f>
        <v>690</v>
      </c>
      <c r="L273" s="25">
        <f t="shared" si="281"/>
        <v>368</v>
      </c>
      <c r="M273" s="392">
        <f t="shared" si="282"/>
        <v>10</v>
      </c>
      <c r="N273" s="83">
        <f t="shared" si="283"/>
        <v>18</v>
      </c>
      <c r="O273" s="257">
        <f t="shared" si="284"/>
        <v>1743</v>
      </c>
      <c r="P273" s="31">
        <f>AX273+IF($F273="범선",IF($BG$1=TRUE,INDEX(Sheet2!$H$2:'Sheet2'!$H$45,MATCH(AX273,Sheet2!$G$2:'Sheet2'!$G$45,0),0)),IF($BH$1=TRUE,INDEX(Sheet2!$I$2:'Sheet2'!$I$45,MATCH(AX273,Sheet2!$G$2:'Sheet2'!$G$45,0)),IF($BI$1=TRUE,INDEX(Sheet2!$H$2:'Sheet2'!$H$45,MATCH(AX273,Sheet2!$G$2:'Sheet2'!$G$45,0)),0)))+IF($BE$1=TRUE,2,0)</f>
        <v>0</v>
      </c>
      <c r="Q273" s="26">
        <f t="shared" si="285"/>
        <v>3</v>
      </c>
      <c r="R273" s="26">
        <f t="shared" si="286"/>
        <v>6</v>
      </c>
      <c r="S273" s="28">
        <f t="shared" si="287"/>
        <v>9</v>
      </c>
      <c r="T273" s="26">
        <f>AY273+IF($F273="범선",IF($BG$1=TRUE,INDEX(Sheet2!$H$2:'Sheet2'!$H$45,MATCH(AY273,Sheet2!$G$2:'Sheet2'!$G$45,0),0)),IF($BH$1=TRUE,INDEX(Sheet2!$I$2:'Sheet2'!$I$45,MATCH(AY273,Sheet2!$G$2:'Sheet2'!$G$45,0)),IF($BI$1=TRUE,INDEX(Sheet2!$H$2:'Sheet2'!$H$45,MATCH(AY273,Sheet2!$G$2:'Sheet2'!$G$45,0)),0)))+IF($BE$1=TRUE,2,0)</f>
        <v>1</v>
      </c>
      <c r="U273" s="26">
        <f t="shared" si="288"/>
        <v>4.5</v>
      </c>
      <c r="V273" s="26">
        <f t="shared" si="289"/>
        <v>7.5</v>
      </c>
      <c r="W273" s="28">
        <f t="shared" si="290"/>
        <v>10.5</v>
      </c>
      <c r="X273" s="26">
        <f>AZ273+IF($F273="범선",IF($BG$1=TRUE,INDEX(Sheet2!$H$2:'Sheet2'!$H$45,MATCH(AZ273,Sheet2!$G$2:'Sheet2'!$G$45,0),0)),IF($BH$1=TRUE,INDEX(Sheet2!$I$2:'Sheet2'!$I$45,MATCH(AZ273,Sheet2!$G$2:'Sheet2'!$G$45,0)),IF($BI$1=TRUE,INDEX(Sheet2!$H$2:'Sheet2'!$H$45,MATCH(AZ273,Sheet2!$G$2:'Sheet2'!$G$45,0)),0)))+IF($BE$1=TRUE,2,0)</f>
        <v>5</v>
      </c>
      <c r="Y273" s="26">
        <f t="shared" si="291"/>
        <v>8.5</v>
      </c>
      <c r="Z273" s="26">
        <f t="shared" si="292"/>
        <v>11.5</v>
      </c>
      <c r="AA273" s="28">
        <f t="shared" si="293"/>
        <v>14.5</v>
      </c>
      <c r="AB273" s="26">
        <f>BA273+IF($F273="범선",IF($BG$1=TRUE,INDEX(Sheet2!$H$2:'Sheet2'!$H$45,MATCH(BA273,Sheet2!$G$2:'Sheet2'!$G$45,0),0)),IF($BH$1=TRUE,INDEX(Sheet2!$I$2:'Sheet2'!$I$45,MATCH(BA273,Sheet2!$G$2:'Sheet2'!$G$45,0)),IF($BI$1=TRUE,INDEX(Sheet2!$H$2:'Sheet2'!$H$45,MATCH(BA273,Sheet2!$G$2:'Sheet2'!$G$45,0)),0)))+IF($BE$1=TRUE,2,0)</f>
        <v>9</v>
      </c>
      <c r="AC273" s="26">
        <f t="shared" si="294"/>
        <v>12.5</v>
      </c>
      <c r="AD273" s="26">
        <f t="shared" si="295"/>
        <v>15.5</v>
      </c>
      <c r="AE273" s="28">
        <f t="shared" si="296"/>
        <v>18.5</v>
      </c>
      <c r="AF273" s="26">
        <f>BB273+IF($F273="범선",IF($BG$1=TRUE,INDEX(Sheet2!$H$2:'Sheet2'!$H$45,MATCH(BB273,Sheet2!$G$2:'Sheet2'!$G$45,0),0)),IF($BH$1=TRUE,INDEX(Sheet2!$I$2:'Sheet2'!$I$45,MATCH(BB273,Sheet2!$G$2:'Sheet2'!$G$45,0)),IF($BI$1=TRUE,INDEX(Sheet2!$H$2:'Sheet2'!$H$45,MATCH(BB273,Sheet2!$G$2:'Sheet2'!$G$45,0)),0)))+IF($BE$1=TRUE,2,0)</f>
        <v>12</v>
      </c>
      <c r="AG273" s="26">
        <f t="shared" si="297"/>
        <v>15.5</v>
      </c>
      <c r="AH273" s="26">
        <f t="shared" si="298"/>
        <v>18.5</v>
      </c>
      <c r="AI273" s="28">
        <f t="shared" si="299"/>
        <v>21.5</v>
      </c>
      <c r="AJ273" s="6"/>
      <c r="AK273" s="5">
        <v>165</v>
      </c>
      <c r="AL273" s="5">
        <v>324</v>
      </c>
      <c r="AM273" s="5">
        <v>12</v>
      </c>
      <c r="AN273" s="262">
        <v>10</v>
      </c>
      <c r="AO273" s="269">
        <v>18</v>
      </c>
      <c r="AP273" s="5">
        <v>45</v>
      </c>
      <c r="AQ273" s="5">
        <v>25</v>
      </c>
      <c r="AR273" s="5">
        <v>20</v>
      </c>
      <c r="AS273" s="5">
        <v>480</v>
      </c>
      <c r="AT273" s="5">
        <v>3</v>
      </c>
      <c r="AU273" s="5">
        <f t="shared" si="300"/>
        <v>545</v>
      </c>
      <c r="AV273" s="5">
        <f t="shared" si="301"/>
        <v>408</v>
      </c>
      <c r="AW273" s="5">
        <f t="shared" si="302"/>
        <v>681</v>
      </c>
      <c r="AX273" s="5">
        <f t="shared" si="303"/>
        <v>-2</v>
      </c>
      <c r="AY273" s="5">
        <f t="shared" si="304"/>
        <v>-1</v>
      </c>
      <c r="AZ273" s="5">
        <f t="shared" si="305"/>
        <v>3</v>
      </c>
      <c r="BA273" s="5">
        <f t="shared" si="306"/>
        <v>7</v>
      </c>
      <c r="BB273" s="5">
        <f t="shared" si="307"/>
        <v>10</v>
      </c>
    </row>
    <row r="274" spans="1:54" s="5" customFormat="1" hidden="1">
      <c r="A274" s="334"/>
      <c r="B274" s="89"/>
      <c r="C274" s="25" t="s">
        <v>107</v>
      </c>
      <c r="D274" s="26" t="s">
        <v>1</v>
      </c>
      <c r="E274" s="26" t="s">
        <v>0</v>
      </c>
      <c r="F274" s="27" t="s">
        <v>18</v>
      </c>
      <c r="G274" s="28" t="s">
        <v>8</v>
      </c>
      <c r="H274" s="91">
        <f>ROUNDDOWN(AK274*1.05,0)+INDEX(Sheet2!$B$2:'Sheet2'!$B$5,MATCH(G274,Sheet2!$A$2:'Sheet2'!$A$5,0),0)+34*AT274-ROUNDUP(IF($BC$1=TRUE,AV274,AW274)/10,0)+A274</f>
        <v>331</v>
      </c>
      <c r="I274" s="231">
        <f>ROUNDDOWN(AL274*1.05,0)+INDEX(Sheet2!$B$2:'Sheet2'!$B$5,MATCH(G274,Sheet2!$A$2:'Sheet2'!$A$5,0),0)+34*AT274-ROUNDUP(IF($BC$1=TRUE,AV274,AW274)/10,0)+A274</f>
        <v>519</v>
      </c>
      <c r="J274" s="30">
        <f t="shared" si="280"/>
        <v>850</v>
      </c>
      <c r="K274" s="438">
        <f>AW274-ROUNDDOWN(AR274/2,0)-ROUNDDOWN(MAX(AQ274*1.2,AP274*0.5),0)+INDEX(Sheet2!$C$2:'Sheet2'!$C$5,MATCH(G274,Sheet2!$A$2:'Sheet2'!$A$5,0),0)</f>
        <v>674</v>
      </c>
      <c r="L274" s="25">
        <f t="shared" si="281"/>
        <v>355</v>
      </c>
      <c r="M274" s="392">
        <f t="shared" si="282"/>
        <v>8</v>
      </c>
      <c r="N274" s="83">
        <f t="shared" si="283"/>
        <v>18</v>
      </c>
      <c r="O274" s="257">
        <f t="shared" si="284"/>
        <v>1512</v>
      </c>
      <c r="P274" s="31">
        <f>AX274+IF($F274="범선",IF($BG$1=TRUE,INDEX(Sheet2!$H$2:'Sheet2'!$H$45,MATCH(AX274,Sheet2!$G$2:'Sheet2'!$G$45,0),0)),IF($BH$1=TRUE,INDEX(Sheet2!$I$2:'Sheet2'!$I$45,MATCH(AX274,Sheet2!$G$2:'Sheet2'!$G$45,0)),IF($BI$1=TRUE,INDEX(Sheet2!$H$2:'Sheet2'!$H$45,MATCH(AX274,Sheet2!$G$2:'Sheet2'!$G$45,0)),0)))+IF($BE$1=TRUE,2,0)</f>
        <v>0</v>
      </c>
      <c r="Q274" s="26">
        <f t="shared" si="285"/>
        <v>3</v>
      </c>
      <c r="R274" s="26">
        <f t="shared" si="286"/>
        <v>6</v>
      </c>
      <c r="S274" s="28">
        <f t="shared" si="287"/>
        <v>9</v>
      </c>
      <c r="T274" s="26">
        <f>AY274+IF($F274="범선",IF($BG$1=TRUE,INDEX(Sheet2!$H$2:'Sheet2'!$H$45,MATCH(AY274,Sheet2!$G$2:'Sheet2'!$G$45,0),0)),IF($BH$1=TRUE,INDEX(Sheet2!$I$2:'Sheet2'!$I$45,MATCH(AY274,Sheet2!$G$2:'Sheet2'!$G$45,0)),IF($BI$1=TRUE,INDEX(Sheet2!$H$2:'Sheet2'!$H$45,MATCH(AY274,Sheet2!$G$2:'Sheet2'!$G$45,0)),0)))+IF($BE$1=TRUE,2,0)</f>
        <v>1</v>
      </c>
      <c r="U274" s="26">
        <f t="shared" si="288"/>
        <v>4.5</v>
      </c>
      <c r="V274" s="26">
        <f t="shared" si="289"/>
        <v>7.5</v>
      </c>
      <c r="W274" s="28">
        <f t="shared" si="290"/>
        <v>10.5</v>
      </c>
      <c r="X274" s="26">
        <f>AZ274+IF($F274="범선",IF($BG$1=TRUE,INDEX(Sheet2!$H$2:'Sheet2'!$H$45,MATCH(AZ274,Sheet2!$G$2:'Sheet2'!$G$45,0),0)),IF($BH$1=TRUE,INDEX(Sheet2!$I$2:'Sheet2'!$I$45,MATCH(AZ274,Sheet2!$G$2:'Sheet2'!$G$45,0)),IF($BI$1=TRUE,INDEX(Sheet2!$H$2:'Sheet2'!$H$45,MATCH(AZ274,Sheet2!$G$2:'Sheet2'!$G$45,0)),0)))+IF($BE$1=TRUE,2,0)</f>
        <v>5</v>
      </c>
      <c r="Y274" s="26">
        <f t="shared" si="291"/>
        <v>8.5</v>
      </c>
      <c r="Z274" s="26">
        <f t="shared" si="292"/>
        <v>11.5</v>
      </c>
      <c r="AA274" s="28">
        <f t="shared" si="293"/>
        <v>14.5</v>
      </c>
      <c r="AB274" s="26">
        <f>BA274+IF($F274="범선",IF($BG$1=TRUE,INDEX(Sheet2!$H$2:'Sheet2'!$H$45,MATCH(BA274,Sheet2!$G$2:'Sheet2'!$G$45,0),0)),IF($BH$1=TRUE,INDEX(Sheet2!$I$2:'Sheet2'!$I$45,MATCH(BA274,Sheet2!$G$2:'Sheet2'!$G$45,0)),IF($BI$1=TRUE,INDEX(Sheet2!$H$2:'Sheet2'!$H$45,MATCH(BA274,Sheet2!$G$2:'Sheet2'!$G$45,0)),0)))+IF($BE$1=TRUE,2,0)</f>
        <v>9</v>
      </c>
      <c r="AC274" s="26">
        <f t="shared" si="294"/>
        <v>12.5</v>
      </c>
      <c r="AD274" s="26">
        <f t="shared" si="295"/>
        <v>15.5</v>
      </c>
      <c r="AE274" s="28">
        <f t="shared" si="296"/>
        <v>18.5</v>
      </c>
      <c r="AF274" s="26">
        <f>BB274+IF($F274="범선",IF($BG$1=TRUE,INDEX(Sheet2!$H$2:'Sheet2'!$H$45,MATCH(BB274,Sheet2!$G$2:'Sheet2'!$G$45,0),0)),IF($BH$1=TRUE,INDEX(Sheet2!$I$2:'Sheet2'!$I$45,MATCH(BB274,Sheet2!$G$2:'Sheet2'!$G$45,0)),IF($BI$1=TRUE,INDEX(Sheet2!$H$2:'Sheet2'!$H$45,MATCH(BB274,Sheet2!$G$2:'Sheet2'!$G$45,0)),0)))+IF($BE$1=TRUE,2,0)</f>
        <v>12</v>
      </c>
      <c r="AG274" s="26">
        <f t="shared" si="297"/>
        <v>15.5</v>
      </c>
      <c r="AH274" s="26">
        <f t="shared" si="298"/>
        <v>18.5</v>
      </c>
      <c r="AI274" s="28">
        <f t="shared" si="299"/>
        <v>21.5</v>
      </c>
      <c r="AJ274" s="6"/>
      <c r="AK274" s="5">
        <v>105</v>
      </c>
      <c r="AL274" s="5">
        <v>284</v>
      </c>
      <c r="AM274" s="5">
        <v>11</v>
      </c>
      <c r="AN274" s="262">
        <v>8</v>
      </c>
      <c r="AO274" s="269">
        <v>18</v>
      </c>
      <c r="AP274" s="5">
        <v>74</v>
      </c>
      <c r="AQ274" s="5">
        <v>30</v>
      </c>
      <c r="AR274" s="5">
        <v>26</v>
      </c>
      <c r="AS274" s="5">
        <v>440</v>
      </c>
      <c r="AT274" s="5">
        <v>3</v>
      </c>
      <c r="AU274" s="5">
        <f t="shared" si="300"/>
        <v>540</v>
      </c>
      <c r="AV274" s="5">
        <f t="shared" si="301"/>
        <v>405</v>
      </c>
      <c r="AW274" s="5">
        <f t="shared" si="302"/>
        <v>675</v>
      </c>
      <c r="AX274" s="5">
        <f t="shared" si="303"/>
        <v>-2</v>
      </c>
      <c r="AY274" s="5">
        <f t="shared" si="304"/>
        <v>-1</v>
      </c>
      <c r="AZ274" s="5">
        <f t="shared" si="305"/>
        <v>3</v>
      </c>
      <c r="BA274" s="5">
        <f t="shared" si="306"/>
        <v>7</v>
      </c>
      <c r="BB274" s="5">
        <f t="shared" si="307"/>
        <v>10</v>
      </c>
    </row>
    <row r="275" spans="1:54" hidden="1">
      <c r="A275" s="334"/>
      <c r="B275" s="89" t="s">
        <v>43</v>
      </c>
      <c r="C275" s="25" t="s">
        <v>115</v>
      </c>
      <c r="D275" s="26" t="s">
        <v>1</v>
      </c>
      <c r="E275" s="26" t="s">
        <v>41</v>
      </c>
      <c r="F275" s="27" t="s">
        <v>18</v>
      </c>
      <c r="G275" s="28" t="s">
        <v>12</v>
      </c>
      <c r="H275" s="91">
        <f>ROUNDDOWN(AK275*1.05,0)+INDEX(Sheet2!$B$2:'Sheet2'!$B$5,MATCH(G275,Sheet2!$A$2:'Sheet2'!$A$5,0),0)+34*AT275-ROUNDUP(IF($BC$1=TRUE,AV275,AW275)/10,0)+A275</f>
        <v>475</v>
      </c>
      <c r="I275" s="231">
        <f>ROUNDDOWN(AL275*1.05,0)+INDEX(Sheet2!$B$2:'Sheet2'!$B$5,MATCH(G275,Sheet2!$A$2:'Sheet2'!$A$5,0),0)+34*AT275-ROUNDUP(IF($BC$1=TRUE,AV275,AW275)/10,0)+A275</f>
        <v>422</v>
      </c>
      <c r="J275" s="30">
        <f t="shared" si="280"/>
        <v>897</v>
      </c>
      <c r="K275" s="404">
        <f>AW275-ROUNDDOWN(AR275/2,0)-ROUNDDOWN(MAX(AQ275*1.2,AP275*0.5),0)+INDEX(Sheet2!$C$2:'Sheet2'!$C$5,MATCH(G275,Sheet2!$A$2:'Sheet2'!$A$5,0),0)</f>
        <v>673</v>
      </c>
      <c r="L275" s="25">
        <f t="shared" si="281"/>
        <v>324</v>
      </c>
      <c r="M275" s="392">
        <f t="shared" si="282"/>
        <v>12</v>
      </c>
      <c r="N275" s="83">
        <f t="shared" si="283"/>
        <v>51</v>
      </c>
      <c r="O275" s="257">
        <f t="shared" si="284"/>
        <v>1847</v>
      </c>
      <c r="P275" s="41">
        <f>AX275+IF($F275="범선",IF($BG$1=TRUE,INDEX(Sheet2!$H$2:'Sheet2'!$H$45,MATCH(AX275,Sheet2!$G$2:'Sheet2'!$G$45,0),0)),IF($BH$1=TRUE,INDEX(Sheet2!$I$2:'Sheet2'!$I$45,MATCH(AX275,Sheet2!$G$2:'Sheet2'!$G$45,0)),IF($BI$1=TRUE,INDEX(Sheet2!$H$2:'Sheet2'!$H$45,MATCH(AX275,Sheet2!$G$2:'Sheet2'!$G$45,0)),0)))+IF($BE$1=TRUE,2,0)</f>
        <v>7</v>
      </c>
      <c r="Q275" s="38">
        <f t="shared" si="285"/>
        <v>10</v>
      </c>
      <c r="R275" s="38">
        <f t="shared" si="286"/>
        <v>13</v>
      </c>
      <c r="S275" s="39">
        <f t="shared" si="287"/>
        <v>16</v>
      </c>
      <c r="T275" s="38">
        <f>AY275+IF($F275="범선",IF($BG$1=TRUE,INDEX(Sheet2!$H$2:'Sheet2'!$H$45,MATCH(AY275,Sheet2!$G$2:'Sheet2'!$G$45,0),0)),IF($BH$1=TRUE,INDEX(Sheet2!$I$2:'Sheet2'!$I$45,MATCH(AY275,Sheet2!$G$2:'Sheet2'!$G$45,0)),IF($BI$1=TRUE,INDEX(Sheet2!$H$2:'Sheet2'!$H$45,MATCH(AY275,Sheet2!$G$2:'Sheet2'!$G$45,0)),0)))+IF($BE$1=TRUE,2,0)</f>
        <v>8</v>
      </c>
      <c r="U275" s="38">
        <f t="shared" si="288"/>
        <v>11.5</v>
      </c>
      <c r="V275" s="38">
        <f t="shared" si="289"/>
        <v>14.5</v>
      </c>
      <c r="W275" s="39">
        <f t="shared" si="290"/>
        <v>17.5</v>
      </c>
      <c r="X275" s="38">
        <f>AZ275+IF($F275="범선",IF($BG$1=TRUE,INDEX(Sheet2!$H$2:'Sheet2'!$H$45,MATCH(AZ275,Sheet2!$G$2:'Sheet2'!$G$45,0),0)),IF($BH$1=TRUE,INDEX(Sheet2!$I$2:'Sheet2'!$I$45,MATCH(AZ275,Sheet2!$G$2:'Sheet2'!$G$45,0)),IF($BI$1=TRUE,INDEX(Sheet2!$H$2:'Sheet2'!$H$45,MATCH(AZ275,Sheet2!$G$2:'Sheet2'!$G$45,0)),0)))+IF($BE$1=TRUE,2,0)</f>
        <v>12</v>
      </c>
      <c r="Y275" s="38">
        <f t="shared" si="291"/>
        <v>15.5</v>
      </c>
      <c r="Z275" s="38">
        <f t="shared" si="292"/>
        <v>18.5</v>
      </c>
      <c r="AA275" s="39">
        <f t="shared" si="293"/>
        <v>21.5</v>
      </c>
      <c r="AB275" s="38">
        <f>BA275+IF($F275="범선",IF($BG$1=TRUE,INDEX(Sheet2!$H$2:'Sheet2'!$H$45,MATCH(BA275,Sheet2!$G$2:'Sheet2'!$G$45,0),0)),IF($BH$1=TRUE,INDEX(Sheet2!$I$2:'Sheet2'!$I$45,MATCH(BA275,Sheet2!$G$2:'Sheet2'!$G$45,0)),IF($BI$1=TRUE,INDEX(Sheet2!$H$2:'Sheet2'!$H$45,MATCH(BA275,Sheet2!$G$2:'Sheet2'!$G$45,0)),0)))+IF($BE$1=TRUE,2,0)</f>
        <v>15</v>
      </c>
      <c r="AC275" s="38">
        <f t="shared" si="294"/>
        <v>18.5</v>
      </c>
      <c r="AD275" s="38">
        <f t="shared" si="295"/>
        <v>21.5</v>
      </c>
      <c r="AE275" s="39">
        <f t="shared" si="296"/>
        <v>24.5</v>
      </c>
      <c r="AF275" s="38">
        <f>BB275+IF($F275="범선",IF($BG$1=TRUE,INDEX(Sheet2!$H$2:'Sheet2'!$H$45,MATCH(BB275,Sheet2!$G$2:'Sheet2'!$G$45,0),0)),IF($BH$1=TRUE,INDEX(Sheet2!$I$2:'Sheet2'!$I$45,MATCH(BB275,Sheet2!$G$2:'Sheet2'!$G$45,0)),IF($BI$1=TRUE,INDEX(Sheet2!$H$2:'Sheet2'!$H$45,MATCH(BB275,Sheet2!$G$2:'Sheet2'!$G$45,0)),0)))+IF($BE$1=TRUE,2,0)</f>
        <v>19</v>
      </c>
      <c r="AG275" s="38">
        <f t="shared" si="297"/>
        <v>22.5</v>
      </c>
      <c r="AH275" s="38">
        <f t="shared" si="298"/>
        <v>25.5</v>
      </c>
      <c r="AI275" s="39">
        <f t="shared" si="299"/>
        <v>28.5</v>
      </c>
      <c r="AK275" s="5">
        <v>265</v>
      </c>
      <c r="AL275" s="5">
        <v>215</v>
      </c>
      <c r="AM275" s="5">
        <v>11</v>
      </c>
      <c r="AN275" s="262">
        <v>12</v>
      </c>
      <c r="AO275" s="269">
        <v>51</v>
      </c>
      <c r="AP275" s="5">
        <v>135</v>
      </c>
      <c r="AQ275" s="5">
        <v>60</v>
      </c>
      <c r="AR275" s="5">
        <v>108</v>
      </c>
      <c r="AS275" s="5">
        <v>357</v>
      </c>
      <c r="AT275" s="5">
        <v>3</v>
      </c>
      <c r="AU275" s="5">
        <f t="shared" si="300"/>
        <v>600</v>
      </c>
      <c r="AV275" s="5">
        <f t="shared" si="301"/>
        <v>450</v>
      </c>
      <c r="AW275" s="5">
        <f t="shared" si="302"/>
        <v>750</v>
      </c>
      <c r="AX275" s="5">
        <f t="shared" si="303"/>
        <v>5</v>
      </c>
      <c r="AY275" s="5">
        <f t="shared" si="304"/>
        <v>6</v>
      </c>
      <c r="AZ275" s="5">
        <f t="shared" si="305"/>
        <v>10</v>
      </c>
      <c r="BA275" s="5">
        <f t="shared" si="306"/>
        <v>13</v>
      </c>
      <c r="BB275" s="5">
        <f t="shared" si="307"/>
        <v>17</v>
      </c>
    </row>
    <row r="276" spans="1:54" s="5" customFormat="1" hidden="1">
      <c r="A276" s="381"/>
      <c r="B276" s="377" t="s">
        <v>45</v>
      </c>
      <c r="C276" s="48" t="s">
        <v>115</v>
      </c>
      <c r="D276" s="49" t="s">
        <v>1</v>
      </c>
      <c r="E276" s="49" t="s">
        <v>41</v>
      </c>
      <c r="F276" s="50" t="s">
        <v>18</v>
      </c>
      <c r="G276" s="51" t="s">
        <v>12</v>
      </c>
      <c r="H276" s="284">
        <f>ROUNDDOWN(AK276*1.05,0)+INDEX(Sheet2!$B$2:'Sheet2'!$B$5,MATCH(G276,Sheet2!$A$2:'Sheet2'!$A$5,0),0)+34*AT276-ROUNDUP(IF($BC$1=TRUE,AV276,AW276)/10,0)+A276</f>
        <v>464</v>
      </c>
      <c r="I276" s="294">
        <f>ROUNDDOWN(AL276*1.05,0)+INDEX(Sheet2!$B$2:'Sheet2'!$B$5,MATCH(G276,Sheet2!$A$2:'Sheet2'!$A$5,0),0)+34*AT276-ROUNDUP(IF($BC$1=TRUE,AV276,AW276)/10,0)+A276</f>
        <v>417</v>
      </c>
      <c r="J276" s="52">
        <f t="shared" si="280"/>
        <v>881</v>
      </c>
      <c r="K276" s="463">
        <f>AW276-ROUNDDOWN(AR276/2,0)-ROUNDDOWN(MAX(AQ276*1.2,AP276*0.5),0)+INDEX(Sheet2!$C$2:'Sheet2'!$C$5,MATCH(G276,Sheet2!$A$2:'Sheet2'!$A$5,0),0)</f>
        <v>673</v>
      </c>
      <c r="L276" s="48">
        <f t="shared" si="281"/>
        <v>324</v>
      </c>
      <c r="M276" s="464">
        <f t="shared" si="282"/>
        <v>10</v>
      </c>
      <c r="N276" s="201">
        <f t="shared" si="283"/>
        <v>55</v>
      </c>
      <c r="O276" s="465">
        <f t="shared" si="284"/>
        <v>1809</v>
      </c>
      <c r="P276" s="31">
        <f>AX276+IF($F276="범선",IF($BG$1=TRUE,INDEX(Sheet2!$H$2:'Sheet2'!$H$45,MATCH(AX276,Sheet2!$G$2:'Sheet2'!$G$45,0),0)),IF($BH$1=TRUE,INDEX(Sheet2!$I$2:'Sheet2'!$I$45,MATCH(AX276,Sheet2!$G$2:'Sheet2'!$G$45,0)),IF($BI$1=TRUE,INDEX(Sheet2!$H$2:'Sheet2'!$H$45,MATCH(AX276,Sheet2!$G$2:'Sheet2'!$G$45,0)),0)))+IF($BE$1=TRUE,2,0)</f>
        <v>8</v>
      </c>
      <c r="Q276" s="26">
        <f t="shared" si="285"/>
        <v>11</v>
      </c>
      <c r="R276" s="26">
        <f t="shared" si="286"/>
        <v>14</v>
      </c>
      <c r="S276" s="28">
        <f t="shared" si="287"/>
        <v>17</v>
      </c>
      <c r="T276" s="26">
        <f>AY276+IF($F276="범선",IF($BG$1=TRUE,INDEX(Sheet2!$H$2:'Sheet2'!$H$45,MATCH(AY276,Sheet2!$G$2:'Sheet2'!$G$45,0),0)),IF($BH$1=TRUE,INDEX(Sheet2!$I$2:'Sheet2'!$I$45,MATCH(AY276,Sheet2!$G$2:'Sheet2'!$G$45,0)),IF($BI$1=TRUE,INDEX(Sheet2!$H$2:'Sheet2'!$H$45,MATCH(AY276,Sheet2!$G$2:'Sheet2'!$G$45,0)),0)))+IF($BE$1=TRUE,2,0)</f>
        <v>9</v>
      </c>
      <c r="U276" s="26">
        <f t="shared" si="288"/>
        <v>12.5</v>
      </c>
      <c r="V276" s="26">
        <f t="shared" si="289"/>
        <v>15.5</v>
      </c>
      <c r="W276" s="28">
        <f t="shared" si="290"/>
        <v>18.5</v>
      </c>
      <c r="X276" s="26">
        <f>AZ276+IF($F276="범선",IF($BG$1=TRUE,INDEX(Sheet2!$H$2:'Sheet2'!$H$45,MATCH(AZ276,Sheet2!$G$2:'Sheet2'!$G$45,0),0)),IF($BH$1=TRUE,INDEX(Sheet2!$I$2:'Sheet2'!$I$45,MATCH(AZ276,Sheet2!$G$2:'Sheet2'!$G$45,0)),IF($BI$1=TRUE,INDEX(Sheet2!$H$2:'Sheet2'!$H$45,MATCH(AZ276,Sheet2!$G$2:'Sheet2'!$G$45,0)),0)))+IF($BE$1=TRUE,2,0)</f>
        <v>12</v>
      </c>
      <c r="Y276" s="26">
        <f t="shared" si="291"/>
        <v>15.5</v>
      </c>
      <c r="Z276" s="26">
        <f t="shared" si="292"/>
        <v>18.5</v>
      </c>
      <c r="AA276" s="28">
        <f t="shared" si="293"/>
        <v>21.5</v>
      </c>
      <c r="AB276" s="26">
        <f>BA276+IF($F276="범선",IF($BG$1=TRUE,INDEX(Sheet2!$H$2:'Sheet2'!$H$45,MATCH(BA276,Sheet2!$G$2:'Sheet2'!$G$45,0),0)),IF($BH$1=TRUE,INDEX(Sheet2!$I$2:'Sheet2'!$I$45,MATCH(BA276,Sheet2!$G$2:'Sheet2'!$G$45,0)),IF($BI$1=TRUE,INDEX(Sheet2!$H$2:'Sheet2'!$H$45,MATCH(BA276,Sheet2!$G$2:'Sheet2'!$G$45,0)),0)))+IF($BE$1=TRUE,2,0)</f>
        <v>16</v>
      </c>
      <c r="AC276" s="26">
        <f t="shared" si="294"/>
        <v>19.5</v>
      </c>
      <c r="AD276" s="26">
        <f t="shared" si="295"/>
        <v>22.5</v>
      </c>
      <c r="AE276" s="28">
        <f t="shared" si="296"/>
        <v>25.5</v>
      </c>
      <c r="AF276" s="26">
        <f>BB276+IF($F276="범선",IF($BG$1=TRUE,INDEX(Sheet2!$H$2:'Sheet2'!$H$45,MATCH(BB276,Sheet2!$G$2:'Sheet2'!$G$45,0),0)),IF($BH$1=TRUE,INDEX(Sheet2!$I$2:'Sheet2'!$I$45,MATCH(BB276,Sheet2!$G$2:'Sheet2'!$G$45,0)),IF($BI$1=TRUE,INDEX(Sheet2!$H$2:'Sheet2'!$H$45,MATCH(BB276,Sheet2!$G$2:'Sheet2'!$G$45,0)),0)))+IF($BE$1=TRUE,2,0)</f>
        <v>20</v>
      </c>
      <c r="AG276" s="26">
        <f t="shared" si="297"/>
        <v>23.5</v>
      </c>
      <c r="AH276" s="26">
        <f t="shared" si="298"/>
        <v>26.5</v>
      </c>
      <c r="AI276" s="28">
        <f t="shared" si="299"/>
        <v>29.5</v>
      </c>
      <c r="AJ276" s="6"/>
      <c r="AK276" s="5">
        <v>255</v>
      </c>
      <c r="AL276" s="5">
        <v>210</v>
      </c>
      <c r="AM276" s="5">
        <v>10</v>
      </c>
      <c r="AN276" s="262">
        <v>10</v>
      </c>
      <c r="AO276" s="269">
        <v>55</v>
      </c>
      <c r="AP276" s="5">
        <v>140</v>
      </c>
      <c r="AQ276" s="5">
        <v>60</v>
      </c>
      <c r="AR276" s="5">
        <v>108</v>
      </c>
      <c r="AS276" s="5">
        <v>352</v>
      </c>
      <c r="AT276" s="5">
        <v>3</v>
      </c>
      <c r="AU276" s="5">
        <f t="shared" si="300"/>
        <v>600</v>
      </c>
      <c r="AV276" s="5">
        <f t="shared" si="301"/>
        <v>450</v>
      </c>
      <c r="AW276" s="5">
        <f t="shared" si="302"/>
        <v>750</v>
      </c>
      <c r="AX276" s="5">
        <f t="shared" si="303"/>
        <v>6</v>
      </c>
      <c r="AY276" s="5">
        <f t="shared" si="304"/>
        <v>7</v>
      </c>
      <c r="AZ276" s="5">
        <f t="shared" si="305"/>
        <v>10</v>
      </c>
      <c r="BA276" s="5">
        <f t="shared" si="306"/>
        <v>14</v>
      </c>
      <c r="BB276" s="5">
        <f t="shared" si="307"/>
        <v>18</v>
      </c>
    </row>
    <row r="277" spans="1:54" s="5" customFormat="1" ht="16.5" hidden="1" customHeight="1">
      <c r="A277" s="333"/>
      <c r="B277" s="344"/>
      <c r="C277" s="42" t="s">
        <v>115</v>
      </c>
      <c r="D277" s="43" t="s">
        <v>25</v>
      </c>
      <c r="E277" s="43" t="s">
        <v>0</v>
      </c>
      <c r="F277" s="44" t="s">
        <v>18</v>
      </c>
      <c r="G277" s="45" t="s">
        <v>12</v>
      </c>
      <c r="H277" s="280">
        <f>ROUNDDOWN(AK277*1.05,0)+INDEX(Sheet2!$B$2:'Sheet2'!$B$5,MATCH(G277,Sheet2!$A$2:'Sheet2'!$A$5,0),0)+34*AT277-ROUNDUP(IF($BC$1=TRUE,AV277,AW277)/10,0)+A277</f>
        <v>459</v>
      </c>
      <c r="I277" s="290">
        <f>ROUNDDOWN(AL277*1.05,0)+INDEX(Sheet2!$B$2:'Sheet2'!$B$5,MATCH(G277,Sheet2!$A$2:'Sheet2'!$A$5,0),0)+34*AT277-ROUNDUP(IF($BC$1=TRUE,AV277,AW277)/10,0)+A277</f>
        <v>417</v>
      </c>
      <c r="J277" s="46">
        <f t="shared" si="280"/>
        <v>876</v>
      </c>
      <c r="K277" s="755">
        <f>AW277-ROUNDDOWN(AR277/2,0)-ROUNDDOWN(MAX(AQ277*1.2,AP277*0.5),0)+INDEX(Sheet2!$C$2:'Sheet2'!$C$5,MATCH(G277,Sheet2!$A$2:'Sheet2'!$A$5,0),0)</f>
        <v>673</v>
      </c>
      <c r="L277" s="42">
        <f t="shared" si="281"/>
        <v>324</v>
      </c>
      <c r="M277" s="530">
        <f t="shared" si="282"/>
        <v>10</v>
      </c>
      <c r="N277" s="191">
        <f t="shared" si="283"/>
        <v>50</v>
      </c>
      <c r="O277" s="632">
        <f t="shared" si="284"/>
        <v>1794</v>
      </c>
      <c r="P277" s="31">
        <f>AX277+IF($F277="범선",IF($BG$1=TRUE,INDEX(Sheet2!$H$2:'Sheet2'!$H$45,MATCH(AX277,Sheet2!$G$2:'Sheet2'!$G$45,0),0)),IF($BH$1=TRUE,INDEX(Sheet2!$I$2:'Sheet2'!$I$45,MATCH(AX277,Sheet2!$G$2:'Sheet2'!$G$45,0)),IF($BI$1=TRUE,INDEX(Sheet2!$H$2:'Sheet2'!$H$45,MATCH(AX277,Sheet2!$G$2:'Sheet2'!$G$45,0)),0)))+IF($BE$1=TRUE,2,0)</f>
        <v>7</v>
      </c>
      <c r="Q277" s="26">
        <f t="shared" si="285"/>
        <v>10</v>
      </c>
      <c r="R277" s="26">
        <f t="shared" si="286"/>
        <v>13</v>
      </c>
      <c r="S277" s="28">
        <f t="shared" si="287"/>
        <v>16</v>
      </c>
      <c r="T277" s="26">
        <f>AY277+IF($F277="범선",IF($BG$1=TRUE,INDEX(Sheet2!$H$2:'Sheet2'!$H$45,MATCH(AY277,Sheet2!$G$2:'Sheet2'!$G$45,0),0)),IF($BH$1=TRUE,INDEX(Sheet2!$I$2:'Sheet2'!$I$45,MATCH(AY277,Sheet2!$G$2:'Sheet2'!$G$45,0)),IF($BI$1=TRUE,INDEX(Sheet2!$H$2:'Sheet2'!$H$45,MATCH(AY277,Sheet2!$G$2:'Sheet2'!$G$45,0)),0)))+IF($BE$1=TRUE,2,0)</f>
        <v>8</v>
      </c>
      <c r="U277" s="26">
        <f t="shared" si="288"/>
        <v>11.5</v>
      </c>
      <c r="V277" s="26">
        <f t="shared" si="289"/>
        <v>14.5</v>
      </c>
      <c r="W277" s="28">
        <f t="shared" si="290"/>
        <v>17.5</v>
      </c>
      <c r="X277" s="26">
        <f>AZ277+IF($F277="범선",IF($BG$1=TRUE,INDEX(Sheet2!$H$2:'Sheet2'!$H$45,MATCH(AZ277,Sheet2!$G$2:'Sheet2'!$G$45,0),0)),IF($BH$1=TRUE,INDEX(Sheet2!$I$2:'Sheet2'!$I$45,MATCH(AZ277,Sheet2!$G$2:'Sheet2'!$G$45,0)),IF($BI$1=TRUE,INDEX(Sheet2!$H$2:'Sheet2'!$H$45,MATCH(AZ277,Sheet2!$G$2:'Sheet2'!$G$45,0)),0)))+IF($BE$1=TRUE,2,0)</f>
        <v>11</v>
      </c>
      <c r="Y277" s="26">
        <f t="shared" si="291"/>
        <v>14.5</v>
      </c>
      <c r="Z277" s="26">
        <f t="shared" si="292"/>
        <v>17.5</v>
      </c>
      <c r="AA277" s="28">
        <f t="shared" si="293"/>
        <v>20.5</v>
      </c>
      <c r="AB277" s="26">
        <f>BA277+IF($F277="범선",IF($BG$1=TRUE,INDEX(Sheet2!$H$2:'Sheet2'!$H$45,MATCH(BA277,Sheet2!$G$2:'Sheet2'!$G$45,0),0)),IF($BH$1=TRUE,INDEX(Sheet2!$I$2:'Sheet2'!$I$45,MATCH(BA277,Sheet2!$G$2:'Sheet2'!$G$45,0)),IF($BI$1=TRUE,INDEX(Sheet2!$H$2:'Sheet2'!$H$45,MATCH(BA277,Sheet2!$G$2:'Sheet2'!$G$45,0)),0)))+IF($BE$1=TRUE,2,0)</f>
        <v>15</v>
      </c>
      <c r="AC277" s="26">
        <f t="shared" si="294"/>
        <v>18.5</v>
      </c>
      <c r="AD277" s="26">
        <f t="shared" si="295"/>
        <v>21.5</v>
      </c>
      <c r="AE277" s="28">
        <f t="shared" si="296"/>
        <v>24.5</v>
      </c>
      <c r="AF277" s="26">
        <f>BB277+IF($F277="범선",IF($BG$1=TRUE,INDEX(Sheet2!$H$2:'Sheet2'!$H$45,MATCH(BB277,Sheet2!$G$2:'Sheet2'!$G$45,0),0)),IF($BH$1=TRUE,INDEX(Sheet2!$I$2:'Sheet2'!$I$45,MATCH(BB277,Sheet2!$G$2:'Sheet2'!$G$45,0)),IF($BI$1=TRUE,INDEX(Sheet2!$H$2:'Sheet2'!$H$45,MATCH(BB277,Sheet2!$G$2:'Sheet2'!$G$45,0)),0)))+IF($BE$1=TRUE,2,0)</f>
        <v>19</v>
      </c>
      <c r="AG277" s="26">
        <f t="shared" si="297"/>
        <v>22.5</v>
      </c>
      <c r="AH277" s="26">
        <f t="shared" si="298"/>
        <v>25.5</v>
      </c>
      <c r="AI277" s="28">
        <f t="shared" si="299"/>
        <v>28.5</v>
      </c>
      <c r="AJ277" s="6"/>
      <c r="AK277" s="5">
        <v>250</v>
      </c>
      <c r="AL277" s="5">
        <v>210</v>
      </c>
      <c r="AM277" s="5">
        <v>10</v>
      </c>
      <c r="AN277" s="262">
        <v>10</v>
      </c>
      <c r="AO277" s="269">
        <v>50</v>
      </c>
      <c r="AP277" s="5">
        <v>130</v>
      </c>
      <c r="AQ277" s="5">
        <v>60</v>
      </c>
      <c r="AR277" s="5">
        <v>108</v>
      </c>
      <c r="AS277" s="5">
        <v>362</v>
      </c>
      <c r="AT277" s="5">
        <v>3</v>
      </c>
      <c r="AU277" s="5">
        <f t="shared" si="300"/>
        <v>600</v>
      </c>
      <c r="AV277" s="5">
        <f t="shared" si="301"/>
        <v>450</v>
      </c>
      <c r="AW277" s="5">
        <f t="shared" si="302"/>
        <v>750</v>
      </c>
      <c r="AX277" s="5">
        <f t="shared" si="303"/>
        <v>5</v>
      </c>
      <c r="AY277" s="5">
        <f t="shared" si="304"/>
        <v>6</v>
      </c>
      <c r="AZ277" s="5">
        <f t="shared" si="305"/>
        <v>9</v>
      </c>
      <c r="BA277" s="5">
        <f t="shared" si="306"/>
        <v>13</v>
      </c>
      <c r="BB277" s="5">
        <f t="shared" si="307"/>
        <v>17</v>
      </c>
    </row>
    <row r="278" spans="1:54" s="5" customFormat="1" hidden="1">
      <c r="A278" s="364"/>
      <c r="B278" s="168"/>
      <c r="C278" s="32" t="s">
        <v>289</v>
      </c>
      <c r="D278" s="33" t="s">
        <v>1</v>
      </c>
      <c r="E278" s="33" t="s">
        <v>0</v>
      </c>
      <c r="F278" s="34" t="s">
        <v>18</v>
      </c>
      <c r="G278" s="35" t="s">
        <v>8</v>
      </c>
      <c r="H278" s="225">
        <f>ROUNDDOWN(AK278*1.05,0)+INDEX(Sheet2!$B$2:'Sheet2'!$B$5,MATCH(G278,Sheet2!$A$2:'Sheet2'!$A$5,0),0)+34*AT278-ROUNDUP(IF($BC$1=TRUE,AV278,AW278)/10,0)+A278</f>
        <v>639</v>
      </c>
      <c r="I278" s="228">
        <f>ROUNDDOWN(AL278*1.05,0)+INDEX(Sheet2!$B$2:'Sheet2'!$B$5,MATCH(G278,Sheet2!$A$2:'Sheet2'!$A$5,0),0)+34*AT278-ROUNDUP(IF($BC$1=TRUE,AV278,AW278)/10,0)+A278</f>
        <v>639</v>
      </c>
      <c r="J278" s="72">
        <f t="shared" si="280"/>
        <v>1278</v>
      </c>
      <c r="K278" s="754">
        <f>AW278-ROUNDDOWN(AR278/2,0)-ROUNDDOWN(MAX(AQ278*1.2,AP278*0.5),0)+INDEX(Sheet2!$C$2:'Sheet2'!$C$5,MATCH(G278,Sheet2!$A$2:'Sheet2'!$A$5,0),0)</f>
        <v>669</v>
      </c>
      <c r="L278" s="32">
        <f t="shared" si="281"/>
        <v>340</v>
      </c>
      <c r="M278" s="403">
        <f t="shared" si="282"/>
        <v>15</v>
      </c>
      <c r="N278" s="149">
        <f t="shared" si="283"/>
        <v>50</v>
      </c>
      <c r="O278" s="629">
        <f t="shared" si="284"/>
        <v>2556</v>
      </c>
      <c r="P278" s="53">
        <f>AX278+IF($F278="범선",IF($BG$1=TRUE,INDEX(Sheet2!$H$2:'Sheet2'!$H$45,MATCH(AX278,Sheet2!$G$2:'Sheet2'!$G$45,0),0)),IF($BH$1=TRUE,INDEX(Sheet2!$I$2:'Sheet2'!$I$45,MATCH(AX278,Sheet2!$G$2:'Sheet2'!$G$45,0)),IF($BI$1=TRUE,INDEX(Sheet2!$H$2:'Sheet2'!$H$45,MATCH(AX278,Sheet2!$G$2:'Sheet2'!$G$45,0)),0)))+IF($BE$1=TRUE,2,0)</f>
        <v>7</v>
      </c>
      <c r="Q278" s="49">
        <f t="shared" si="285"/>
        <v>10</v>
      </c>
      <c r="R278" s="49">
        <f t="shared" si="286"/>
        <v>13</v>
      </c>
      <c r="S278" s="51">
        <f t="shared" si="287"/>
        <v>16</v>
      </c>
      <c r="T278" s="49">
        <f>AY278+IF($F278="범선",IF($BG$1=TRUE,INDEX(Sheet2!$H$2:'Sheet2'!$H$45,MATCH(AY278,Sheet2!$G$2:'Sheet2'!$G$45,0),0)),IF($BH$1=TRUE,INDEX(Sheet2!$I$2:'Sheet2'!$I$45,MATCH(AY278,Sheet2!$G$2:'Sheet2'!$G$45,0)),IF($BI$1=TRUE,INDEX(Sheet2!$H$2:'Sheet2'!$H$45,MATCH(AY278,Sheet2!$G$2:'Sheet2'!$G$45,0)),0)))+IF($BE$1=TRUE,2,0)</f>
        <v>8</v>
      </c>
      <c r="U278" s="49">
        <f t="shared" si="288"/>
        <v>11.5</v>
      </c>
      <c r="V278" s="49">
        <f t="shared" si="289"/>
        <v>14.5</v>
      </c>
      <c r="W278" s="51">
        <f t="shared" si="290"/>
        <v>17.5</v>
      </c>
      <c r="X278" s="49">
        <f>AZ278+IF($F278="범선",IF($BG$1=TRUE,INDEX(Sheet2!$H$2:'Sheet2'!$H$45,MATCH(AZ278,Sheet2!$G$2:'Sheet2'!$G$45,0),0)),IF($BH$1=TRUE,INDEX(Sheet2!$I$2:'Sheet2'!$I$45,MATCH(AZ278,Sheet2!$G$2:'Sheet2'!$G$45,0)),IF($BI$1=TRUE,INDEX(Sheet2!$H$2:'Sheet2'!$H$45,MATCH(AZ278,Sheet2!$G$2:'Sheet2'!$G$45,0)),0)))+IF($BE$1=TRUE,2,0)</f>
        <v>11</v>
      </c>
      <c r="Y278" s="49">
        <f t="shared" si="291"/>
        <v>14.5</v>
      </c>
      <c r="Z278" s="49">
        <f t="shared" si="292"/>
        <v>17.5</v>
      </c>
      <c r="AA278" s="51">
        <f t="shared" si="293"/>
        <v>20.5</v>
      </c>
      <c r="AB278" s="49">
        <f>BA278+IF($F278="범선",IF($BG$1=TRUE,INDEX(Sheet2!$H$2:'Sheet2'!$H$45,MATCH(BA278,Sheet2!$G$2:'Sheet2'!$G$45,0),0)),IF($BH$1=TRUE,INDEX(Sheet2!$I$2:'Sheet2'!$I$45,MATCH(BA278,Sheet2!$G$2:'Sheet2'!$G$45,0)),IF($BI$1=TRUE,INDEX(Sheet2!$H$2:'Sheet2'!$H$45,MATCH(BA278,Sheet2!$G$2:'Sheet2'!$G$45,0)),0)))+IF($BE$1=TRUE,2,0)</f>
        <v>15</v>
      </c>
      <c r="AC278" s="49">
        <f t="shared" si="294"/>
        <v>18.5</v>
      </c>
      <c r="AD278" s="49">
        <f t="shared" si="295"/>
        <v>21.5</v>
      </c>
      <c r="AE278" s="51">
        <f t="shared" si="296"/>
        <v>24.5</v>
      </c>
      <c r="AF278" s="49">
        <f>BB278+IF($F278="범선",IF($BG$1=TRUE,INDEX(Sheet2!$H$2:'Sheet2'!$H$45,MATCH(BB278,Sheet2!$G$2:'Sheet2'!$G$45,0),0)),IF($BH$1=TRUE,INDEX(Sheet2!$I$2:'Sheet2'!$I$45,MATCH(BB278,Sheet2!$G$2:'Sheet2'!$G$45,0)),IF($BI$1=TRUE,INDEX(Sheet2!$H$2:'Sheet2'!$H$45,MATCH(BB278,Sheet2!$G$2:'Sheet2'!$G$45,0)),0)))+IF($BE$1=TRUE,2,0)</f>
        <v>19</v>
      </c>
      <c r="AG278" s="49">
        <f t="shared" si="297"/>
        <v>22.5</v>
      </c>
      <c r="AH278" s="49">
        <f t="shared" si="298"/>
        <v>25.5</v>
      </c>
      <c r="AI278" s="51">
        <f t="shared" si="299"/>
        <v>28.5</v>
      </c>
      <c r="AJ278" s="6"/>
      <c r="AK278" s="13">
        <v>367</v>
      </c>
      <c r="AL278" s="13">
        <v>367</v>
      </c>
      <c r="AM278" s="13">
        <v>16</v>
      </c>
      <c r="AN278" s="262">
        <v>15</v>
      </c>
      <c r="AO278" s="269">
        <v>50</v>
      </c>
      <c r="AP278" s="13">
        <v>90</v>
      </c>
      <c r="AQ278" s="13">
        <v>30</v>
      </c>
      <c r="AR278" s="13">
        <v>70</v>
      </c>
      <c r="AS278" s="13">
        <v>400</v>
      </c>
      <c r="AT278" s="13">
        <v>4</v>
      </c>
      <c r="AU278" s="5">
        <f t="shared" si="300"/>
        <v>560</v>
      </c>
      <c r="AV278" s="5">
        <f t="shared" si="301"/>
        <v>420</v>
      </c>
      <c r="AW278" s="5">
        <f t="shared" si="302"/>
        <v>700</v>
      </c>
      <c r="AX278" s="5">
        <f t="shared" si="303"/>
        <v>5</v>
      </c>
      <c r="AY278" s="5">
        <f t="shared" si="304"/>
        <v>6</v>
      </c>
      <c r="AZ278" s="5">
        <f t="shared" si="305"/>
        <v>9</v>
      </c>
      <c r="BA278" s="5">
        <f t="shared" si="306"/>
        <v>13</v>
      </c>
      <c r="BB278" s="5">
        <f t="shared" si="307"/>
        <v>17</v>
      </c>
    </row>
    <row r="279" spans="1:54" s="5" customFormat="1" hidden="1">
      <c r="A279" s="334"/>
      <c r="B279" s="89" t="s">
        <v>80</v>
      </c>
      <c r="C279" s="25" t="s">
        <v>77</v>
      </c>
      <c r="D279" s="26" t="s">
        <v>1</v>
      </c>
      <c r="E279" s="26" t="s">
        <v>41</v>
      </c>
      <c r="F279" s="27" t="s">
        <v>18</v>
      </c>
      <c r="G279" s="28" t="s">
        <v>8</v>
      </c>
      <c r="H279" s="91">
        <f>ROUNDDOWN(AK279*1.05,0)+INDEX(Sheet2!$B$2:'Sheet2'!$B$5,MATCH(G279,Sheet2!$A$2:'Sheet2'!$A$5,0),0)+34*AT279-ROUNDUP(IF($BC$1=TRUE,AV279,AW279)/10,0)+A279</f>
        <v>451</v>
      </c>
      <c r="I279" s="231">
        <f>ROUNDDOWN(AL279*1.05,0)+INDEX(Sheet2!$B$2:'Sheet2'!$B$5,MATCH(G279,Sheet2!$A$2:'Sheet2'!$A$5,0),0)+34*AT279-ROUNDUP(IF($BC$1=TRUE,AV279,AW279)/10,0)+A279</f>
        <v>582</v>
      </c>
      <c r="J279" s="30">
        <f t="shared" si="280"/>
        <v>1033</v>
      </c>
      <c r="K279" s="438">
        <f>AW279-ROUNDDOWN(AR279/2,0)-ROUNDDOWN(MAX(AQ279*1.2,AP279*0.5),0)+INDEX(Sheet2!$C$2:'Sheet2'!$C$5,MATCH(G279,Sheet2!$A$2:'Sheet2'!$A$5,0),0)</f>
        <v>661</v>
      </c>
      <c r="L279" s="25">
        <f t="shared" si="281"/>
        <v>335</v>
      </c>
      <c r="M279" s="392">
        <f t="shared" si="282"/>
        <v>11</v>
      </c>
      <c r="N279" s="83">
        <f t="shared" si="283"/>
        <v>32</v>
      </c>
      <c r="O279" s="257">
        <f t="shared" si="284"/>
        <v>1935</v>
      </c>
      <c r="P279" s="47">
        <f>AX279+IF($F279="범선",IF($BG$1=TRUE,INDEX(Sheet2!$H$2:'Sheet2'!$H$45,MATCH(AX279,Sheet2!$G$2:'Sheet2'!$G$45,0),0)),IF($BH$1=TRUE,INDEX(Sheet2!$I$2:'Sheet2'!$I$45,MATCH(AX279,Sheet2!$G$2:'Sheet2'!$G$45,0)),IF($BI$1=TRUE,INDEX(Sheet2!$H$2:'Sheet2'!$H$45,MATCH(AX279,Sheet2!$G$2:'Sheet2'!$G$45,0)),0)))+IF($BE$1=TRUE,2,0)</f>
        <v>3</v>
      </c>
      <c r="Q279" s="43">
        <f t="shared" si="285"/>
        <v>6</v>
      </c>
      <c r="R279" s="43">
        <f t="shared" si="286"/>
        <v>9</v>
      </c>
      <c r="S279" s="45">
        <f t="shared" si="287"/>
        <v>12</v>
      </c>
      <c r="T279" s="43">
        <f>AY279+IF($F279="범선",IF($BG$1=TRUE,INDEX(Sheet2!$H$2:'Sheet2'!$H$45,MATCH(AY279,Sheet2!$G$2:'Sheet2'!$G$45,0),0)),IF($BH$1=TRUE,INDEX(Sheet2!$I$2:'Sheet2'!$I$45,MATCH(AY279,Sheet2!$G$2:'Sheet2'!$G$45,0)),IF($BI$1=TRUE,INDEX(Sheet2!$H$2:'Sheet2'!$H$45,MATCH(AY279,Sheet2!$G$2:'Sheet2'!$G$45,0)),0)))+IF($BE$1=TRUE,2,0)</f>
        <v>4</v>
      </c>
      <c r="U279" s="43">
        <f t="shared" si="288"/>
        <v>7.5</v>
      </c>
      <c r="V279" s="43">
        <f t="shared" si="289"/>
        <v>10.5</v>
      </c>
      <c r="W279" s="45">
        <f t="shared" si="290"/>
        <v>13.5</v>
      </c>
      <c r="X279" s="43">
        <f>AZ279+IF($F279="범선",IF($BG$1=TRUE,INDEX(Sheet2!$H$2:'Sheet2'!$H$45,MATCH(AZ279,Sheet2!$G$2:'Sheet2'!$G$45,0),0)),IF($BH$1=TRUE,INDEX(Sheet2!$I$2:'Sheet2'!$I$45,MATCH(AZ279,Sheet2!$G$2:'Sheet2'!$G$45,0)),IF($BI$1=TRUE,INDEX(Sheet2!$H$2:'Sheet2'!$H$45,MATCH(AZ279,Sheet2!$G$2:'Sheet2'!$G$45,0)),0)))+IF($BE$1=TRUE,2,0)</f>
        <v>8</v>
      </c>
      <c r="Y279" s="43">
        <f t="shared" si="291"/>
        <v>11.5</v>
      </c>
      <c r="Z279" s="43">
        <f t="shared" si="292"/>
        <v>14.5</v>
      </c>
      <c r="AA279" s="45">
        <f t="shared" si="293"/>
        <v>17.5</v>
      </c>
      <c r="AB279" s="43">
        <f>BA279+IF($F279="범선",IF($BG$1=TRUE,INDEX(Sheet2!$H$2:'Sheet2'!$H$45,MATCH(BA279,Sheet2!$G$2:'Sheet2'!$G$45,0),0)),IF($BH$1=TRUE,INDEX(Sheet2!$I$2:'Sheet2'!$I$45,MATCH(BA279,Sheet2!$G$2:'Sheet2'!$G$45,0)),IF($BI$1=TRUE,INDEX(Sheet2!$H$2:'Sheet2'!$H$45,MATCH(BA279,Sheet2!$G$2:'Sheet2'!$G$45,0)),0)))+IF($BE$1=TRUE,2,0)</f>
        <v>11</v>
      </c>
      <c r="AC279" s="43">
        <f t="shared" si="294"/>
        <v>14.5</v>
      </c>
      <c r="AD279" s="43">
        <f t="shared" si="295"/>
        <v>17.5</v>
      </c>
      <c r="AE279" s="45">
        <f t="shared" si="296"/>
        <v>20.5</v>
      </c>
      <c r="AF279" s="43">
        <f>BB279+IF($F279="범선",IF($BG$1=TRUE,INDEX(Sheet2!$H$2:'Sheet2'!$H$45,MATCH(BB279,Sheet2!$G$2:'Sheet2'!$G$45,0),0)),IF($BH$1=TRUE,INDEX(Sheet2!$I$2:'Sheet2'!$I$45,MATCH(BB279,Sheet2!$G$2:'Sheet2'!$G$45,0)),IF($BI$1=TRUE,INDEX(Sheet2!$H$2:'Sheet2'!$H$45,MATCH(BB279,Sheet2!$G$2:'Sheet2'!$G$45,0)),0)))+IF($BE$1=TRUE,2,0)</f>
        <v>15</v>
      </c>
      <c r="AG279" s="43">
        <f t="shared" si="297"/>
        <v>18.5</v>
      </c>
      <c r="AH279" s="43">
        <f t="shared" si="298"/>
        <v>21.5</v>
      </c>
      <c r="AI279" s="45">
        <f t="shared" si="299"/>
        <v>24.5</v>
      </c>
      <c r="AJ279" s="6"/>
      <c r="AK279">
        <v>220</v>
      </c>
      <c r="AL279">
        <v>345</v>
      </c>
      <c r="AM279">
        <v>15</v>
      </c>
      <c r="AN279" s="262">
        <v>11</v>
      </c>
      <c r="AO279" s="269">
        <v>32</v>
      </c>
      <c r="AP279" s="5">
        <v>98</v>
      </c>
      <c r="AQ279" s="5">
        <v>40</v>
      </c>
      <c r="AR279" s="5">
        <v>62</v>
      </c>
      <c r="AS279" s="5">
        <v>394</v>
      </c>
      <c r="AT279" s="5">
        <v>3</v>
      </c>
      <c r="AU279" s="5">
        <f t="shared" si="300"/>
        <v>554</v>
      </c>
      <c r="AV279" s="5">
        <f t="shared" si="301"/>
        <v>415</v>
      </c>
      <c r="AW279" s="5">
        <f t="shared" si="302"/>
        <v>692</v>
      </c>
      <c r="AX279" s="5">
        <f t="shared" si="303"/>
        <v>1</v>
      </c>
      <c r="AY279" s="5">
        <f t="shared" si="304"/>
        <v>2</v>
      </c>
      <c r="AZ279" s="5">
        <f t="shared" si="305"/>
        <v>6</v>
      </c>
      <c r="BA279" s="5">
        <f t="shared" si="306"/>
        <v>9</v>
      </c>
      <c r="BB279" s="5">
        <f t="shared" si="307"/>
        <v>13</v>
      </c>
    </row>
    <row r="280" spans="1:54" s="5" customFormat="1" hidden="1">
      <c r="A280" s="334"/>
      <c r="B280" s="89" t="s">
        <v>62</v>
      </c>
      <c r="C280" s="119" t="s">
        <v>59</v>
      </c>
      <c r="D280" s="26" t="s">
        <v>1</v>
      </c>
      <c r="E280" s="26" t="s">
        <v>41</v>
      </c>
      <c r="F280" s="27" t="s">
        <v>18</v>
      </c>
      <c r="G280" s="28" t="s">
        <v>8</v>
      </c>
      <c r="H280" s="91">
        <f>ROUNDDOWN(AK280*1.05,0)+INDEX(Sheet2!$B$2:'Sheet2'!$B$5,MATCH(G280,Sheet2!$A$2:'Sheet2'!$A$5,0),0)+34*AT280-ROUNDUP(IF($BC$1=TRUE,AV280,AW280)/10,0)+A280</f>
        <v>396</v>
      </c>
      <c r="I280" s="231">
        <f>ROUNDDOWN(AL280*1.05,0)+INDEX(Sheet2!$B$2:'Sheet2'!$B$5,MATCH(G280,Sheet2!$A$2:'Sheet2'!$A$5,0),0)+34*AT280-ROUNDUP(IF($BC$1=TRUE,AV280,AW280)/10,0)+A280</f>
        <v>512</v>
      </c>
      <c r="J280" s="30">
        <f t="shared" si="280"/>
        <v>908</v>
      </c>
      <c r="K280" s="438">
        <f>AW280-ROUNDDOWN(AR280/2,0)-ROUNDDOWN(MAX(AQ280*1.2,AP280*0.5),0)+INDEX(Sheet2!$C$2:'Sheet2'!$C$5,MATCH(G280,Sheet2!$A$2:'Sheet2'!$A$5,0),0)</f>
        <v>651</v>
      </c>
      <c r="L280" s="25">
        <f t="shared" si="281"/>
        <v>311</v>
      </c>
      <c r="M280" s="392">
        <f t="shared" si="282"/>
        <v>8</v>
      </c>
      <c r="N280" s="83">
        <f t="shared" si="283"/>
        <v>32</v>
      </c>
      <c r="O280" s="257">
        <f t="shared" si="284"/>
        <v>1700</v>
      </c>
      <c r="P280" s="31">
        <f>AX280+IF($F280="범선",IF($BG$1=TRUE,INDEX(Sheet2!$H$2:'Sheet2'!$H$45,MATCH(AX280,Sheet2!$G$2:'Sheet2'!$G$45,0),0)),IF($BH$1=TRUE,INDEX(Sheet2!$I$2:'Sheet2'!$I$45,MATCH(AX280,Sheet2!$G$2:'Sheet2'!$G$45,0)),IF($BI$1=TRUE,INDEX(Sheet2!$H$2:'Sheet2'!$H$45,MATCH(AX280,Sheet2!$G$2:'Sheet2'!$G$45,0)),0)))+IF($BE$1=TRUE,2,0)</f>
        <v>3</v>
      </c>
      <c r="Q280" s="26">
        <f t="shared" si="285"/>
        <v>6</v>
      </c>
      <c r="R280" s="26">
        <f t="shared" si="286"/>
        <v>9</v>
      </c>
      <c r="S280" s="28">
        <f t="shared" si="287"/>
        <v>12</v>
      </c>
      <c r="T280" s="26">
        <f>AY280+IF($F280="범선",IF($BG$1=TRUE,INDEX(Sheet2!$H$2:'Sheet2'!$H$45,MATCH(AY280,Sheet2!$G$2:'Sheet2'!$G$45,0),0)),IF($BH$1=TRUE,INDEX(Sheet2!$I$2:'Sheet2'!$I$45,MATCH(AY280,Sheet2!$G$2:'Sheet2'!$G$45,0)),IF($BI$1=TRUE,INDEX(Sheet2!$H$2:'Sheet2'!$H$45,MATCH(AY280,Sheet2!$G$2:'Sheet2'!$G$45,0)),0)))+IF($BE$1=TRUE,2,0)</f>
        <v>4</v>
      </c>
      <c r="U280" s="26">
        <f t="shared" si="288"/>
        <v>7.5</v>
      </c>
      <c r="V280" s="26">
        <f t="shared" si="289"/>
        <v>10.5</v>
      </c>
      <c r="W280" s="28">
        <f t="shared" si="290"/>
        <v>13.5</v>
      </c>
      <c r="X280" s="26">
        <f>AZ280+IF($F280="범선",IF($BG$1=TRUE,INDEX(Sheet2!$H$2:'Sheet2'!$H$45,MATCH(AZ280,Sheet2!$G$2:'Sheet2'!$G$45,0),0)),IF($BH$1=TRUE,INDEX(Sheet2!$I$2:'Sheet2'!$I$45,MATCH(AZ280,Sheet2!$G$2:'Sheet2'!$G$45,0)),IF($BI$1=TRUE,INDEX(Sheet2!$H$2:'Sheet2'!$H$45,MATCH(AZ280,Sheet2!$G$2:'Sheet2'!$G$45,0)),0)))+IF($BE$1=TRUE,2,0)</f>
        <v>8</v>
      </c>
      <c r="Y280" s="26">
        <f t="shared" si="291"/>
        <v>11.5</v>
      </c>
      <c r="Z280" s="26">
        <f t="shared" si="292"/>
        <v>14.5</v>
      </c>
      <c r="AA280" s="28">
        <f t="shared" si="293"/>
        <v>17.5</v>
      </c>
      <c r="AB280" s="26">
        <f>BA280+IF($F280="범선",IF($BG$1=TRUE,INDEX(Sheet2!$H$2:'Sheet2'!$H$45,MATCH(BA280,Sheet2!$G$2:'Sheet2'!$G$45,0),0)),IF($BH$1=TRUE,INDEX(Sheet2!$I$2:'Sheet2'!$I$45,MATCH(BA280,Sheet2!$G$2:'Sheet2'!$G$45,0)),IF($BI$1=TRUE,INDEX(Sheet2!$H$2:'Sheet2'!$H$45,MATCH(BA280,Sheet2!$G$2:'Sheet2'!$G$45,0)),0)))+IF($BE$1=TRUE,2,0)</f>
        <v>11</v>
      </c>
      <c r="AC280" s="26">
        <f t="shared" si="294"/>
        <v>14.5</v>
      </c>
      <c r="AD280" s="26">
        <f t="shared" si="295"/>
        <v>17.5</v>
      </c>
      <c r="AE280" s="28">
        <f t="shared" si="296"/>
        <v>20.5</v>
      </c>
      <c r="AF280" s="26">
        <f>BB280+IF($F280="범선",IF($BG$1=TRUE,INDEX(Sheet2!$H$2:'Sheet2'!$H$45,MATCH(BB280,Sheet2!$G$2:'Sheet2'!$G$45,0),0)),IF($BH$1=TRUE,INDEX(Sheet2!$I$2:'Sheet2'!$I$45,MATCH(BB280,Sheet2!$G$2:'Sheet2'!$G$45,0)),IF($BI$1=TRUE,INDEX(Sheet2!$H$2:'Sheet2'!$H$45,MATCH(BB280,Sheet2!$G$2:'Sheet2'!$G$45,0)),0)))+IF($BE$1=TRUE,2,0)</f>
        <v>15</v>
      </c>
      <c r="AG280" s="26">
        <f t="shared" si="297"/>
        <v>18.5</v>
      </c>
      <c r="AH280" s="26">
        <f t="shared" si="298"/>
        <v>21.5</v>
      </c>
      <c r="AI280" s="28">
        <f t="shared" si="299"/>
        <v>24.5</v>
      </c>
      <c r="AJ280" s="26"/>
      <c r="AK280" s="97">
        <v>170</v>
      </c>
      <c r="AL280" s="97">
        <v>280</v>
      </c>
      <c r="AM280" s="97">
        <v>10</v>
      </c>
      <c r="AN280" s="83">
        <v>8</v>
      </c>
      <c r="AO280" s="83">
        <v>32</v>
      </c>
      <c r="AP280" s="142">
        <v>88</v>
      </c>
      <c r="AQ280" s="142">
        <v>88</v>
      </c>
      <c r="AR280" s="142">
        <v>43</v>
      </c>
      <c r="AS280" s="5">
        <v>452</v>
      </c>
      <c r="AT280" s="5">
        <v>3</v>
      </c>
      <c r="AU280" s="5">
        <f t="shared" si="300"/>
        <v>583</v>
      </c>
      <c r="AV280" s="5">
        <f t="shared" si="301"/>
        <v>437</v>
      </c>
      <c r="AW280" s="5">
        <f t="shared" si="302"/>
        <v>728</v>
      </c>
      <c r="AX280" s="5">
        <f t="shared" si="303"/>
        <v>1</v>
      </c>
      <c r="AY280" s="5">
        <f t="shared" si="304"/>
        <v>2</v>
      </c>
      <c r="AZ280" s="5">
        <f t="shared" si="305"/>
        <v>6</v>
      </c>
      <c r="BA280" s="5">
        <f t="shared" si="306"/>
        <v>9</v>
      </c>
      <c r="BB280" s="5">
        <f t="shared" si="307"/>
        <v>13</v>
      </c>
    </row>
    <row r="281" spans="1:54" s="5" customFormat="1" hidden="1">
      <c r="A281" s="334"/>
      <c r="B281" s="89" t="s">
        <v>43</v>
      </c>
      <c r="C281" s="25" t="s">
        <v>110</v>
      </c>
      <c r="D281" s="26" t="s">
        <v>1</v>
      </c>
      <c r="E281" s="26" t="s">
        <v>0</v>
      </c>
      <c r="F281" s="27" t="s">
        <v>18</v>
      </c>
      <c r="G281" s="28" t="s">
        <v>10</v>
      </c>
      <c r="H281" s="91">
        <f>ROUNDDOWN(AK281*1.05,0)+INDEX(Sheet2!$B$2:'Sheet2'!$B$5,MATCH(G281,Sheet2!$A$2:'Sheet2'!$A$5,0),0)+34*AT281-ROUNDUP(IF($BC$1=TRUE,AV281,AW281)/10,0)+A281</f>
        <v>459</v>
      </c>
      <c r="I281" s="231">
        <f>ROUNDDOWN(AL281*1.05,0)+INDEX(Sheet2!$B$2:'Sheet2'!$B$5,MATCH(G281,Sheet2!$A$2:'Sheet2'!$A$5,0),0)+34*AT281-ROUNDUP(IF($BC$1=TRUE,AV281,AW281)/10,0)+A281</f>
        <v>575</v>
      </c>
      <c r="J281" s="30">
        <f t="shared" si="280"/>
        <v>1034</v>
      </c>
      <c r="K281" s="404">
        <f>AW281-ROUNDDOWN(AR281/2,0)-ROUNDDOWN(MAX(AQ281*1.2,AP281*0.5),0)+INDEX(Sheet2!$C$2:'Sheet2'!$C$5,MATCH(G281,Sheet2!$A$2:'Sheet2'!$A$5,0),0)</f>
        <v>647</v>
      </c>
      <c r="L281" s="25">
        <f t="shared" si="281"/>
        <v>296</v>
      </c>
      <c r="M281" s="392">
        <f t="shared" si="282"/>
        <v>12</v>
      </c>
      <c r="N281" s="83">
        <f t="shared" si="283"/>
        <v>41</v>
      </c>
      <c r="O281" s="257">
        <f t="shared" si="284"/>
        <v>1952</v>
      </c>
      <c r="P281" s="53">
        <f>AX281+IF($F281="범선",IF($BG$1=TRUE,INDEX(Sheet2!$H$2:'Sheet2'!$H$45,MATCH(AX281,Sheet2!$G$2:'Sheet2'!$G$45,0),0)),IF($BH$1=TRUE,INDEX(Sheet2!$I$2:'Sheet2'!$I$45,MATCH(AX281,Sheet2!$G$2:'Sheet2'!$G$45,0)),IF($BI$1=TRUE,INDEX(Sheet2!$H$2:'Sheet2'!$H$45,MATCH(AX281,Sheet2!$G$2:'Sheet2'!$G$45,0)),0)))+IF($BE$1=TRUE,2,0)</f>
        <v>5</v>
      </c>
      <c r="Q281" s="49">
        <f t="shared" si="285"/>
        <v>8</v>
      </c>
      <c r="R281" s="49">
        <f t="shared" si="286"/>
        <v>11</v>
      </c>
      <c r="S281" s="51">
        <f t="shared" si="287"/>
        <v>14</v>
      </c>
      <c r="T281" s="49">
        <f>AY281+IF($F281="범선",IF($BG$1=TRUE,INDEX(Sheet2!$H$2:'Sheet2'!$H$45,MATCH(AY281,Sheet2!$G$2:'Sheet2'!$G$45,0),0)),IF($BH$1=TRUE,INDEX(Sheet2!$I$2:'Sheet2'!$I$45,MATCH(AY281,Sheet2!$G$2:'Sheet2'!$G$45,0)),IF($BI$1=TRUE,INDEX(Sheet2!$H$2:'Sheet2'!$H$45,MATCH(AY281,Sheet2!$G$2:'Sheet2'!$G$45,0)),0)))+IF($BE$1=TRUE,2,0)</f>
        <v>6</v>
      </c>
      <c r="U281" s="49">
        <f t="shared" si="288"/>
        <v>9.5</v>
      </c>
      <c r="V281" s="49">
        <f t="shared" si="289"/>
        <v>12.5</v>
      </c>
      <c r="W281" s="51">
        <f t="shared" si="290"/>
        <v>15.5</v>
      </c>
      <c r="X281" s="49">
        <f>AZ281+IF($F281="범선",IF($BG$1=TRUE,INDEX(Sheet2!$H$2:'Sheet2'!$H$45,MATCH(AZ281,Sheet2!$G$2:'Sheet2'!$G$45,0),0)),IF($BH$1=TRUE,INDEX(Sheet2!$I$2:'Sheet2'!$I$45,MATCH(AZ281,Sheet2!$G$2:'Sheet2'!$G$45,0)),IF($BI$1=TRUE,INDEX(Sheet2!$H$2:'Sheet2'!$H$45,MATCH(AZ281,Sheet2!$G$2:'Sheet2'!$G$45,0)),0)))+IF($BE$1=TRUE,2,0)</f>
        <v>10</v>
      </c>
      <c r="Y281" s="49">
        <f t="shared" si="291"/>
        <v>13.5</v>
      </c>
      <c r="Z281" s="49">
        <f t="shared" si="292"/>
        <v>16.5</v>
      </c>
      <c r="AA281" s="51">
        <f t="shared" si="293"/>
        <v>19.5</v>
      </c>
      <c r="AB281" s="49">
        <f>BA281+IF($F281="범선",IF($BG$1=TRUE,INDEX(Sheet2!$H$2:'Sheet2'!$H$45,MATCH(BA281,Sheet2!$G$2:'Sheet2'!$G$45,0),0)),IF($BH$1=TRUE,INDEX(Sheet2!$I$2:'Sheet2'!$I$45,MATCH(BA281,Sheet2!$G$2:'Sheet2'!$G$45,0)),IF($BI$1=TRUE,INDEX(Sheet2!$H$2:'Sheet2'!$H$45,MATCH(BA281,Sheet2!$G$2:'Sheet2'!$G$45,0)),0)))+IF($BE$1=TRUE,2,0)</f>
        <v>13</v>
      </c>
      <c r="AC281" s="49">
        <f t="shared" si="294"/>
        <v>16.5</v>
      </c>
      <c r="AD281" s="49">
        <f t="shared" si="295"/>
        <v>19.5</v>
      </c>
      <c r="AE281" s="51">
        <f t="shared" si="296"/>
        <v>22.5</v>
      </c>
      <c r="AF281" s="49">
        <f>BB281+IF($F281="범선",IF($BG$1=TRUE,INDEX(Sheet2!$H$2:'Sheet2'!$H$45,MATCH(BB281,Sheet2!$G$2:'Sheet2'!$G$45,0),0)),IF($BH$1=TRUE,INDEX(Sheet2!$I$2:'Sheet2'!$I$45,MATCH(BB281,Sheet2!$G$2:'Sheet2'!$G$45,0)),IF($BI$1=TRUE,INDEX(Sheet2!$H$2:'Sheet2'!$H$45,MATCH(BB281,Sheet2!$G$2:'Sheet2'!$G$45,0)),0)))+IF($BE$1=TRUE,2,0)</f>
        <v>17</v>
      </c>
      <c r="AG281" s="49">
        <f t="shared" si="297"/>
        <v>20.5</v>
      </c>
      <c r="AH281" s="49">
        <f t="shared" si="298"/>
        <v>23.5</v>
      </c>
      <c r="AI281" s="51">
        <f t="shared" si="299"/>
        <v>26.5</v>
      </c>
      <c r="AJ281" s="6"/>
      <c r="AK281" s="5">
        <v>250</v>
      </c>
      <c r="AL281" s="5">
        <v>360</v>
      </c>
      <c r="AM281" s="5">
        <v>9</v>
      </c>
      <c r="AN281" s="262">
        <v>12</v>
      </c>
      <c r="AO281" s="269">
        <v>41</v>
      </c>
      <c r="AP281" s="5">
        <v>135</v>
      </c>
      <c r="AQ281" s="5">
        <v>85</v>
      </c>
      <c r="AR281" s="5">
        <v>105</v>
      </c>
      <c r="AS281" s="5">
        <v>360</v>
      </c>
      <c r="AT281" s="5">
        <v>3</v>
      </c>
      <c r="AU281" s="5">
        <f t="shared" si="300"/>
        <v>600</v>
      </c>
      <c r="AV281" s="5">
        <f t="shared" si="301"/>
        <v>450</v>
      </c>
      <c r="AW281" s="5">
        <f t="shared" si="302"/>
        <v>750</v>
      </c>
      <c r="AX281" s="5">
        <f t="shared" si="303"/>
        <v>3</v>
      </c>
      <c r="AY281" s="5">
        <f t="shared" si="304"/>
        <v>4</v>
      </c>
      <c r="AZ281" s="5">
        <f t="shared" si="305"/>
        <v>8</v>
      </c>
      <c r="BA281" s="5">
        <f t="shared" si="306"/>
        <v>11</v>
      </c>
      <c r="BB281" s="5">
        <f t="shared" si="307"/>
        <v>15</v>
      </c>
    </row>
    <row r="282" spans="1:54" s="5" customFormat="1" hidden="1">
      <c r="A282" s="334"/>
      <c r="B282" s="89" t="s">
        <v>33</v>
      </c>
      <c r="C282" s="25" t="s">
        <v>32</v>
      </c>
      <c r="D282" s="26" t="s">
        <v>1</v>
      </c>
      <c r="E282" s="26" t="s">
        <v>0</v>
      </c>
      <c r="F282" s="27" t="s">
        <v>18</v>
      </c>
      <c r="G282" s="28" t="s">
        <v>12</v>
      </c>
      <c r="H282" s="91">
        <f>ROUNDDOWN(AK282*1.05,0)+INDEX(Sheet2!$B$2:'Sheet2'!$B$5,MATCH(G282,Sheet2!$A$2:'Sheet2'!$A$5,0),0)+34*AT282-ROUNDUP(IF($BC$1=TRUE,AV282,AW282)/10,0)+A282</f>
        <v>546</v>
      </c>
      <c r="I282" s="231">
        <f>ROUNDDOWN(AL282*1.05,0)+INDEX(Sheet2!$B$2:'Sheet2'!$B$5,MATCH(G282,Sheet2!$A$2:'Sheet2'!$A$5,0),0)+34*AT282-ROUNDUP(IF($BC$1=TRUE,AV282,AW282)/10,0)+A282</f>
        <v>404</v>
      </c>
      <c r="J282" s="30">
        <f t="shared" si="280"/>
        <v>950</v>
      </c>
      <c r="K282" s="404">
        <f>AW282-ROUNDDOWN(AR282/2,0)-ROUNDDOWN(MAX(AQ282*1.2,AP282*0.5),0)+INDEX(Sheet2!$C$2:'Sheet2'!$C$5,MATCH(G282,Sheet2!$A$2:'Sheet2'!$A$5,0),0)</f>
        <v>641</v>
      </c>
      <c r="L282" s="25">
        <f t="shared" si="281"/>
        <v>292</v>
      </c>
      <c r="M282" s="392">
        <f t="shared" si="282"/>
        <v>8</v>
      </c>
      <c r="N282" s="83">
        <f t="shared" si="283"/>
        <v>48</v>
      </c>
      <c r="O282" s="257">
        <f t="shared" si="284"/>
        <v>2042</v>
      </c>
      <c r="P282" s="53">
        <f>AX282+IF($F282="범선",IF($BG$1=TRUE,INDEX(Sheet2!$H$2:'Sheet2'!$H$45,MATCH(AX282,Sheet2!$G$2:'Sheet2'!$G$45,0),0)),IF($BH$1=TRUE,INDEX(Sheet2!$I$2:'Sheet2'!$I$45,MATCH(AX282,Sheet2!$G$2:'Sheet2'!$G$45,0)),IF($BI$1=TRUE,INDEX(Sheet2!$H$2:'Sheet2'!$H$45,MATCH(AX282,Sheet2!$G$2:'Sheet2'!$G$45,0)),0)))+IF($BE$1=TRUE,2,0)</f>
        <v>6</v>
      </c>
      <c r="Q282" s="49">
        <f t="shared" si="285"/>
        <v>9</v>
      </c>
      <c r="R282" s="49">
        <f t="shared" si="286"/>
        <v>12</v>
      </c>
      <c r="S282" s="51">
        <f t="shared" si="287"/>
        <v>15</v>
      </c>
      <c r="T282" s="49">
        <f>AY282+IF($F282="범선",IF($BG$1=TRUE,INDEX(Sheet2!$H$2:'Sheet2'!$H$45,MATCH(AY282,Sheet2!$G$2:'Sheet2'!$G$45,0),0)),IF($BH$1=TRUE,INDEX(Sheet2!$I$2:'Sheet2'!$I$45,MATCH(AY282,Sheet2!$G$2:'Sheet2'!$G$45,0)),IF($BI$1=TRUE,INDEX(Sheet2!$H$2:'Sheet2'!$H$45,MATCH(AY282,Sheet2!$G$2:'Sheet2'!$G$45,0)),0)))+IF($BE$1=TRUE,2,0)</f>
        <v>7</v>
      </c>
      <c r="U282" s="49">
        <f t="shared" si="288"/>
        <v>10.5</v>
      </c>
      <c r="V282" s="49">
        <f t="shared" si="289"/>
        <v>13.5</v>
      </c>
      <c r="W282" s="51">
        <f t="shared" si="290"/>
        <v>16.5</v>
      </c>
      <c r="X282" s="49">
        <f>AZ282+IF($F282="범선",IF($BG$1=TRUE,INDEX(Sheet2!$H$2:'Sheet2'!$H$45,MATCH(AZ282,Sheet2!$G$2:'Sheet2'!$G$45,0),0)),IF($BH$1=TRUE,INDEX(Sheet2!$I$2:'Sheet2'!$I$45,MATCH(AZ282,Sheet2!$G$2:'Sheet2'!$G$45,0)),IF($BI$1=TRUE,INDEX(Sheet2!$H$2:'Sheet2'!$H$45,MATCH(AZ282,Sheet2!$G$2:'Sheet2'!$G$45,0)),0)))+IF($BE$1=TRUE,2,0)</f>
        <v>11</v>
      </c>
      <c r="Y282" s="49">
        <f t="shared" si="291"/>
        <v>14.5</v>
      </c>
      <c r="Z282" s="49">
        <f t="shared" si="292"/>
        <v>17.5</v>
      </c>
      <c r="AA282" s="51">
        <f t="shared" si="293"/>
        <v>20.5</v>
      </c>
      <c r="AB282" s="49">
        <f>BA282+IF($F282="범선",IF($BG$1=TRUE,INDEX(Sheet2!$H$2:'Sheet2'!$H$45,MATCH(BA282,Sheet2!$G$2:'Sheet2'!$G$45,0),0)),IF($BH$1=TRUE,INDEX(Sheet2!$I$2:'Sheet2'!$I$45,MATCH(BA282,Sheet2!$G$2:'Sheet2'!$G$45,0)),IF($BI$1=TRUE,INDEX(Sheet2!$H$2:'Sheet2'!$H$45,MATCH(BA282,Sheet2!$G$2:'Sheet2'!$G$45,0)),0)))+IF($BE$1=TRUE,2,0)</f>
        <v>15</v>
      </c>
      <c r="AC282" s="49">
        <f t="shared" si="294"/>
        <v>18.5</v>
      </c>
      <c r="AD282" s="49">
        <f t="shared" si="295"/>
        <v>21.5</v>
      </c>
      <c r="AE282" s="51">
        <f t="shared" si="296"/>
        <v>24.5</v>
      </c>
      <c r="AF282" s="49">
        <f>BB282+IF($F282="범선",IF($BG$1=TRUE,INDEX(Sheet2!$H$2:'Sheet2'!$H$45,MATCH(BB282,Sheet2!$G$2:'Sheet2'!$G$45,0),0)),IF($BH$1=TRUE,INDEX(Sheet2!$I$2:'Sheet2'!$I$45,MATCH(BB282,Sheet2!$G$2:'Sheet2'!$G$45,0)),IF($BI$1=TRUE,INDEX(Sheet2!$H$2:'Sheet2'!$H$45,MATCH(BB282,Sheet2!$G$2:'Sheet2'!$G$45,0)),0)))+IF($BE$1=TRUE,2,0)</f>
        <v>18</v>
      </c>
      <c r="AG282" s="49">
        <f t="shared" si="297"/>
        <v>21.5</v>
      </c>
      <c r="AH282" s="49">
        <f t="shared" si="298"/>
        <v>24.5</v>
      </c>
      <c r="AI282" s="51">
        <f t="shared" si="299"/>
        <v>27.5</v>
      </c>
      <c r="AJ282" s="6"/>
      <c r="AK282" s="5">
        <v>300</v>
      </c>
      <c r="AL282" s="5">
        <v>165</v>
      </c>
      <c r="AM282" s="5">
        <v>5</v>
      </c>
      <c r="AN282" s="262">
        <v>8</v>
      </c>
      <c r="AO282" s="269">
        <v>48</v>
      </c>
      <c r="AP282" s="5">
        <v>135</v>
      </c>
      <c r="AQ282" s="5">
        <v>90</v>
      </c>
      <c r="AR282" s="5">
        <v>100</v>
      </c>
      <c r="AS282" s="5">
        <v>365</v>
      </c>
      <c r="AT282" s="5">
        <v>4</v>
      </c>
      <c r="AU282" s="5">
        <f t="shared" si="300"/>
        <v>600</v>
      </c>
      <c r="AV282" s="5">
        <f t="shared" si="301"/>
        <v>450</v>
      </c>
      <c r="AW282" s="5">
        <f t="shared" si="302"/>
        <v>750</v>
      </c>
      <c r="AX282" s="5">
        <f t="shared" si="303"/>
        <v>4</v>
      </c>
      <c r="AY282" s="5">
        <f t="shared" si="304"/>
        <v>5</v>
      </c>
      <c r="AZ282" s="5">
        <f t="shared" si="305"/>
        <v>9</v>
      </c>
      <c r="BA282" s="5">
        <f t="shared" si="306"/>
        <v>13</v>
      </c>
      <c r="BB282" s="5">
        <f t="shared" si="307"/>
        <v>16</v>
      </c>
    </row>
    <row r="283" spans="1:54" s="5" customFormat="1" hidden="1">
      <c r="A283" s="334"/>
      <c r="B283" s="89" t="s">
        <v>43</v>
      </c>
      <c r="C283" s="119" t="s">
        <v>200</v>
      </c>
      <c r="D283" s="26" t="s">
        <v>1</v>
      </c>
      <c r="E283" s="26" t="s">
        <v>41</v>
      </c>
      <c r="F283" s="26" t="s">
        <v>18</v>
      </c>
      <c r="G283" s="28" t="s">
        <v>12</v>
      </c>
      <c r="H283" s="91">
        <f>ROUNDDOWN(AK283*1.05,0)+INDEX(Sheet2!$B$2:'Sheet2'!$B$5,MATCH(G283,Sheet2!$A$2:'Sheet2'!$A$5,0),0)+34*AT283-ROUNDUP(IF($BC$1=TRUE,AV283,AW283)/10,0)+A283</f>
        <v>455</v>
      </c>
      <c r="I283" s="231">
        <f>ROUNDDOWN(AL283*1.05,0)+INDEX(Sheet2!$B$2:'Sheet2'!$B$5,MATCH(G283,Sheet2!$A$2:'Sheet2'!$A$5,0),0)+34*AT283-ROUNDUP(IF($BC$1=TRUE,AV283,AW283)/10,0)+A283</f>
        <v>485</v>
      </c>
      <c r="J283" s="30">
        <f t="shared" si="280"/>
        <v>940</v>
      </c>
      <c r="K283" s="404">
        <f>AW283-ROUNDDOWN(AR283/2,0)-ROUNDDOWN(MAX(AQ283*1.2,AP283*0.5),0)+INDEX(Sheet2!$C$2:'Sheet2'!$C$5,MATCH(G283,Sheet2!$A$2:'Sheet2'!$A$5,0),0)</f>
        <v>639</v>
      </c>
      <c r="L283" s="25">
        <f t="shared" si="281"/>
        <v>290</v>
      </c>
      <c r="M283" s="392">
        <f t="shared" si="282"/>
        <v>15</v>
      </c>
      <c r="N283" s="83">
        <f t="shared" si="283"/>
        <v>41</v>
      </c>
      <c r="O283" s="257">
        <f t="shared" si="284"/>
        <v>1850</v>
      </c>
      <c r="P283" s="31">
        <f>AX283+IF($F283="범선",IF($BG$1=TRUE,INDEX(Sheet2!$H$2:'Sheet2'!$H$45,MATCH(AX283,Sheet2!$G$2:'Sheet2'!$G$45,0),0)),IF($BH$1=TRUE,INDEX(Sheet2!$I$2:'Sheet2'!$I$45,MATCH(AX283,Sheet2!$G$2:'Sheet2'!$G$45,0)),IF($BI$1=TRUE,INDEX(Sheet2!$H$2:'Sheet2'!$H$45,MATCH(AX283,Sheet2!$G$2:'Sheet2'!$G$45,0)),0)))+IF($BE$1=TRUE,2,0)</f>
        <v>5</v>
      </c>
      <c r="Q283" s="26">
        <f t="shared" si="285"/>
        <v>8</v>
      </c>
      <c r="R283" s="26">
        <f t="shared" si="286"/>
        <v>11</v>
      </c>
      <c r="S283" s="28">
        <f t="shared" si="287"/>
        <v>14</v>
      </c>
      <c r="T283" s="26">
        <f>AY283+IF($F283="범선",IF($BG$1=TRUE,INDEX(Sheet2!$H$2:'Sheet2'!$H$45,MATCH(AY283,Sheet2!$G$2:'Sheet2'!$G$45,0),0)),IF($BH$1=TRUE,INDEX(Sheet2!$I$2:'Sheet2'!$I$45,MATCH(AY283,Sheet2!$G$2:'Sheet2'!$G$45,0)),IF($BI$1=TRUE,INDEX(Sheet2!$H$2:'Sheet2'!$H$45,MATCH(AY283,Sheet2!$G$2:'Sheet2'!$G$45,0)),0)))+IF($BE$1=TRUE,2,0)</f>
        <v>6</v>
      </c>
      <c r="U283" s="26">
        <f t="shared" si="288"/>
        <v>9.5</v>
      </c>
      <c r="V283" s="26">
        <f t="shared" si="289"/>
        <v>12.5</v>
      </c>
      <c r="W283" s="28">
        <f t="shared" si="290"/>
        <v>15.5</v>
      </c>
      <c r="X283" s="26">
        <f>AZ283+IF($F283="범선",IF($BG$1=TRUE,INDEX(Sheet2!$H$2:'Sheet2'!$H$45,MATCH(AZ283,Sheet2!$G$2:'Sheet2'!$G$45,0),0)),IF($BH$1=TRUE,INDEX(Sheet2!$I$2:'Sheet2'!$I$45,MATCH(AZ283,Sheet2!$G$2:'Sheet2'!$G$45,0)),IF($BI$1=TRUE,INDEX(Sheet2!$H$2:'Sheet2'!$H$45,MATCH(AZ283,Sheet2!$G$2:'Sheet2'!$G$45,0)),0)))+IF($BE$1=TRUE,2,0)</f>
        <v>10</v>
      </c>
      <c r="Y283" s="26">
        <f t="shared" si="291"/>
        <v>13.5</v>
      </c>
      <c r="Z283" s="26">
        <f t="shared" si="292"/>
        <v>16.5</v>
      </c>
      <c r="AA283" s="28">
        <f t="shared" si="293"/>
        <v>19.5</v>
      </c>
      <c r="AB283" s="26">
        <f>BA283+IF($F283="범선",IF($BG$1=TRUE,INDEX(Sheet2!$H$2:'Sheet2'!$H$45,MATCH(BA283,Sheet2!$G$2:'Sheet2'!$G$45,0),0)),IF($BH$1=TRUE,INDEX(Sheet2!$I$2:'Sheet2'!$I$45,MATCH(BA283,Sheet2!$G$2:'Sheet2'!$G$45,0)),IF($BI$1=TRUE,INDEX(Sheet2!$H$2:'Sheet2'!$H$45,MATCH(BA283,Sheet2!$G$2:'Sheet2'!$G$45,0)),0)))+IF($BE$1=TRUE,2,0)</f>
        <v>13</v>
      </c>
      <c r="AC283" s="26">
        <f t="shared" si="294"/>
        <v>16.5</v>
      </c>
      <c r="AD283" s="26">
        <f t="shared" si="295"/>
        <v>19.5</v>
      </c>
      <c r="AE283" s="28">
        <f t="shared" si="296"/>
        <v>22.5</v>
      </c>
      <c r="AF283" s="26">
        <f>BB283+IF($F283="범선",IF($BG$1=TRUE,INDEX(Sheet2!$H$2:'Sheet2'!$H$45,MATCH(BB283,Sheet2!$G$2:'Sheet2'!$G$45,0),0)),IF($BH$1=TRUE,INDEX(Sheet2!$I$2:'Sheet2'!$I$45,MATCH(BB283,Sheet2!$G$2:'Sheet2'!$G$45,0)),IF($BI$1=TRUE,INDEX(Sheet2!$H$2:'Sheet2'!$H$45,MATCH(BB283,Sheet2!$G$2:'Sheet2'!$G$45,0)),0)))+IF($BE$1=TRUE,2,0)</f>
        <v>17</v>
      </c>
      <c r="AG283" s="26">
        <f t="shared" si="297"/>
        <v>20.5</v>
      </c>
      <c r="AH283" s="26">
        <f t="shared" si="298"/>
        <v>23.5</v>
      </c>
      <c r="AI283" s="28">
        <f t="shared" si="299"/>
        <v>26.5</v>
      </c>
      <c r="AJ283" s="26"/>
      <c r="AK283" s="97">
        <v>246</v>
      </c>
      <c r="AL283" s="97">
        <v>275</v>
      </c>
      <c r="AM283" s="97">
        <v>13</v>
      </c>
      <c r="AN283" s="83">
        <v>15</v>
      </c>
      <c r="AO283" s="83">
        <v>41</v>
      </c>
      <c r="AP283" s="142">
        <v>130</v>
      </c>
      <c r="AQ283" s="142">
        <v>90</v>
      </c>
      <c r="AR283" s="142">
        <v>104</v>
      </c>
      <c r="AS283">
        <v>366</v>
      </c>
      <c r="AT283">
        <v>3</v>
      </c>
      <c r="AU283" s="5">
        <f t="shared" si="300"/>
        <v>600</v>
      </c>
      <c r="AV283" s="5">
        <f t="shared" si="301"/>
        <v>450</v>
      </c>
      <c r="AW283" s="5">
        <f t="shared" si="302"/>
        <v>750</v>
      </c>
      <c r="AX283" s="5">
        <f t="shared" si="303"/>
        <v>3</v>
      </c>
      <c r="AY283" s="5">
        <f t="shared" si="304"/>
        <v>4</v>
      </c>
      <c r="AZ283" s="5">
        <f t="shared" si="305"/>
        <v>8</v>
      </c>
      <c r="BA283" s="5">
        <f t="shared" si="306"/>
        <v>11</v>
      </c>
      <c r="BB283" s="5">
        <f t="shared" si="307"/>
        <v>15</v>
      </c>
    </row>
    <row r="284" spans="1:54" s="5" customFormat="1" hidden="1">
      <c r="A284" s="381"/>
      <c r="B284" s="377"/>
      <c r="C284" s="48" t="s">
        <v>200</v>
      </c>
      <c r="D284" s="49" t="s">
        <v>25</v>
      </c>
      <c r="E284" s="49" t="s">
        <v>41</v>
      </c>
      <c r="F284" s="49" t="s">
        <v>18</v>
      </c>
      <c r="G284" s="51" t="s">
        <v>12</v>
      </c>
      <c r="H284" s="91">
        <f>ROUNDDOWN(AK284*1.05,0)+INDEX(Sheet2!$B$2:'Sheet2'!$B$5,MATCH(G284,Sheet2!$A$2:'Sheet2'!$A$5,0),0)+34*AT284-ROUNDUP(IF($BC$1=TRUE,AV284,AW284)/10,0)+A284</f>
        <v>438</v>
      </c>
      <c r="I284" s="231">
        <f>ROUNDDOWN(AL284*1.05,0)+INDEX(Sheet2!$B$2:'Sheet2'!$B$5,MATCH(G284,Sheet2!$A$2:'Sheet2'!$A$5,0),0)+34*AT284-ROUNDUP(IF($BC$1=TRUE,AV284,AW284)/10,0)+A284</f>
        <v>491</v>
      </c>
      <c r="J284" s="52">
        <f t="shared" si="280"/>
        <v>929</v>
      </c>
      <c r="K284" s="758">
        <f>AW284-ROUNDDOWN(AR284/2,0)-ROUNDDOWN(MAX(AQ284*1.2,AP284*0.5),0)+INDEX(Sheet2!$C$2:'Sheet2'!$C$5,MATCH(G284,Sheet2!$A$2:'Sheet2'!$A$5,0),0)</f>
        <v>639</v>
      </c>
      <c r="L284" s="48">
        <f t="shared" si="281"/>
        <v>290</v>
      </c>
      <c r="M284" s="392">
        <f t="shared" si="282"/>
        <v>14</v>
      </c>
      <c r="N284" s="83">
        <f t="shared" si="283"/>
        <v>41</v>
      </c>
      <c r="O284" s="697">
        <f t="shared" si="284"/>
        <v>1805</v>
      </c>
      <c r="P284" s="53">
        <f>AX284+IF($F284="범선",IF($BG$1=TRUE,INDEX(Sheet2!$H$2:'Sheet2'!$H$45,MATCH(AX284,Sheet2!$G$2:'Sheet2'!$G$45,0),0)),IF($BH$1=TRUE,INDEX(Sheet2!$I$2:'Sheet2'!$I$45,MATCH(AX284,Sheet2!$G$2:'Sheet2'!$G$45,0)),IF($BI$1=TRUE,INDEX(Sheet2!$H$2:'Sheet2'!$H$45,MATCH(AX284,Sheet2!$G$2:'Sheet2'!$G$45,0)),0)))+IF($BE$1=TRUE,2,0)</f>
        <v>5</v>
      </c>
      <c r="Q284" s="49">
        <f t="shared" si="285"/>
        <v>8</v>
      </c>
      <c r="R284" s="49">
        <f t="shared" si="286"/>
        <v>11</v>
      </c>
      <c r="S284" s="51">
        <f t="shared" si="287"/>
        <v>14</v>
      </c>
      <c r="T284" s="49">
        <f>AY284+IF($F284="범선",IF($BG$1=TRUE,INDEX(Sheet2!$H$2:'Sheet2'!$H$45,MATCH(AY284,Sheet2!$G$2:'Sheet2'!$G$45,0),0)),IF($BH$1=TRUE,INDEX(Sheet2!$I$2:'Sheet2'!$I$45,MATCH(AY284,Sheet2!$G$2:'Sheet2'!$G$45,0)),IF($BI$1=TRUE,INDEX(Sheet2!$H$2:'Sheet2'!$H$45,MATCH(AY284,Sheet2!$G$2:'Sheet2'!$G$45,0)),0)))+IF($BE$1=TRUE,2,0)</f>
        <v>6</v>
      </c>
      <c r="U284" s="49">
        <f t="shared" si="288"/>
        <v>9.5</v>
      </c>
      <c r="V284" s="49">
        <f t="shared" si="289"/>
        <v>12.5</v>
      </c>
      <c r="W284" s="51">
        <f t="shared" si="290"/>
        <v>15.5</v>
      </c>
      <c r="X284" s="49">
        <f>AZ284+IF($F284="범선",IF($BG$1=TRUE,INDEX(Sheet2!$H$2:'Sheet2'!$H$45,MATCH(AZ284,Sheet2!$G$2:'Sheet2'!$G$45,0),0)),IF($BH$1=TRUE,INDEX(Sheet2!$I$2:'Sheet2'!$I$45,MATCH(AZ284,Sheet2!$G$2:'Sheet2'!$G$45,0)),IF($BI$1=TRUE,INDEX(Sheet2!$H$2:'Sheet2'!$H$45,MATCH(AZ284,Sheet2!$G$2:'Sheet2'!$G$45,0)),0)))+IF($BE$1=TRUE,2,0)</f>
        <v>10</v>
      </c>
      <c r="Y284" s="49">
        <f t="shared" si="291"/>
        <v>13.5</v>
      </c>
      <c r="Z284" s="49">
        <f t="shared" si="292"/>
        <v>16.5</v>
      </c>
      <c r="AA284" s="51">
        <f t="shared" si="293"/>
        <v>19.5</v>
      </c>
      <c r="AB284" s="49">
        <f>BA284+IF($F284="범선",IF($BG$1=TRUE,INDEX(Sheet2!$H$2:'Sheet2'!$H$45,MATCH(BA284,Sheet2!$G$2:'Sheet2'!$G$45,0),0)),IF($BH$1=TRUE,INDEX(Sheet2!$I$2:'Sheet2'!$I$45,MATCH(BA284,Sheet2!$G$2:'Sheet2'!$G$45,0)),IF($BI$1=TRUE,INDEX(Sheet2!$H$2:'Sheet2'!$H$45,MATCH(BA284,Sheet2!$G$2:'Sheet2'!$G$45,0)),0)))+IF($BE$1=TRUE,2,0)</f>
        <v>13</v>
      </c>
      <c r="AC284" s="49">
        <f t="shared" si="294"/>
        <v>16.5</v>
      </c>
      <c r="AD284" s="49">
        <f t="shared" si="295"/>
        <v>19.5</v>
      </c>
      <c r="AE284" s="51">
        <f t="shared" si="296"/>
        <v>22.5</v>
      </c>
      <c r="AF284" s="49">
        <f>BB284+IF($F284="범선",IF($BG$1=TRUE,INDEX(Sheet2!$H$2:'Sheet2'!$H$45,MATCH(BB284,Sheet2!$G$2:'Sheet2'!$G$45,0),0)),IF($BH$1=TRUE,INDEX(Sheet2!$I$2:'Sheet2'!$I$45,MATCH(BB284,Sheet2!$G$2:'Sheet2'!$G$45,0)),IF($BI$1=TRUE,INDEX(Sheet2!$H$2:'Sheet2'!$H$45,MATCH(BB284,Sheet2!$G$2:'Sheet2'!$G$45,0)),0)))+IF($BE$1=TRUE,2,0)</f>
        <v>17</v>
      </c>
      <c r="AG284" s="49">
        <f t="shared" si="297"/>
        <v>20.5</v>
      </c>
      <c r="AH284" s="49">
        <f t="shared" si="298"/>
        <v>23.5</v>
      </c>
      <c r="AI284" s="51">
        <f t="shared" si="299"/>
        <v>26.5</v>
      </c>
      <c r="AJ284" s="6"/>
      <c r="AK284" s="13">
        <v>230</v>
      </c>
      <c r="AL284" s="13">
        <v>280</v>
      </c>
      <c r="AM284" s="13">
        <v>13</v>
      </c>
      <c r="AN284" s="266">
        <v>14</v>
      </c>
      <c r="AO284" s="272">
        <v>41</v>
      </c>
      <c r="AP284" s="13">
        <v>130</v>
      </c>
      <c r="AQ284" s="13">
        <v>90</v>
      </c>
      <c r="AR284" s="13">
        <v>104</v>
      </c>
      <c r="AS284" s="13">
        <v>366</v>
      </c>
      <c r="AT284" s="13">
        <v>3</v>
      </c>
      <c r="AU284" s="13">
        <f t="shared" si="300"/>
        <v>600</v>
      </c>
      <c r="AV284" s="13">
        <f t="shared" si="301"/>
        <v>450</v>
      </c>
      <c r="AW284" s="13">
        <f t="shared" si="302"/>
        <v>750</v>
      </c>
      <c r="AX284" s="5">
        <f t="shared" si="303"/>
        <v>3</v>
      </c>
      <c r="AY284" s="5">
        <f t="shared" si="304"/>
        <v>4</v>
      </c>
      <c r="AZ284" s="5">
        <f t="shared" si="305"/>
        <v>8</v>
      </c>
      <c r="BA284" s="5">
        <f t="shared" si="306"/>
        <v>11</v>
      </c>
      <c r="BB284" s="5">
        <f t="shared" si="307"/>
        <v>15</v>
      </c>
    </row>
    <row r="285" spans="1:54" s="5" customFormat="1" hidden="1">
      <c r="A285" s="364"/>
      <c r="B285" s="168" t="s">
        <v>28</v>
      </c>
      <c r="C285" s="32" t="s">
        <v>264</v>
      </c>
      <c r="D285" s="33" t="s">
        <v>1</v>
      </c>
      <c r="E285" s="33" t="s">
        <v>0</v>
      </c>
      <c r="F285" s="34" t="s">
        <v>18</v>
      </c>
      <c r="G285" s="35" t="s">
        <v>8</v>
      </c>
      <c r="H285" s="225">
        <f>ROUNDDOWN(AK285*1.05,0)+INDEX(Sheet2!$B$2:'Sheet2'!$B$5,MATCH(G285,Sheet2!$A$2:'Sheet2'!$A$5,0),0)+34*AT285-ROUNDUP(IF($BC$1=TRUE,AV285,AW285)/10,0)+A285</f>
        <v>677</v>
      </c>
      <c r="I285" s="228">
        <f>ROUNDDOWN(AL285*1.05,0)+INDEX(Sheet2!$B$2:'Sheet2'!$B$5,MATCH(G285,Sheet2!$A$2:'Sheet2'!$A$5,0),0)+34*AT285-ROUNDUP(IF($BC$1=TRUE,AV285,AW285)/10,0)+A285</f>
        <v>467</v>
      </c>
      <c r="J285" s="36">
        <f t="shared" si="280"/>
        <v>1144</v>
      </c>
      <c r="K285" s="754">
        <f>AW285-ROUNDDOWN(AR285/2,0)-ROUNDDOWN(MAX(AQ285*1.2,AP285*0.5),0)+INDEX(Sheet2!$C$2:'Sheet2'!$C$5,MATCH(G285,Sheet2!$A$2:'Sheet2'!$A$5,0),0)</f>
        <v>638</v>
      </c>
      <c r="L285" s="32">
        <f t="shared" si="281"/>
        <v>329</v>
      </c>
      <c r="M285" s="403">
        <f t="shared" si="282"/>
        <v>12</v>
      </c>
      <c r="N285" s="149">
        <f t="shared" si="283"/>
        <v>35</v>
      </c>
      <c r="O285" s="629">
        <f t="shared" si="284"/>
        <v>2498</v>
      </c>
      <c r="P285" s="31">
        <f>AX285+IF($F285="범선",IF($BG$1=TRUE,INDEX(Sheet2!$H$2:'Sheet2'!$H$45,MATCH(AX285,Sheet2!$G$2:'Sheet2'!$G$45,0),0)),IF($BH$1=TRUE,INDEX(Sheet2!$I$2:'Sheet2'!$I$45,MATCH(AX285,Sheet2!$G$2:'Sheet2'!$G$45,0)),IF($BI$1=TRUE,INDEX(Sheet2!$H$2:'Sheet2'!$H$45,MATCH(AX285,Sheet2!$G$2:'Sheet2'!$G$45,0)),0)))+IF($BE$1=TRUE,2,0)</f>
        <v>5</v>
      </c>
      <c r="Q285" s="26">
        <f t="shared" si="285"/>
        <v>8</v>
      </c>
      <c r="R285" s="26">
        <f t="shared" si="286"/>
        <v>11</v>
      </c>
      <c r="S285" s="28">
        <f t="shared" si="287"/>
        <v>14</v>
      </c>
      <c r="T285" s="26">
        <f>AY285+IF($F285="범선",IF($BG$1=TRUE,INDEX(Sheet2!$H$2:'Sheet2'!$H$45,MATCH(AY285,Sheet2!$G$2:'Sheet2'!$G$45,0),0)),IF($BH$1=TRUE,INDEX(Sheet2!$I$2:'Sheet2'!$I$45,MATCH(AY285,Sheet2!$G$2:'Sheet2'!$G$45,0)),IF($BI$1=TRUE,INDEX(Sheet2!$H$2:'Sheet2'!$H$45,MATCH(AY285,Sheet2!$G$2:'Sheet2'!$G$45,0)),0)))+IF($BE$1=TRUE,2,0)</f>
        <v>6</v>
      </c>
      <c r="U285" s="26">
        <f t="shared" si="288"/>
        <v>9.5</v>
      </c>
      <c r="V285" s="26">
        <f t="shared" si="289"/>
        <v>12.5</v>
      </c>
      <c r="W285" s="28">
        <f t="shared" si="290"/>
        <v>15.5</v>
      </c>
      <c r="X285" s="26">
        <f>AZ285+IF($F285="범선",IF($BG$1=TRUE,INDEX(Sheet2!$H$2:'Sheet2'!$H$45,MATCH(AZ285,Sheet2!$G$2:'Sheet2'!$G$45,0),0)),IF($BH$1=TRUE,INDEX(Sheet2!$I$2:'Sheet2'!$I$45,MATCH(AZ285,Sheet2!$G$2:'Sheet2'!$G$45,0)),IF($BI$1=TRUE,INDEX(Sheet2!$H$2:'Sheet2'!$H$45,MATCH(AZ285,Sheet2!$G$2:'Sheet2'!$G$45,0)),0)))+IF($BE$1=TRUE,2,0)</f>
        <v>9</v>
      </c>
      <c r="Y285" s="26">
        <f t="shared" si="291"/>
        <v>12.5</v>
      </c>
      <c r="Z285" s="26">
        <f t="shared" si="292"/>
        <v>15.5</v>
      </c>
      <c r="AA285" s="28">
        <f t="shared" si="293"/>
        <v>18.5</v>
      </c>
      <c r="AB285" s="26">
        <f>BA285+IF($F285="범선",IF($BG$1=TRUE,INDEX(Sheet2!$H$2:'Sheet2'!$H$45,MATCH(BA285,Sheet2!$G$2:'Sheet2'!$G$45,0),0)),IF($BH$1=TRUE,INDEX(Sheet2!$I$2:'Sheet2'!$I$45,MATCH(BA285,Sheet2!$G$2:'Sheet2'!$G$45,0)),IF($BI$1=TRUE,INDEX(Sheet2!$H$2:'Sheet2'!$H$45,MATCH(BA285,Sheet2!$G$2:'Sheet2'!$G$45,0)),0)))+IF($BE$1=TRUE,2,0)</f>
        <v>13</v>
      </c>
      <c r="AC285" s="26">
        <f t="shared" si="294"/>
        <v>16.5</v>
      </c>
      <c r="AD285" s="26">
        <f t="shared" si="295"/>
        <v>19.5</v>
      </c>
      <c r="AE285" s="28">
        <f t="shared" si="296"/>
        <v>22.5</v>
      </c>
      <c r="AF285" s="26">
        <f>BB285+IF($F285="범선",IF($BG$1=TRUE,INDEX(Sheet2!$H$2:'Sheet2'!$H$45,MATCH(BB285,Sheet2!$G$2:'Sheet2'!$G$45,0),0)),IF($BH$1=TRUE,INDEX(Sheet2!$I$2:'Sheet2'!$I$45,MATCH(BB285,Sheet2!$G$2:'Sheet2'!$G$45,0)),IF($BI$1=TRUE,INDEX(Sheet2!$H$2:'Sheet2'!$H$45,MATCH(BB285,Sheet2!$G$2:'Sheet2'!$G$45,0)),0)))+IF($BE$1=TRUE,2,0)</f>
        <v>17</v>
      </c>
      <c r="AG285" s="26">
        <f t="shared" si="297"/>
        <v>20.5</v>
      </c>
      <c r="AH285" s="26">
        <f t="shared" si="298"/>
        <v>23.5</v>
      </c>
      <c r="AI285" s="28">
        <f t="shared" si="299"/>
        <v>26.5</v>
      </c>
      <c r="AJ285" s="6"/>
      <c r="AK285" s="5">
        <v>400</v>
      </c>
      <c r="AL285" s="5">
        <v>200</v>
      </c>
      <c r="AM285" s="5">
        <v>11</v>
      </c>
      <c r="AN285" s="262">
        <v>12</v>
      </c>
      <c r="AO285" s="269">
        <v>35</v>
      </c>
      <c r="AP285">
        <v>60</v>
      </c>
      <c r="AQ285">
        <v>30</v>
      </c>
      <c r="AR285">
        <v>50</v>
      </c>
      <c r="AS285" s="5">
        <v>410</v>
      </c>
      <c r="AT285" s="5">
        <v>4</v>
      </c>
      <c r="AU285" s="5">
        <f t="shared" si="300"/>
        <v>520</v>
      </c>
      <c r="AV285" s="5">
        <f t="shared" si="301"/>
        <v>390</v>
      </c>
      <c r="AW285" s="5">
        <f t="shared" si="302"/>
        <v>650</v>
      </c>
      <c r="AX285" s="5">
        <f t="shared" si="303"/>
        <v>3</v>
      </c>
      <c r="AY285" s="5">
        <f t="shared" si="304"/>
        <v>4</v>
      </c>
      <c r="AZ285" s="5">
        <f t="shared" si="305"/>
        <v>7</v>
      </c>
      <c r="BA285" s="5">
        <f t="shared" si="306"/>
        <v>11</v>
      </c>
      <c r="BB285" s="5">
        <f t="shared" si="307"/>
        <v>15</v>
      </c>
    </row>
    <row r="286" spans="1:54" s="5" customFormat="1" hidden="1">
      <c r="A286" s="334"/>
      <c r="B286" s="89" t="s">
        <v>45</v>
      </c>
      <c r="C286" s="25" t="s">
        <v>110</v>
      </c>
      <c r="D286" s="26" t="s">
        <v>1</v>
      </c>
      <c r="E286" s="26" t="s">
        <v>41</v>
      </c>
      <c r="F286" s="27" t="s">
        <v>18</v>
      </c>
      <c r="G286" s="28" t="s">
        <v>12</v>
      </c>
      <c r="H286" s="91">
        <f>ROUNDDOWN(AK286*1.05,0)+INDEX(Sheet2!$B$2:'Sheet2'!$B$5,MATCH(G286,Sheet2!$A$2:'Sheet2'!$A$5,0),0)+34*AT286-ROUNDUP(IF($BC$1=TRUE,AV286,AW286)/10,0)+A286</f>
        <v>428</v>
      </c>
      <c r="I286" s="231">
        <f>ROUNDDOWN(AL286*1.05,0)+INDEX(Sheet2!$B$2:'Sheet2'!$B$5,MATCH(G286,Sheet2!$A$2:'Sheet2'!$A$5,0),0)+34*AT286-ROUNDUP(IF($BC$1=TRUE,AV286,AW286)/10,0)+A286</f>
        <v>480</v>
      </c>
      <c r="J286" s="30">
        <f t="shared" si="280"/>
        <v>908</v>
      </c>
      <c r="K286" s="404">
        <f>AW286-ROUNDDOWN(AR286/2,0)-ROUNDDOWN(MAX(AQ286*1.2,AP286*0.5),0)+INDEX(Sheet2!$C$2:'Sheet2'!$C$5,MATCH(G286,Sheet2!$A$2:'Sheet2'!$A$5,0),0)</f>
        <v>637</v>
      </c>
      <c r="L286" s="25">
        <f t="shared" si="281"/>
        <v>288</v>
      </c>
      <c r="M286" s="392">
        <f t="shared" si="282"/>
        <v>14</v>
      </c>
      <c r="N286" s="83">
        <f t="shared" si="283"/>
        <v>42</v>
      </c>
      <c r="O286" s="257">
        <f t="shared" si="284"/>
        <v>1764</v>
      </c>
      <c r="P286" s="47">
        <f>AX286+IF($F286="범선",IF($BG$1=TRUE,INDEX(Sheet2!$H$2:'Sheet2'!$H$45,MATCH(AX286,Sheet2!$G$2:'Sheet2'!$G$45,0),0)),IF($BH$1=TRUE,INDEX(Sheet2!$I$2:'Sheet2'!$I$45,MATCH(AX286,Sheet2!$G$2:'Sheet2'!$G$45,0)),IF($BI$1=TRUE,INDEX(Sheet2!$H$2:'Sheet2'!$H$45,MATCH(AX286,Sheet2!$G$2:'Sheet2'!$G$45,0)),0)))+IF($BE$1=TRUE,2,0)</f>
        <v>5</v>
      </c>
      <c r="Q286" s="43">
        <f t="shared" si="285"/>
        <v>8</v>
      </c>
      <c r="R286" s="43">
        <f t="shared" si="286"/>
        <v>11</v>
      </c>
      <c r="S286" s="45">
        <f t="shared" si="287"/>
        <v>14</v>
      </c>
      <c r="T286" s="43">
        <f>AY286+IF($F286="범선",IF($BG$1=TRUE,INDEX(Sheet2!$H$2:'Sheet2'!$H$45,MATCH(AY286,Sheet2!$G$2:'Sheet2'!$G$45,0),0)),IF($BH$1=TRUE,INDEX(Sheet2!$I$2:'Sheet2'!$I$45,MATCH(AY286,Sheet2!$G$2:'Sheet2'!$G$45,0)),IF($BI$1=TRUE,INDEX(Sheet2!$H$2:'Sheet2'!$H$45,MATCH(AY286,Sheet2!$G$2:'Sheet2'!$G$45,0)),0)))+IF($BE$1=TRUE,2,0)</f>
        <v>6</v>
      </c>
      <c r="U286" s="43">
        <f t="shared" si="288"/>
        <v>9.5</v>
      </c>
      <c r="V286" s="43">
        <f t="shared" si="289"/>
        <v>12.5</v>
      </c>
      <c r="W286" s="45">
        <f t="shared" si="290"/>
        <v>15.5</v>
      </c>
      <c r="X286" s="43">
        <f>AZ286+IF($F286="범선",IF($BG$1=TRUE,INDEX(Sheet2!$H$2:'Sheet2'!$H$45,MATCH(AZ286,Sheet2!$G$2:'Sheet2'!$G$45,0),0)),IF($BH$1=TRUE,INDEX(Sheet2!$I$2:'Sheet2'!$I$45,MATCH(AZ286,Sheet2!$G$2:'Sheet2'!$G$45,0)),IF($BI$1=TRUE,INDEX(Sheet2!$H$2:'Sheet2'!$H$45,MATCH(AZ286,Sheet2!$G$2:'Sheet2'!$G$45,0)),0)))+IF($BE$1=TRUE,2,0)</f>
        <v>10</v>
      </c>
      <c r="Y286" s="43">
        <f t="shared" si="291"/>
        <v>13.5</v>
      </c>
      <c r="Z286" s="43">
        <f t="shared" si="292"/>
        <v>16.5</v>
      </c>
      <c r="AA286" s="45">
        <f t="shared" si="293"/>
        <v>19.5</v>
      </c>
      <c r="AB286" s="43">
        <f>BA286+IF($F286="범선",IF($BG$1=TRUE,INDEX(Sheet2!$H$2:'Sheet2'!$H$45,MATCH(BA286,Sheet2!$G$2:'Sheet2'!$G$45,0),0)),IF($BH$1=TRUE,INDEX(Sheet2!$I$2:'Sheet2'!$I$45,MATCH(BA286,Sheet2!$G$2:'Sheet2'!$G$45,0)),IF($BI$1=TRUE,INDEX(Sheet2!$H$2:'Sheet2'!$H$45,MATCH(BA286,Sheet2!$G$2:'Sheet2'!$G$45,0)),0)))+IF($BE$1=TRUE,2,0)</f>
        <v>13</v>
      </c>
      <c r="AC286" s="43">
        <f t="shared" si="294"/>
        <v>16.5</v>
      </c>
      <c r="AD286" s="43">
        <f t="shared" si="295"/>
        <v>19.5</v>
      </c>
      <c r="AE286" s="45">
        <f t="shared" si="296"/>
        <v>22.5</v>
      </c>
      <c r="AF286" s="43">
        <f>BB286+IF($F286="범선",IF($BG$1=TRUE,INDEX(Sheet2!$H$2:'Sheet2'!$H$45,MATCH(BB286,Sheet2!$G$2:'Sheet2'!$G$45,0),0)),IF($BH$1=TRUE,INDEX(Sheet2!$I$2:'Sheet2'!$I$45,MATCH(BB286,Sheet2!$G$2:'Sheet2'!$G$45,0)),IF($BI$1=TRUE,INDEX(Sheet2!$H$2:'Sheet2'!$H$45,MATCH(BB286,Sheet2!$G$2:'Sheet2'!$G$45,0)),0)))+IF($BE$1=TRUE,2,0)</f>
        <v>17</v>
      </c>
      <c r="AG286" s="43">
        <f t="shared" si="297"/>
        <v>20.5</v>
      </c>
      <c r="AH286" s="43">
        <f t="shared" si="298"/>
        <v>23.5</v>
      </c>
      <c r="AI286" s="45">
        <f t="shared" si="299"/>
        <v>26.5</v>
      </c>
      <c r="AJ286" s="6"/>
      <c r="AK286" s="5">
        <v>220</v>
      </c>
      <c r="AL286" s="5">
        <v>270</v>
      </c>
      <c r="AM286" s="5">
        <v>9</v>
      </c>
      <c r="AN286" s="393">
        <v>14</v>
      </c>
      <c r="AO286" s="394">
        <v>42</v>
      </c>
      <c r="AP286" s="5">
        <v>150</v>
      </c>
      <c r="AQ286" s="5">
        <v>85</v>
      </c>
      <c r="AR286" s="5">
        <v>120</v>
      </c>
      <c r="AS286" s="5">
        <v>330</v>
      </c>
      <c r="AT286" s="5">
        <v>3</v>
      </c>
      <c r="AU286" s="5">
        <f t="shared" si="300"/>
        <v>600</v>
      </c>
      <c r="AV286" s="5">
        <f t="shared" si="301"/>
        <v>450</v>
      </c>
      <c r="AW286" s="5">
        <f t="shared" si="302"/>
        <v>750</v>
      </c>
      <c r="AX286" s="5">
        <f t="shared" si="303"/>
        <v>3</v>
      </c>
      <c r="AY286" s="5">
        <f t="shared" si="304"/>
        <v>4</v>
      </c>
      <c r="AZ286" s="5">
        <f t="shared" si="305"/>
        <v>8</v>
      </c>
      <c r="BA286" s="5">
        <f t="shared" si="306"/>
        <v>11</v>
      </c>
      <c r="BB286" s="5">
        <f t="shared" si="307"/>
        <v>15</v>
      </c>
    </row>
    <row r="287" spans="1:54" s="5" customFormat="1" hidden="1">
      <c r="A287" s="334"/>
      <c r="B287" s="89" t="s">
        <v>79</v>
      </c>
      <c r="C287" s="25" t="s">
        <v>77</v>
      </c>
      <c r="D287" s="26" t="s">
        <v>25</v>
      </c>
      <c r="E287" s="26" t="s">
        <v>0</v>
      </c>
      <c r="F287" s="27" t="s">
        <v>18</v>
      </c>
      <c r="G287" s="28" t="s">
        <v>8</v>
      </c>
      <c r="H287" s="91">
        <f>ROUNDDOWN(AK287*1.05,0)+INDEX(Sheet2!$B$2:'Sheet2'!$B$5,MATCH(G287,Sheet2!$A$2:'Sheet2'!$A$5,0),0)+34*AT287-ROUNDUP(IF($BC$1=TRUE,AV287,AW287)/10,0)+A287</f>
        <v>454</v>
      </c>
      <c r="I287" s="231">
        <f>ROUNDDOWN(AL287*1.05,0)+INDEX(Sheet2!$B$2:'Sheet2'!$B$5,MATCH(G287,Sheet2!$A$2:'Sheet2'!$A$5,0),0)+34*AT287-ROUNDUP(IF($BC$1=TRUE,AV287,AW287)/10,0)+A287</f>
        <v>585</v>
      </c>
      <c r="J287" s="30">
        <f t="shared" si="280"/>
        <v>1039</v>
      </c>
      <c r="K287" s="438">
        <f>AW287-ROUNDDOWN(AR287/2,0)-ROUNDDOWN(MAX(AQ287*1.2,AP287*0.5),0)+INDEX(Sheet2!$C$2:'Sheet2'!$C$5,MATCH(G287,Sheet2!$A$2:'Sheet2'!$A$5,0),0)</f>
        <v>636</v>
      </c>
      <c r="L287" s="25">
        <f t="shared" si="281"/>
        <v>327</v>
      </c>
      <c r="M287" s="392">
        <f t="shared" si="282"/>
        <v>11</v>
      </c>
      <c r="N287" s="83">
        <f t="shared" si="283"/>
        <v>32</v>
      </c>
      <c r="O287" s="257">
        <f t="shared" si="284"/>
        <v>1947</v>
      </c>
      <c r="P287" s="31">
        <f>AX287+IF($F287="범선",IF($BG$1=TRUE,INDEX(Sheet2!$H$2:'Sheet2'!$H$45,MATCH(AX287,Sheet2!$G$2:'Sheet2'!$G$45,0),0)),IF($BH$1=TRUE,INDEX(Sheet2!$I$2:'Sheet2'!$I$45,MATCH(AX287,Sheet2!$G$2:'Sheet2'!$G$45,0)),IF($BI$1=TRUE,INDEX(Sheet2!$H$2:'Sheet2'!$H$45,MATCH(AX287,Sheet2!$G$2:'Sheet2'!$G$45,0)),0)))+IF($BE$1=TRUE,2,0)</f>
        <v>4</v>
      </c>
      <c r="Q287" s="26">
        <f t="shared" si="285"/>
        <v>7</v>
      </c>
      <c r="R287" s="26">
        <f t="shared" si="286"/>
        <v>10</v>
      </c>
      <c r="S287" s="28">
        <f t="shared" si="287"/>
        <v>13</v>
      </c>
      <c r="T287" s="26">
        <f>AY287+IF($F287="범선",IF($BG$1=TRUE,INDEX(Sheet2!$H$2:'Sheet2'!$H$45,MATCH(AY287,Sheet2!$G$2:'Sheet2'!$G$45,0),0)),IF($BH$1=TRUE,INDEX(Sheet2!$I$2:'Sheet2'!$I$45,MATCH(AY287,Sheet2!$G$2:'Sheet2'!$G$45,0)),IF($BI$1=TRUE,INDEX(Sheet2!$H$2:'Sheet2'!$H$45,MATCH(AY287,Sheet2!$G$2:'Sheet2'!$G$45,0)),0)))+IF($BE$1=TRUE,2,0)</f>
        <v>5</v>
      </c>
      <c r="U287" s="26">
        <f t="shared" si="288"/>
        <v>8.5</v>
      </c>
      <c r="V287" s="26">
        <f t="shared" si="289"/>
        <v>11.5</v>
      </c>
      <c r="W287" s="28">
        <f t="shared" si="290"/>
        <v>14.5</v>
      </c>
      <c r="X287" s="26">
        <f>AZ287+IF($F287="범선",IF($BG$1=TRUE,INDEX(Sheet2!$H$2:'Sheet2'!$H$45,MATCH(AZ287,Sheet2!$G$2:'Sheet2'!$G$45,0),0)),IF($BH$1=TRUE,INDEX(Sheet2!$I$2:'Sheet2'!$I$45,MATCH(AZ287,Sheet2!$G$2:'Sheet2'!$G$45,0)),IF($BI$1=TRUE,INDEX(Sheet2!$H$2:'Sheet2'!$H$45,MATCH(AZ287,Sheet2!$G$2:'Sheet2'!$G$45,0)),0)))+IF($BE$1=TRUE,2,0)</f>
        <v>9</v>
      </c>
      <c r="Y287" s="26">
        <f t="shared" si="291"/>
        <v>12.5</v>
      </c>
      <c r="Z287" s="26">
        <f t="shared" si="292"/>
        <v>15.5</v>
      </c>
      <c r="AA287" s="28">
        <f t="shared" si="293"/>
        <v>18.5</v>
      </c>
      <c r="AB287" s="26">
        <f>BA287+IF($F287="범선",IF($BG$1=TRUE,INDEX(Sheet2!$H$2:'Sheet2'!$H$45,MATCH(BA287,Sheet2!$G$2:'Sheet2'!$G$45,0),0)),IF($BH$1=TRUE,INDEX(Sheet2!$I$2:'Sheet2'!$I$45,MATCH(BA287,Sheet2!$G$2:'Sheet2'!$G$45,0)),IF($BI$1=TRUE,INDEX(Sheet2!$H$2:'Sheet2'!$H$45,MATCH(BA287,Sheet2!$G$2:'Sheet2'!$G$45,0)),0)))+IF($BE$1=TRUE,2,0)</f>
        <v>12</v>
      </c>
      <c r="AC287" s="26">
        <f t="shared" si="294"/>
        <v>15.5</v>
      </c>
      <c r="AD287" s="26">
        <f t="shared" si="295"/>
        <v>18.5</v>
      </c>
      <c r="AE287" s="28">
        <f t="shared" si="296"/>
        <v>21.5</v>
      </c>
      <c r="AF287" s="26">
        <f>BB287+IF($F287="범선",IF($BG$1=TRUE,INDEX(Sheet2!$H$2:'Sheet2'!$H$45,MATCH(BB287,Sheet2!$G$2:'Sheet2'!$G$45,0),0)),IF($BH$1=TRUE,INDEX(Sheet2!$I$2:'Sheet2'!$I$45,MATCH(BB287,Sheet2!$G$2:'Sheet2'!$G$45,0)),IF($BI$1=TRUE,INDEX(Sheet2!$H$2:'Sheet2'!$H$45,MATCH(BB287,Sheet2!$G$2:'Sheet2'!$G$45,0)),0)))+IF($BE$1=TRUE,2,0)</f>
        <v>16</v>
      </c>
      <c r="AG287" s="26">
        <f t="shared" si="297"/>
        <v>19.5</v>
      </c>
      <c r="AH287" s="26">
        <f t="shared" si="298"/>
        <v>22.5</v>
      </c>
      <c r="AI287" s="28">
        <f t="shared" si="299"/>
        <v>25.5</v>
      </c>
      <c r="AJ287" s="6"/>
      <c r="AK287" s="5">
        <v>220</v>
      </c>
      <c r="AL287" s="5">
        <v>345</v>
      </c>
      <c r="AM287" s="5">
        <v>15</v>
      </c>
      <c r="AN287" s="262">
        <v>11</v>
      </c>
      <c r="AO287" s="269">
        <v>32</v>
      </c>
      <c r="AP287" s="5">
        <v>64</v>
      </c>
      <c r="AQ287" s="5">
        <v>21</v>
      </c>
      <c r="AR287" s="5">
        <v>62</v>
      </c>
      <c r="AS287" s="5">
        <v>394</v>
      </c>
      <c r="AT287" s="5">
        <v>3</v>
      </c>
      <c r="AU287" s="5">
        <f t="shared" si="300"/>
        <v>520</v>
      </c>
      <c r="AV287" s="5">
        <f t="shared" si="301"/>
        <v>390</v>
      </c>
      <c r="AW287" s="5">
        <f t="shared" si="302"/>
        <v>650</v>
      </c>
      <c r="AX287" s="5">
        <f t="shared" si="303"/>
        <v>2</v>
      </c>
      <c r="AY287" s="5">
        <f t="shared" si="304"/>
        <v>3</v>
      </c>
      <c r="AZ287" s="5">
        <f t="shared" si="305"/>
        <v>7</v>
      </c>
      <c r="BA287" s="5">
        <f t="shared" si="306"/>
        <v>10</v>
      </c>
      <c r="BB287" s="5">
        <f t="shared" si="307"/>
        <v>14</v>
      </c>
    </row>
    <row r="288" spans="1:54" s="5" customFormat="1" hidden="1">
      <c r="A288" s="381"/>
      <c r="B288" s="377" t="s">
        <v>45</v>
      </c>
      <c r="C288" s="48" t="s">
        <v>200</v>
      </c>
      <c r="D288" s="49" t="s">
        <v>1</v>
      </c>
      <c r="E288" s="49" t="s">
        <v>41</v>
      </c>
      <c r="F288" s="49" t="s">
        <v>18</v>
      </c>
      <c r="G288" s="51" t="s">
        <v>12</v>
      </c>
      <c r="H288" s="284">
        <f>ROUNDDOWN(AK288*1.05,0)+INDEX(Sheet2!$B$2:'Sheet2'!$B$5,MATCH(G288,Sheet2!$A$2:'Sheet2'!$A$5,0),0)+34*AT288-ROUNDUP(IF($BC$1=TRUE,AV288,AW288)/10,0)+A288</f>
        <v>425</v>
      </c>
      <c r="I288" s="294">
        <f>ROUNDDOWN(AL288*1.05,0)+INDEX(Sheet2!$B$2:'Sheet2'!$B$5,MATCH(G288,Sheet2!$A$2:'Sheet2'!$A$5,0),0)+34*AT288-ROUNDUP(IF($BC$1=TRUE,AV288,AW288)/10,0)+A288</f>
        <v>476</v>
      </c>
      <c r="J288" s="52">
        <f t="shared" si="280"/>
        <v>901</v>
      </c>
      <c r="K288" s="463">
        <f>AW288-ROUNDDOWN(AR288/2,0)-ROUNDDOWN(MAX(AQ288*1.2,AP288*0.5),0)+INDEX(Sheet2!$C$2:'Sheet2'!$C$5,MATCH(G288,Sheet2!$A$2:'Sheet2'!$A$5,0),0)</f>
        <v>627</v>
      </c>
      <c r="L288" s="48">
        <f t="shared" si="281"/>
        <v>278</v>
      </c>
      <c r="M288" s="464">
        <f t="shared" si="282"/>
        <v>14</v>
      </c>
      <c r="N288" s="201">
        <f t="shared" si="283"/>
        <v>43</v>
      </c>
      <c r="O288" s="465">
        <f t="shared" si="284"/>
        <v>1751</v>
      </c>
      <c r="P288" s="53">
        <f>AX288+IF($F288="범선",IF($BG$1=TRUE,INDEX(Sheet2!$H$2:'Sheet2'!$H$45,MATCH(AX288,Sheet2!$G$2:'Sheet2'!$G$45,0),0)),IF($BH$1=TRUE,INDEX(Sheet2!$I$2:'Sheet2'!$I$45,MATCH(AX288,Sheet2!$G$2:'Sheet2'!$G$45,0)),IF($BI$1=TRUE,INDEX(Sheet2!$H$2:'Sheet2'!$H$45,MATCH(AX288,Sheet2!$G$2:'Sheet2'!$G$45,0)),0)))+IF($BE$1=TRUE,2,0)</f>
        <v>5</v>
      </c>
      <c r="Q288" s="49">
        <f t="shared" si="285"/>
        <v>8</v>
      </c>
      <c r="R288" s="49">
        <f t="shared" si="286"/>
        <v>11</v>
      </c>
      <c r="S288" s="51">
        <f t="shared" si="287"/>
        <v>14</v>
      </c>
      <c r="T288" s="49">
        <f>AY288+IF($F288="범선",IF($BG$1=TRUE,INDEX(Sheet2!$H$2:'Sheet2'!$H$45,MATCH(AY288,Sheet2!$G$2:'Sheet2'!$G$45,0),0)),IF($BH$1=TRUE,INDEX(Sheet2!$I$2:'Sheet2'!$I$45,MATCH(AY288,Sheet2!$G$2:'Sheet2'!$G$45,0)),IF($BI$1=TRUE,INDEX(Sheet2!$H$2:'Sheet2'!$H$45,MATCH(AY288,Sheet2!$G$2:'Sheet2'!$G$45,0)),0)))+IF($BE$1=TRUE,2,0)</f>
        <v>6</v>
      </c>
      <c r="U288" s="49">
        <f t="shared" si="288"/>
        <v>9.5</v>
      </c>
      <c r="V288" s="49">
        <f t="shared" si="289"/>
        <v>12.5</v>
      </c>
      <c r="W288" s="51">
        <f t="shared" si="290"/>
        <v>15.5</v>
      </c>
      <c r="X288" s="49">
        <f>AZ288+IF($F288="범선",IF($BG$1=TRUE,INDEX(Sheet2!$H$2:'Sheet2'!$H$45,MATCH(AZ288,Sheet2!$G$2:'Sheet2'!$G$45,0),0)),IF($BH$1=TRUE,INDEX(Sheet2!$I$2:'Sheet2'!$I$45,MATCH(AZ288,Sheet2!$G$2:'Sheet2'!$G$45,0)),IF($BI$1=TRUE,INDEX(Sheet2!$H$2:'Sheet2'!$H$45,MATCH(AZ288,Sheet2!$G$2:'Sheet2'!$G$45,0)),0)))+IF($BE$1=TRUE,2,0)</f>
        <v>10</v>
      </c>
      <c r="Y288" s="49">
        <f t="shared" si="291"/>
        <v>13.5</v>
      </c>
      <c r="Z288" s="49">
        <f t="shared" si="292"/>
        <v>16.5</v>
      </c>
      <c r="AA288" s="51">
        <f t="shared" si="293"/>
        <v>19.5</v>
      </c>
      <c r="AB288" s="49">
        <f>BA288+IF($F288="범선",IF($BG$1=TRUE,INDEX(Sheet2!$H$2:'Sheet2'!$H$45,MATCH(BA288,Sheet2!$G$2:'Sheet2'!$G$45,0),0)),IF($BH$1=TRUE,INDEX(Sheet2!$I$2:'Sheet2'!$I$45,MATCH(BA288,Sheet2!$G$2:'Sheet2'!$G$45,0)),IF($BI$1=TRUE,INDEX(Sheet2!$H$2:'Sheet2'!$H$45,MATCH(BA288,Sheet2!$G$2:'Sheet2'!$G$45,0)),0)))+IF($BE$1=TRUE,2,0)</f>
        <v>14</v>
      </c>
      <c r="AC288" s="49">
        <f t="shared" si="294"/>
        <v>17.5</v>
      </c>
      <c r="AD288" s="49">
        <f t="shared" si="295"/>
        <v>20.5</v>
      </c>
      <c r="AE288" s="51">
        <f t="shared" si="296"/>
        <v>23.5</v>
      </c>
      <c r="AF288" s="49">
        <f>BB288+IF($F288="범선",IF($BG$1=TRUE,INDEX(Sheet2!$H$2:'Sheet2'!$H$45,MATCH(BB288,Sheet2!$G$2:'Sheet2'!$G$45,0),0)),IF($BH$1=TRUE,INDEX(Sheet2!$I$2:'Sheet2'!$I$45,MATCH(BB288,Sheet2!$G$2:'Sheet2'!$G$45,0)),IF($BI$1=TRUE,INDEX(Sheet2!$H$2:'Sheet2'!$H$45,MATCH(BB288,Sheet2!$G$2:'Sheet2'!$G$45,0)),0)))+IF($BE$1=TRUE,2,0)</f>
        <v>17</v>
      </c>
      <c r="AG288" s="49">
        <f t="shared" si="297"/>
        <v>20.5</v>
      </c>
      <c r="AH288" s="49">
        <f t="shared" si="298"/>
        <v>23.5</v>
      </c>
      <c r="AI288" s="51">
        <f t="shared" si="299"/>
        <v>26.5</v>
      </c>
      <c r="AJ288" s="6"/>
      <c r="AK288" s="13">
        <v>218</v>
      </c>
      <c r="AL288" s="13">
        <v>266</v>
      </c>
      <c r="AM288" s="13">
        <v>13</v>
      </c>
      <c r="AN288" s="266">
        <v>14</v>
      </c>
      <c r="AO288" s="272">
        <v>43</v>
      </c>
      <c r="AP288" s="13">
        <v>130</v>
      </c>
      <c r="AQ288" s="13">
        <v>100</v>
      </c>
      <c r="AR288" s="13">
        <v>104</v>
      </c>
      <c r="AS288" s="13">
        <v>366</v>
      </c>
      <c r="AT288" s="13">
        <v>3</v>
      </c>
      <c r="AU288" s="5">
        <f t="shared" si="300"/>
        <v>600</v>
      </c>
      <c r="AV288" s="5">
        <f t="shared" si="301"/>
        <v>450</v>
      </c>
      <c r="AW288" s="5">
        <f t="shared" si="302"/>
        <v>750</v>
      </c>
      <c r="AX288" s="5">
        <f t="shared" si="303"/>
        <v>3</v>
      </c>
      <c r="AY288" s="5">
        <f t="shared" si="304"/>
        <v>4</v>
      </c>
      <c r="AZ288" s="5">
        <f t="shared" si="305"/>
        <v>8</v>
      </c>
      <c r="BA288" s="5">
        <f t="shared" si="306"/>
        <v>12</v>
      </c>
      <c r="BB288" s="5">
        <f t="shared" si="307"/>
        <v>15</v>
      </c>
    </row>
    <row r="289" spans="1:54" s="5" customFormat="1" hidden="1">
      <c r="A289" s="381"/>
      <c r="B289" s="377" t="s">
        <v>82</v>
      </c>
      <c r="C289" s="203" t="s">
        <v>77</v>
      </c>
      <c r="D289" s="49" t="s">
        <v>1</v>
      </c>
      <c r="E289" s="49" t="s">
        <v>0</v>
      </c>
      <c r="F289" s="50" t="s">
        <v>18</v>
      </c>
      <c r="G289" s="51" t="s">
        <v>12</v>
      </c>
      <c r="H289" s="284">
        <f>ROUNDDOWN(AK289*1.05,0)+INDEX(Sheet2!$B$2:'Sheet2'!$B$5,MATCH(G289,Sheet2!$A$2:'Sheet2'!$A$5,0),0)+34*AT289-ROUNDUP(IF($BC$1=TRUE,AV289,AW289)/10,0)+A289</f>
        <v>350</v>
      </c>
      <c r="I289" s="294">
        <f>ROUNDDOWN(AL289*1.05,0)+INDEX(Sheet2!$B$2:'Sheet2'!$B$5,MATCH(G289,Sheet2!$A$2:'Sheet2'!$A$5,0),0)+34*AT289-ROUNDUP(IF($BC$1=TRUE,AV289,AW289)/10,0)+A289</f>
        <v>528</v>
      </c>
      <c r="J289" s="52">
        <f t="shared" si="280"/>
        <v>878</v>
      </c>
      <c r="K289" s="463">
        <f>AW289-ROUNDDOWN(AR289/2,0)-ROUNDDOWN(MAX(AQ289*1.2,AP289*0.5),0)+INDEX(Sheet2!$C$2:'Sheet2'!$C$5,MATCH(G289,Sheet2!$A$2:'Sheet2'!$A$5,0),0)</f>
        <v>627</v>
      </c>
      <c r="L289" s="48">
        <f t="shared" si="281"/>
        <v>318</v>
      </c>
      <c r="M289" s="464">
        <f t="shared" si="282"/>
        <v>5</v>
      </c>
      <c r="N289" s="201">
        <f t="shared" si="283"/>
        <v>25</v>
      </c>
      <c r="O289" s="465">
        <f t="shared" si="284"/>
        <v>1578</v>
      </c>
      <c r="P289" s="53">
        <f>AX289+IF($F289="범선",IF($BG$1=TRUE,INDEX(Sheet2!$H$2:'Sheet2'!$H$45,MATCH(AX289,Sheet2!$G$2:'Sheet2'!$G$45,0),0)),IF($BH$1=TRUE,INDEX(Sheet2!$I$2:'Sheet2'!$I$45,MATCH(AX289,Sheet2!$G$2:'Sheet2'!$G$45,0)),IF($BI$1=TRUE,INDEX(Sheet2!$H$2:'Sheet2'!$H$45,MATCH(AX289,Sheet2!$G$2:'Sheet2'!$G$45,0)),0)))+IF($BE$1=TRUE,2,0)</f>
        <v>3</v>
      </c>
      <c r="Q289" s="49">
        <f t="shared" si="285"/>
        <v>6</v>
      </c>
      <c r="R289" s="49">
        <f t="shared" si="286"/>
        <v>9</v>
      </c>
      <c r="S289" s="51">
        <f t="shared" si="287"/>
        <v>12</v>
      </c>
      <c r="T289" s="49">
        <f>AY289+IF($F289="범선",IF($BG$1=TRUE,INDEX(Sheet2!$H$2:'Sheet2'!$H$45,MATCH(AY289,Sheet2!$G$2:'Sheet2'!$G$45,0),0)),IF($BH$1=TRUE,INDEX(Sheet2!$I$2:'Sheet2'!$I$45,MATCH(AY289,Sheet2!$G$2:'Sheet2'!$G$45,0)),IF($BI$1=TRUE,INDEX(Sheet2!$H$2:'Sheet2'!$H$45,MATCH(AY289,Sheet2!$G$2:'Sheet2'!$G$45,0)),0)))+IF($BE$1=TRUE,2,0)</f>
        <v>4</v>
      </c>
      <c r="U289" s="49">
        <f t="shared" si="288"/>
        <v>7.5</v>
      </c>
      <c r="V289" s="49">
        <f t="shared" si="289"/>
        <v>10.5</v>
      </c>
      <c r="W289" s="51">
        <f t="shared" si="290"/>
        <v>13.5</v>
      </c>
      <c r="X289" s="49">
        <f>AZ289+IF($F289="범선",IF($BG$1=TRUE,INDEX(Sheet2!$H$2:'Sheet2'!$H$45,MATCH(AZ289,Sheet2!$G$2:'Sheet2'!$G$45,0),0)),IF($BH$1=TRUE,INDEX(Sheet2!$I$2:'Sheet2'!$I$45,MATCH(AZ289,Sheet2!$G$2:'Sheet2'!$G$45,0)),IF($BI$1=TRUE,INDEX(Sheet2!$H$2:'Sheet2'!$H$45,MATCH(AZ289,Sheet2!$G$2:'Sheet2'!$G$45,0)),0)))+IF($BE$1=TRUE,2,0)</f>
        <v>7</v>
      </c>
      <c r="Y289" s="49">
        <f t="shared" si="291"/>
        <v>10.5</v>
      </c>
      <c r="Z289" s="49">
        <f t="shared" si="292"/>
        <v>13.5</v>
      </c>
      <c r="AA289" s="51">
        <f t="shared" si="293"/>
        <v>16.5</v>
      </c>
      <c r="AB289" s="49">
        <f>BA289+IF($F289="범선",IF($BG$1=TRUE,INDEX(Sheet2!$H$2:'Sheet2'!$H$45,MATCH(BA289,Sheet2!$G$2:'Sheet2'!$G$45,0),0)),IF($BH$1=TRUE,INDEX(Sheet2!$I$2:'Sheet2'!$I$45,MATCH(BA289,Sheet2!$G$2:'Sheet2'!$G$45,0)),IF($BI$1=TRUE,INDEX(Sheet2!$H$2:'Sheet2'!$H$45,MATCH(BA289,Sheet2!$G$2:'Sheet2'!$G$45,0)),0)))+IF($BE$1=TRUE,2,0)</f>
        <v>11</v>
      </c>
      <c r="AC289" s="49">
        <f t="shared" si="294"/>
        <v>14.5</v>
      </c>
      <c r="AD289" s="49">
        <f t="shared" si="295"/>
        <v>17.5</v>
      </c>
      <c r="AE289" s="51">
        <f t="shared" si="296"/>
        <v>20.5</v>
      </c>
      <c r="AF289" s="49">
        <f>BB289+IF($F289="범선",IF($BG$1=TRUE,INDEX(Sheet2!$H$2:'Sheet2'!$H$45,MATCH(BB289,Sheet2!$G$2:'Sheet2'!$G$45,0),0)),IF($BH$1=TRUE,INDEX(Sheet2!$I$2:'Sheet2'!$I$45,MATCH(BB289,Sheet2!$G$2:'Sheet2'!$G$45,0)),IF($BI$1=TRUE,INDEX(Sheet2!$H$2:'Sheet2'!$H$45,MATCH(BB289,Sheet2!$G$2:'Sheet2'!$G$45,0)),0)))+IF($BE$1=TRUE,2,0)</f>
        <v>15</v>
      </c>
      <c r="AG289" s="49">
        <f t="shared" si="297"/>
        <v>18.5</v>
      </c>
      <c r="AH289" s="49">
        <f t="shared" si="298"/>
        <v>21.5</v>
      </c>
      <c r="AI289" s="51">
        <f t="shared" si="299"/>
        <v>24.5</v>
      </c>
      <c r="AJ289" s="38"/>
      <c r="AK289" s="97">
        <v>140</v>
      </c>
      <c r="AL289" s="97">
        <v>310</v>
      </c>
      <c r="AM289" s="97">
        <v>11</v>
      </c>
      <c r="AN289" s="83">
        <v>5</v>
      </c>
      <c r="AO289" s="83">
        <v>25</v>
      </c>
      <c r="AP289" s="142">
        <v>70</v>
      </c>
      <c r="AQ289" s="142">
        <v>38</v>
      </c>
      <c r="AR289" s="142">
        <v>54</v>
      </c>
      <c r="AS289" s="5">
        <v>396</v>
      </c>
      <c r="AT289" s="5">
        <v>3</v>
      </c>
      <c r="AU289" s="5">
        <f t="shared" si="300"/>
        <v>520</v>
      </c>
      <c r="AV289" s="5">
        <f t="shared" si="301"/>
        <v>390</v>
      </c>
      <c r="AW289" s="5">
        <f t="shared" si="302"/>
        <v>650</v>
      </c>
      <c r="AX289" s="5">
        <f t="shared" si="303"/>
        <v>1</v>
      </c>
      <c r="AY289" s="5">
        <f t="shared" si="304"/>
        <v>2</v>
      </c>
      <c r="AZ289" s="5">
        <f t="shared" si="305"/>
        <v>5</v>
      </c>
      <c r="BA289" s="5">
        <f t="shared" si="306"/>
        <v>9</v>
      </c>
      <c r="BB289" s="5">
        <f t="shared" si="307"/>
        <v>13</v>
      </c>
    </row>
    <row r="290" spans="1:54" s="5" customFormat="1" hidden="1">
      <c r="A290" s="367"/>
      <c r="B290" s="437" t="s">
        <v>40</v>
      </c>
      <c r="C290" s="8" t="s">
        <v>200</v>
      </c>
      <c r="D290" s="6" t="s">
        <v>1</v>
      </c>
      <c r="E290" s="6" t="s">
        <v>41</v>
      </c>
      <c r="F290" s="6" t="s">
        <v>18</v>
      </c>
      <c r="G290" s="9" t="s">
        <v>12</v>
      </c>
      <c r="H290" s="286">
        <f>ROUNDDOWN(AK290*1.05,0)+INDEX(Sheet2!$B$2:'Sheet2'!$B$5,MATCH(G290,Sheet2!$A$2:'Sheet2'!$A$5,0),0)+34*AT290-ROUNDUP(IF($BC$1=TRUE,AV290,AW290)/10,0)+A290</f>
        <v>425</v>
      </c>
      <c r="I290" s="296">
        <f>ROUNDDOWN(AL290*1.05,0)+INDEX(Sheet2!$B$2:'Sheet2'!$B$5,MATCH(G290,Sheet2!$A$2:'Sheet2'!$A$5,0),0)+34*AT290-ROUNDUP(IF($BC$1=TRUE,AV290,AW290)/10,0)+A290</f>
        <v>476</v>
      </c>
      <c r="J290" s="15">
        <f t="shared" si="280"/>
        <v>901</v>
      </c>
      <c r="K290" s="451">
        <f>AW290-ROUNDDOWN(AR290/2,0)-ROUNDDOWN(MAX(AQ290*1.2,AP290*0.5),0)+INDEX(Sheet2!$C$2:'Sheet2'!$C$5,MATCH(G290,Sheet2!$A$2:'Sheet2'!$A$5,0),0)</f>
        <v>615</v>
      </c>
      <c r="L290" s="8">
        <f t="shared" si="281"/>
        <v>266</v>
      </c>
      <c r="M290" s="694">
        <f t="shared" si="282"/>
        <v>14</v>
      </c>
      <c r="N290" s="427">
        <f t="shared" si="283"/>
        <v>45</v>
      </c>
      <c r="O290" s="788">
        <f t="shared" si="284"/>
        <v>1751</v>
      </c>
      <c r="P290" s="31">
        <f>AX290+IF($F290="범선",IF($BG$1=TRUE,INDEX(Sheet2!$H$2:'Sheet2'!$H$45,MATCH(AX290,Sheet2!$G$2:'Sheet2'!$G$45,0),0)),IF($BH$1=TRUE,INDEX(Sheet2!$I$2:'Sheet2'!$I$45,MATCH(AX290,Sheet2!$G$2:'Sheet2'!$G$45,0)),IF($BI$1=TRUE,INDEX(Sheet2!$H$2:'Sheet2'!$H$45,MATCH(AX290,Sheet2!$G$2:'Sheet2'!$G$45,0)),0)))+IF($BE$1=TRUE,2,0)</f>
        <v>6</v>
      </c>
      <c r="Q290" s="26">
        <f t="shared" si="285"/>
        <v>9</v>
      </c>
      <c r="R290" s="26">
        <f t="shared" si="286"/>
        <v>12</v>
      </c>
      <c r="S290" s="28">
        <f t="shared" si="287"/>
        <v>15</v>
      </c>
      <c r="T290" s="26">
        <f>AY290+IF($F290="범선",IF($BG$1=TRUE,INDEX(Sheet2!$H$2:'Sheet2'!$H$45,MATCH(AY290,Sheet2!$G$2:'Sheet2'!$G$45,0),0)),IF($BH$1=TRUE,INDEX(Sheet2!$I$2:'Sheet2'!$I$45,MATCH(AY290,Sheet2!$G$2:'Sheet2'!$G$45,0)),IF($BI$1=TRUE,INDEX(Sheet2!$H$2:'Sheet2'!$H$45,MATCH(AY290,Sheet2!$G$2:'Sheet2'!$G$45,0)),0)))+IF($BE$1=TRUE,2,0)</f>
        <v>7</v>
      </c>
      <c r="U290" s="26">
        <f t="shared" si="288"/>
        <v>10.5</v>
      </c>
      <c r="V290" s="26">
        <f t="shared" si="289"/>
        <v>13.5</v>
      </c>
      <c r="W290" s="28">
        <f t="shared" si="290"/>
        <v>16.5</v>
      </c>
      <c r="X290" s="26">
        <f>AZ290+IF($F290="범선",IF($BG$1=TRUE,INDEX(Sheet2!$H$2:'Sheet2'!$H$45,MATCH(AZ290,Sheet2!$G$2:'Sheet2'!$G$45,0),0)),IF($BH$1=TRUE,INDEX(Sheet2!$I$2:'Sheet2'!$I$45,MATCH(AZ290,Sheet2!$G$2:'Sheet2'!$G$45,0)),IF($BI$1=TRUE,INDEX(Sheet2!$H$2:'Sheet2'!$H$45,MATCH(AZ290,Sheet2!$G$2:'Sheet2'!$G$45,0)),0)))+IF($BE$1=TRUE,2,0)</f>
        <v>10</v>
      </c>
      <c r="Y290" s="26">
        <f t="shared" si="291"/>
        <v>13.5</v>
      </c>
      <c r="Z290" s="26">
        <f t="shared" si="292"/>
        <v>16.5</v>
      </c>
      <c r="AA290" s="28">
        <f t="shared" si="293"/>
        <v>19.5</v>
      </c>
      <c r="AB290" s="26">
        <f>BA290+IF($F290="범선",IF($BG$1=TRUE,INDEX(Sheet2!$H$2:'Sheet2'!$H$45,MATCH(BA290,Sheet2!$G$2:'Sheet2'!$G$45,0),0)),IF($BH$1=TRUE,INDEX(Sheet2!$I$2:'Sheet2'!$I$45,MATCH(BA290,Sheet2!$G$2:'Sheet2'!$G$45,0)),IF($BI$1=TRUE,INDEX(Sheet2!$H$2:'Sheet2'!$H$45,MATCH(BA290,Sheet2!$G$2:'Sheet2'!$G$45,0)),0)))+IF($BE$1=TRUE,2,0)</f>
        <v>14</v>
      </c>
      <c r="AC290" s="26">
        <f t="shared" si="294"/>
        <v>17.5</v>
      </c>
      <c r="AD290" s="26">
        <f t="shared" si="295"/>
        <v>20.5</v>
      </c>
      <c r="AE290" s="28">
        <f t="shared" si="296"/>
        <v>23.5</v>
      </c>
      <c r="AF290" s="26">
        <f>BB290+IF($F290="범선",IF($BG$1=TRUE,INDEX(Sheet2!$H$2:'Sheet2'!$H$45,MATCH(BB290,Sheet2!$G$2:'Sheet2'!$G$45,0),0)),IF($BH$1=TRUE,INDEX(Sheet2!$I$2:'Sheet2'!$I$45,MATCH(BB290,Sheet2!$G$2:'Sheet2'!$G$45,0)),IF($BI$1=TRUE,INDEX(Sheet2!$H$2:'Sheet2'!$H$45,MATCH(BB290,Sheet2!$G$2:'Sheet2'!$G$45,0)),0)))+IF($BE$1=TRUE,2,0)</f>
        <v>18</v>
      </c>
      <c r="AG290" s="26">
        <f t="shared" si="297"/>
        <v>21.5</v>
      </c>
      <c r="AH290" s="26">
        <f t="shared" si="298"/>
        <v>24.5</v>
      </c>
      <c r="AI290" s="28">
        <f t="shared" si="299"/>
        <v>27.5</v>
      </c>
      <c r="AJ290" s="6"/>
      <c r="AK290" s="5">
        <v>218</v>
      </c>
      <c r="AL290" s="5">
        <v>266</v>
      </c>
      <c r="AM290" s="5">
        <v>13</v>
      </c>
      <c r="AN290" s="262">
        <v>14</v>
      </c>
      <c r="AO290" s="269">
        <v>45</v>
      </c>
      <c r="AP290">
        <v>130</v>
      </c>
      <c r="AQ290">
        <v>110</v>
      </c>
      <c r="AR290">
        <v>104</v>
      </c>
      <c r="AS290">
        <v>366</v>
      </c>
      <c r="AT290">
        <v>3</v>
      </c>
      <c r="AU290" s="5">
        <f t="shared" si="300"/>
        <v>600</v>
      </c>
      <c r="AV290" s="5">
        <f t="shared" si="301"/>
        <v>450</v>
      </c>
      <c r="AW290" s="5">
        <f t="shared" si="302"/>
        <v>750</v>
      </c>
      <c r="AX290" s="5">
        <f t="shared" si="303"/>
        <v>4</v>
      </c>
      <c r="AY290" s="5">
        <f t="shared" si="304"/>
        <v>5</v>
      </c>
      <c r="AZ290" s="5">
        <f t="shared" si="305"/>
        <v>8</v>
      </c>
      <c r="BA290" s="5">
        <f t="shared" si="306"/>
        <v>12</v>
      </c>
      <c r="BB290" s="5">
        <f t="shared" si="307"/>
        <v>16</v>
      </c>
    </row>
    <row r="291" spans="1:54" hidden="1">
      <c r="A291" s="334"/>
      <c r="B291" s="89" t="s">
        <v>81</v>
      </c>
      <c r="C291" s="25" t="s">
        <v>77</v>
      </c>
      <c r="D291" s="26" t="s">
        <v>1</v>
      </c>
      <c r="E291" s="26" t="s">
        <v>0</v>
      </c>
      <c r="F291" s="27" t="s">
        <v>18</v>
      </c>
      <c r="G291" s="28" t="s">
        <v>12</v>
      </c>
      <c r="H291" s="91">
        <f>ROUNDDOWN(AK291*1.05,0)+INDEX(Sheet2!$B$2:'Sheet2'!$B$5,MATCH(G291,Sheet2!$A$2:'Sheet2'!$A$5,0),0)+34*AT291-ROUNDUP(IF($BC$1=TRUE,AV291,AW291)/10,0)+A291</f>
        <v>350</v>
      </c>
      <c r="I291" s="231">
        <f>ROUNDDOWN(AL291*1.05,0)+INDEX(Sheet2!$B$2:'Sheet2'!$B$5,MATCH(G291,Sheet2!$A$2:'Sheet2'!$A$5,0),0)+34*AT291-ROUNDUP(IF($BC$1=TRUE,AV291,AW291)/10,0)+A291</f>
        <v>528</v>
      </c>
      <c r="J291" s="30">
        <f t="shared" ref="J291:J322" si="308">H291+I291</f>
        <v>878</v>
      </c>
      <c r="K291" s="384">
        <f>AW291-ROUNDDOWN(AR291/2,0)-ROUNDDOWN(MAX(AQ291*1.2,AP291*0.5),0)+INDEX(Sheet2!$C$2:'Sheet2'!$C$5,MATCH(G291,Sheet2!$A$2:'Sheet2'!$A$5,0),0)</f>
        <v>614</v>
      </c>
      <c r="L291" s="25">
        <f t="shared" ref="L291:L325" si="309">AV291-ROUNDDOWN(AR291/2,0)-ROUNDDOWN(MAX(AQ291*1.2,AP291*0.5),0)</f>
        <v>310</v>
      </c>
      <c r="M291" s="83">
        <f t="shared" ref="M291:M325" si="310">AN291</f>
        <v>5</v>
      </c>
      <c r="N291" s="83">
        <f t="shared" ref="N291:N325" si="311">AO291</f>
        <v>25</v>
      </c>
      <c r="O291" s="257">
        <f t="shared" ref="O291:O325" si="312">H291*3+I291</f>
        <v>1578</v>
      </c>
      <c r="P291" s="41">
        <f>AX291+IF($F291="범선",IF($BG$1=TRUE,INDEX(Sheet2!$H$2:'Sheet2'!$H$45,MATCH(AX291,Sheet2!$G$2:'Sheet2'!$G$45,0),0)),IF($BH$1=TRUE,INDEX(Sheet2!$I$2:'Sheet2'!$I$45,MATCH(AX291,Sheet2!$G$2:'Sheet2'!$G$45,0)),IF($BI$1=TRUE,INDEX(Sheet2!$H$2:'Sheet2'!$H$45,MATCH(AX291,Sheet2!$G$2:'Sheet2'!$G$45,0)),0)))+IF($BE$1=TRUE,2,0)</f>
        <v>3</v>
      </c>
      <c r="Q291" s="38">
        <f t="shared" ref="Q291:Q322" si="313">P291+3</f>
        <v>6</v>
      </c>
      <c r="R291" s="38">
        <f t="shared" ref="R291:R325" si="314">P291+6</f>
        <v>9</v>
      </c>
      <c r="S291" s="39">
        <f t="shared" ref="S291:S325" si="315">P291+9</f>
        <v>12</v>
      </c>
      <c r="T291" s="38">
        <f>AY291+IF($F291="범선",IF($BG$1=TRUE,INDEX(Sheet2!$H$2:'Sheet2'!$H$45,MATCH(AY291,Sheet2!$G$2:'Sheet2'!$G$45,0),0)),IF($BH$1=TRUE,INDEX(Sheet2!$I$2:'Sheet2'!$I$45,MATCH(AY291,Sheet2!$G$2:'Sheet2'!$G$45,0)),IF($BI$1=TRUE,INDEX(Sheet2!$H$2:'Sheet2'!$H$45,MATCH(AY291,Sheet2!$G$2:'Sheet2'!$G$45,0)),0)))+IF($BE$1=TRUE,2,0)</f>
        <v>4</v>
      </c>
      <c r="U291" s="38">
        <f t="shared" ref="U291:U322" si="316">T291+3.5</f>
        <v>7.5</v>
      </c>
      <c r="V291" s="38">
        <f t="shared" ref="V291:V325" si="317">T291+6.5</f>
        <v>10.5</v>
      </c>
      <c r="W291" s="39">
        <f t="shared" ref="W291:W325" si="318">T291+9.5</f>
        <v>13.5</v>
      </c>
      <c r="X291" s="38">
        <f>AZ291+IF($F291="범선",IF($BG$1=TRUE,INDEX(Sheet2!$H$2:'Sheet2'!$H$45,MATCH(AZ291,Sheet2!$G$2:'Sheet2'!$G$45,0),0)),IF($BH$1=TRUE,INDEX(Sheet2!$I$2:'Sheet2'!$I$45,MATCH(AZ291,Sheet2!$G$2:'Sheet2'!$G$45,0)),IF($BI$1=TRUE,INDEX(Sheet2!$H$2:'Sheet2'!$H$45,MATCH(AZ291,Sheet2!$G$2:'Sheet2'!$G$45,0)),0)))+IF($BE$1=TRUE,2,0)</f>
        <v>7</v>
      </c>
      <c r="Y291" s="38">
        <f t="shared" ref="Y291:Y322" si="319">X291+3.5</f>
        <v>10.5</v>
      </c>
      <c r="Z291" s="38">
        <f t="shared" ref="Z291:Z325" si="320">X291+6.5</f>
        <v>13.5</v>
      </c>
      <c r="AA291" s="39">
        <f t="shared" ref="AA291:AA325" si="321">X291+9.5</f>
        <v>16.5</v>
      </c>
      <c r="AB291" s="38">
        <f>BA291+IF($F291="범선",IF($BG$1=TRUE,INDEX(Sheet2!$H$2:'Sheet2'!$H$45,MATCH(BA291,Sheet2!$G$2:'Sheet2'!$G$45,0),0)),IF($BH$1=TRUE,INDEX(Sheet2!$I$2:'Sheet2'!$I$45,MATCH(BA291,Sheet2!$G$2:'Sheet2'!$G$45,0)),IF($BI$1=TRUE,INDEX(Sheet2!$H$2:'Sheet2'!$H$45,MATCH(BA291,Sheet2!$G$2:'Sheet2'!$G$45,0)),0)))+IF($BE$1=TRUE,2,0)</f>
        <v>11</v>
      </c>
      <c r="AC291" s="38">
        <f t="shared" ref="AC291:AC322" si="322">AB291+3.5</f>
        <v>14.5</v>
      </c>
      <c r="AD291" s="38">
        <f t="shared" ref="AD291:AD325" si="323">AB291+6.5</f>
        <v>17.5</v>
      </c>
      <c r="AE291" s="39">
        <f t="shared" ref="AE291:AE325" si="324">AB291+9.5</f>
        <v>20.5</v>
      </c>
      <c r="AF291" s="38">
        <f>BB291+IF($F291="범선",IF($BG$1=TRUE,INDEX(Sheet2!$H$2:'Sheet2'!$H$45,MATCH(BB291,Sheet2!$G$2:'Sheet2'!$G$45,0),0)),IF($BH$1=TRUE,INDEX(Sheet2!$I$2:'Sheet2'!$I$45,MATCH(BB291,Sheet2!$G$2:'Sheet2'!$G$45,0)),IF($BI$1=TRUE,INDEX(Sheet2!$H$2:'Sheet2'!$H$45,MATCH(BB291,Sheet2!$G$2:'Sheet2'!$G$45,0)),0)))+IF($BE$1=TRUE,2,0)</f>
        <v>15</v>
      </c>
      <c r="AG291" s="38">
        <f t="shared" ref="AG291:AG322" si="325">AF291+3.5</f>
        <v>18.5</v>
      </c>
      <c r="AH291" s="38">
        <f t="shared" ref="AH291:AH325" si="326">AF291+6.5</f>
        <v>21.5</v>
      </c>
      <c r="AI291" s="39">
        <f t="shared" ref="AI291:AI325" si="327">AF291+9.5</f>
        <v>24.5</v>
      </c>
      <c r="AK291" s="5">
        <v>140</v>
      </c>
      <c r="AL291" s="5">
        <v>310</v>
      </c>
      <c r="AM291" s="5">
        <v>11</v>
      </c>
      <c r="AN291" s="262">
        <v>5</v>
      </c>
      <c r="AO291" s="269">
        <v>25</v>
      </c>
      <c r="AP291" s="5">
        <v>70</v>
      </c>
      <c r="AQ291" s="5">
        <v>38</v>
      </c>
      <c r="AR291" s="5">
        <v>54</v>
      </c>
      <c r="AS291" s="5">
        <v>386</v>
      </c>
      <c r="AT291" s="5">
        <v>3</v>
      </c>
      <c r="AU291" s="5">
        <f t="shared" ref="AU291:AU325" si="328">AP291+AR291+AS291</f>
        <v>510</v>
      </c>
      <c r="AV291" s="5">
        <f t="shared" ref="AV291:AV322" si="329">ROUNDDOWN(AU291*0.75,0)</f>
        <v>382</v>
      </c>
      <c r="AW291" s="5">
        <f t="shared" ref="AW291:AW325" si="330">ROUNDDOWN(AU291*1.25,0)</f>
        <v>637</v>
      </c>
      <c r="AX291" s="5">
        <f t="shared" ref="AX291:AX325" si="331">ROUNDDOWN(($AO291-5)/5,0)-ROUNDDOWN(IF($BC$1=TRUE,$AV291,$AW291)/100,0)+IF($BD$1=TRUE,1,0)+IF($BF$1=TRUE,6,0)</f>
        <v>1</v>
      </c>
      <c r="AY291" s="5">
        <f t="shared" ref="AY291:AY325" si="332">ROUNDDOWN(($AO291-5+3*$BC$7)/5,0)-ROUNDDOWN(IF($BC$1=TRUE,$AV291,$AW291)/100,0)+IF($BD$1=TRUE,1,0)+IF($BF$1=TRUE,6,0)</f>
        <v>2</v>
      </c>
      <c r="AZ291" s="5">
        <f t="shared" ref="AZ291:AZ325" si="333">ROUNDDOWN(($AO291-5+20*1+2*$BC$7)/5,0)-ROUNDDOWN(IF($BC$1=TRUE,$AV291,$AW291)/100,0)+IF($BD$1=TRUE,1,0)+IF($BF$1=TRUE,6,0)</f>
        <v>5</v>
      </c>
      <c r="BA291" s="5">
        <f t="shared" ref="BA291:BA325" si="334">ROUNDDOWN(($AO291-5+20*2+1*$BC$7)/5,0)-ROUNDDOWN(IF($BC$1=TRUE,$AV291,$AW291)/100,0)+IF($BD$1=TRUE,1,0)+IF($BF$1=TRUE,6,0)</f>
        <v>9</v>
      </c>
      <c r="BB291" s="5">
        <f t="shared" ref="BB291:BB325" si="335">ROUNDDOWN(($AO291-5+60)/5,0)-ROUNDDOWN(IF($BC$1=TRUE,$AV291,$AW291)/100,0)+IF($BD$1=TRUE,1,0)+IF($BF$1=TRUE,6,0)</f>
        <v>13</v>
      </c>
    </row>
    <row r="292" spans="1:54" s="5" customFormat="1" hidden="1">
      <c r="A292" s="366"/>
      <c r="B292" s="166" t="s">
        <v>45</v>
      </c>
      <c r="C292" s="164" t="s">
        <v>42</v>
      </c>
      <c r="D292" s="160" t="s">
        <v>1</v>
      </c>
      <c r="E292" s="160" t="s">
        <v>0</v>
      </c>
      <c r="F292" s="161" t="s">
        <v>18</v>
      </c>
      <c r="G292" s="162" t="s">
        <v>8</v>
      </c>
      <c r="H292" s="287">
        <f>ROUNDDOWN(AK292*1.05,0)+INDEX(Sheet2!$B$2:'Sheet2'!$B$5,MATCH(G292,Sheet2!$A$2:'Sheet2'!$A$5,0),0)+34*AT292-ROUNDUP(IF($BC$1=TRUE,AV292,AW292)/10,0)+A292</f>
        <v>549</v>
      </c>
      <c r="I292" s="298">
        <f>ROUNDDOWN(AL292*1.05,0)+INDEX(Sheet2!$B$2:'Sheet2'!$B$5,MATCH(G292,Sheet2!$A$2:'Sheet2'!$A$5,0),0)+34*AT292-ROUNDUP(IF($BC$1=TRUE,AV292,AW292)/10,0)+A292</f>
        <v>455</v>
      </c>
      <c r="J292" s="163">
        <f t="shared" si="308"/>
        <v>1004</v>
      </c>
      <c r="K292" s="593">
        <f>AW292-ROUNDDOWN(AR292/2,0)-ROUNDDOWN(MAX(AQ292*1.2,AP292*0.5),0)+INDEX(Sheet2!$C$2:'Sheet2'!$C$5,MATCH(G292,Sheet2!$A$2:'Sheet2'!$A$5,0),0)</f>
        <v>605</v>
      </c>
      <c r="L292" s="164">
        <f t="shared" si="309"/>
        <v>306</v>
      </c>
      <c r="M292" s="614">
        <f t="shared" si="310"/>
        <v>14</v>
      </c>
      <c r="N292" s="100">
        <f t="shared" si="311"/>
        <v>29</v>
      </c>
      <c r="O292" s="626">
        <f t="shared" si="312"/>
        <v>2102</v>
      </c>
      <c r="P292" s="31">
        <f>AX292+IF($F292="범선",IF($BG$1=TRUE,INDEX(Sheet2!$H$2:'Sheet2'!$H$45,MATCH(AX292,Sheet2!$G$2:'Sheet2'!$G$45,0),0)),IF($BH$1=TRUE,INDEX(Sheet2!$I$2:'Sheet2'!$I$45,MATCH(AX292,Sheet2!$G$2:'Sheet2'!$G$45,0)),IF($BI$1=TRUE,INDEX(Sheet2!$H$2:'Sheet2'!$H$45,MATCH(AX292,Sheet2!$G$2:'Sheet2'!$G$45,0)),0)))+IF($BE$1=TRUE,2,0)</f>
        <v>3</v>
      </c>
      <c r="Q292" s="26">
        <f t="shared" si="313"/>
        <v>6</v>
      </c>
      <c r="R292" s="26">
        <f t="shared" si="314"/>
        <v>9</v>
      </c>
      <c r="S292" s="28">
        <f t="shared" si="315"/>
        <v>12</v>
      </c>
      <c r="T292" s="26">
        <f>AY292+IF($F292="범선",IF($BG$1=TRUE,INDEX(Sheet2!$H$2:'Sheet2'!$H$45,MATCH(AY292,Sheet2!$G$2:'Sheet2'!$G$45,0),0)),IF($BH$1=TRUE,INDEX(Sheet2!$I$2:'Sheet2'!$I$45,MATCH(AY292,Sheet2!$G$2:'Sheet2'!$G$45,0)),IF($BI$1=TRUE,INDEX(Sheet2!$H$2:'Sheet2'!$H$45,MATCH(AY292,Sheet2!$G$2:'Sheet2'!$G$45,0)),0)))+IF($BE$1=TRUE,2,0)</f>
        <v>5</v>
      </c>
      <c r="U292" s="26">
        <f t="shared" si="316"/>
        <v>8.5</v>
      </c>
      <c r="V292" s="26">
        <f t="shared" si="317"/>
        <v>11.5</v>
      </c>
      <c r="W292" s="28">
        <f t="shared" si="318"/>
        <v>14.5</v>
      </c>
      <c r="X292" s="26">
        <f>AZ292+IF($F292="범선",IF($BG$1=TRUE,INDEX(Sheet2!$H$2:'Sheet2'!$H$45,MATCH(AZ292,Sheet2!$G$2:'Sheet2'!$G$45,0),0)),IF($BH$1=TRUE,INDEX(Sheet2!$I$2:'Sheet2'!$I$45,MATCH(AZ292,Sheet2!$G$2:'Sheet2'!$G$45,0)),IF($BI$1=TRUE,INDEX(Sheet2!$H$2:'Sheet2'!$H$45,MATCH(AZ292,Sheet2!$G$2:'Sheet2'!$G$45,0)),0)))+IF($BE$1=TRUE,2,0)</f>
        <v>8</v>
      </c>
      <c r="Y292" s="26">
        <f t="shared" si="319"/>
        <v>11.5</v>
      </c>
      <c r="Z292" s="26">
        <f t="shared" si="320"/>
        <v>14.5</v>
      </c>
      <c r="AA292" s="28">
        <f t="shared" si="321"/>
        <v>17.5</v>
      </c>
      <c r="AB292" s="26">
        <f>BA292+IF($F292="범선",IF($BG$1=TRUE,INDEX(Sheet2!$H$2:'Sheet2'!$H$45,MATCH(BA292,Sheet2!$G$2:'Sheet2'!$G$45,0),0)),IF($BH$1=TRUE,INDEX(Sheet2!$I$2:'Sheet2'!$I$45,MATCH(BA292,Sheet2!$G$2:'Sheet2'!$G$45,0)),IF($BI$1=TRUE,INDEX(Sheet2!$H$2:'Sheet2'!$H$45,MATCH(BA292,Sheet2!$G$2:'Sheet2'!$G$45,0)),0)))+IF($BE$1=TRUE,2,0)</f>
        <v>12</v>
      </c>
      <c r="AC292" s="26">
        <f t="shared" si="322"/>
        <v>15.5</v>
      </c>
      <c r="AD292" s="26">
        <f t="shared" si="323"/>
        <v>18.5</v>
      </c>
      <c r="AE292" s="28">
        <f t="shared" si="324"/>
        <v>21.5</v>
      </c>
      <c r="AF292" s="26">
        <f>BB292+IF($F292="범선",IF($BG$1=TRUE,INDEX(Sheet2!$H$2:'Sheet2'!$H$45,MATCH(BB292,Sheet2!$G$2:'Sheet2'!$G$45,0),0)),IF($BH$1=TRUE,INDEX(Sheet2!$I$2:'Sheet2'!$I$45,MATCH(BB292,Sheet2!$G$2:'Sheet2'!$G$45,0)),IF($BI$1=TRUE,INDEX(Sheet2!$H$2:'Sheet2'!$H$45,MATCH(BB292,Sheet2!$G$2:'Sheet2'!$G$45,0)),0)))+IF($BE$1=TRUE,2,0)</f>
        <v>15</v>
      </c>
      <c r="AG292" s="26">
        <f t="shared" si="325"/>
        <v>18.5</v>
      </c>
      <c r="AH292" s="26">
        <f t="shared" si="326"/>
        <v>21.5</v>
      </c>
      <c r="AI292" s="28">
        <f t="shared" si="327"/>
        <v>24.5</v>
      </c>
      <c r="AJ292" s="6"/>
      <c r="AK292" s="5">
        <v>310</v>
      </c>
      <c r="AL292" s="5">
        <v>220</v>
      </c>
      <c r="AM292" s="5">
        <v>15</v>
      </c>
      <c r="AN292" s="262">
        <v>14</v>
      </c>
      <c r="AO292" s="269">
        <v>29</v>
      </c>
      <c r="AP292" s="5">
        <v>90</v>
      </c>
      <c r="AQ292" s="5">
        <v>34</v>
      </c>
      <c r="AR292" s="5">
        <v>48</v>
      </c>
      <c r="AS292" s="5">
        <v>362</v>
      </c>
      <c r="AT292" s="5">
        <v>3</v>
      </c>
      <c r="AU292" s="5">
        <f t="shared" si="328"/>
        <v>500</v>
      </c>
      <c r="AV292" s="5">
        <f t="shared" si="329"/>
        <v>375</v>
      </c>
      <c r="AW292" s="5">
        <f t="shared" si="330"/>
        <v>625</v>
      </c>
      <c r="AX292" s="5">
        <f t="shared" si="331"/>
        <v>1</v>
      </c>
      <c r="AY292" s="5">
        <f t="shared" si="332"/>
        <v>3</v>
      </c>
      <c r="AZ292" s="5">
        <f t="shared" si="333"/>
        <v>6</v>
      </c>
      <c r="BA292" s="5">
        <f t="shared" si="334"/>
        <v>10</v>
      </c>
      <c r="BB292" s="5">
        <f t="shared" si="335"/>
        <v>13</v>
      </c>
    </row>
    <row r="293" spans="1:54" s="5" customFormat="1" hidden="1">
      <c r="A293" s="366"/>
      <c r="B293" s="166"/>
      <c r="C293" s="164" t="s">
        <v>209</v>
      </c>
      <c r="D293" s="160" t="s">
        <v>25</v>
      </c>
      <c r="E293" s="160" t="s">
        <v>0</v>
      </c>
      <c r="F293" s="160" t="s">
        <v>18</v>
      </c>
      <c r="G293" s="162" t="s">
        <v>8</v>
      </c>
      <c r="H293" s="287">
        <f>ROUNDDOWN(AK293*1.05,0)+INDEX(Sheet2!$B$2:'Sheet2'!$B$5,MATCH(G293,Sheet2!$A$2:'Sheet2'!$A$5,0),0)+34*AT293-ROUNDUP(IF($BC$1=TRUE,AV293,AW293)/10,0)+A293</f>
        <v>549</v>
      </c>
      <c r="I293" s="298">
        <f>ROUNDDOWN(AL293*1.05,0)+INDEX(Sheet2!$B$2:'Sheet2'!$B$5,MATCH(G293,Sheet2!$A$2:'Sheet2'!$A$5,0),0)+34*AT293-ROUNDUP(IF($BC$1=TRUE,AV293,AW293)/10,0)+A293</f>
        <v>549</v>
      </c>
      <c r="J293" s="163">
        <f t="shared" si="308"/>
        <v>1098</v>
      </c>
      <c r="K293" s="593">
        <f>AW293-ROUNDDOWN(AR293/2,0)-ROUNDDOWN(MAX(AQ293*1.2,AP293*0.5),0)+INDEX(Sheet2!$C$2:'Sheet2'!$C$5,MATCH(G293,Sheet2!$A$2:'Sheet2'!$A$5,0),0)</f>
        <v>597</v>
      </c>
      <c r="L293" s="164">
        <f t="shared" si="309"/>
        <v>298</v>
      </c>
      <c r="M293" s="100">
        <f t="shared" si="310"/>
        <v>15</v>
      </c>
      <c r="N293" s="100">
        <f t="shared" si="311"/>
        <v>41</v>
      </c>
      <c r="O293" s="626">
        <f t="shared" si="312"/>
        <v>2196</v>
      </c>
      <c r="P293" s="47">
        <f>AX293+IF($F293="범선",IF($BG$1=TRUE,INDEX(Sheet2!$H$2:'Sheet2'!$H$45,MATCH(AX293,Sheet2!$G$2:'Sheet2'!$G$45,0),0)),IF($BH$1=TRUE,INDEX(Sheet2!$I$2:'Sheet2'!$I$45,MATCH(AX293,Sheet2!$G$2:'Sheet2'!$G$45,0)),IF($BI$1=TRUE,INDEX(Sheet2!$H$2:'Sheet2'!$H$45,MATCH(AX293,Sheet2!$G$2:'Sheet2'!$G$45,0)),0)))+IF($BE$1=TRUE,2,0)</f>
        <v>6</v>
      </c>
      <c r="Q293" s="43">
        <f t="shared" si="313"/>
        <v>9</v>
      </c>
      <c r="R293" s="43">
        <f t="shared" si="314"/>
        <v>12</v>
      </c>
      <c r="S293" s="45">
        <f t="shared" si="315"/>
        <v>15</v>
      </c>
      <c r="T293" s="43">
        <f>AY293+IF($F293="범선",IF($BG$1=TRUE,INDEX(Sheet2!$H$2:'Sheet2'!$H$45,MATCH(AY293,Sheet2!$G$2:'Sheet2'!$G$45,0),0)),IF($BH$1=TRUE,INDEX(Sheet2!$I$2:'Sheet2'!$I$45,MATCH(AY293,Sheet2!$G$2:'Sheet2'!$G$45,0)),IF($BI$1=TRUE,INDEX(Sheet2!$H$2:'Sheet2'!$H$45,MATCH(AY293,Sheet2!$G$2:'Sheet2'!$G$45,0)),0)))+IF($BE$1=TRUE,2,0)</f>
        <v>7</v>
      </c>
      <c r="U293" s="43">
        <f t="shared" si="316"/>
        <v>10.5</v>
      </c>
      <c r="V293" s="43">
        <f t="shared" si="317"/>
        <v>13.5</v>
      </c>
      <c r="W293" s="45">
        <f t="shared" si="318"/>
        <v>16.5</v>
      </c>
      <c r="X293" s="43">
        <f>AZ293+IF($F293="범선",IF($BG$1=TRUE,INDEX(Sheet2!$H$2:'Sheet2'!$H$45,MATCH(AZ293,Sheet2!$G$2:'Sheet2'!$G$45,0),0)),IF($BH$1=TRUE,INDEX(Sheet2!$I$2:'Sheet2'!$I$45,MATCH(AZ293,Sheet2!$G$2:'Sheet2'!$G$45,0)),IF($BI$1=TRUE,INDEX(Sheet2!$H$2:'Sheet2'!$H$45,MATCH(AZ293,Sheet2!$G$2:'Sheet2'!$G$45,0)),0)))+IF($BE$1=TRUE,2,0)</f>
        <v>11</v>
      </c>
      <c r="Y293" s="43">
        <f t="shared" si="319"/>
        <v>14.5</v>
      </c>
      <c r="Z293" s="43">
        <f t="shared" si="320"/>
        <v>17.5</v>
      </c>
      <c r="AA293" s="45">
        <f t="shared" si="321"/>
        <v>20.5</v>
      </c>
      <c r="AB293" s="43">
        <f>BA293+IF($F293="범선",IF($BG$1=TRUE,INDEX(Sheet2!$H$2:'Sheet2'!$H$45,MATCH(BA293,Sheet2!$G$2:'Sheet2'!$G$45,0),0)),IF($BH$1=TRUE,INDEX(Sheet2!$I$2:'Sheet2'!$I$45,MATCH(BA293,Sheet2!$G$2:'Sheet2'!$G$45,0)),IF($BI$1=TRUE,INDEX(Sheet2!$H$2:'Sheet2'!$H$45,MATCH(BA293,Sheet2!$G$2:'Sheet2'!$G$45,0)),0)))+IF($BE$1=TRUE,2,0)</f>
        <v>14</v>
      </c>
      <c r="AC293" s="43">
        <f t="shared" si="322"/>
        <v>17.5</v>
      </c>
      <c r="AD293" s="43">
        <f t="shared" si="323"/>
        <v>20.5</v>
      </c>
      <c r="AE293" s="45">
        <f t="shared" si="324"/>
        <v>23.5</v>
      </c>
      <c r="AF293" s="43">
        <f>BB293+IF($F293="범선",IF($BG$1=TRUE,INDEX(Sheet2!$H$2:'Sheet2'!$H$45,MATCH(BB293,Sheet2!$G$2:'Sheet2'!$G$45,0),0)),IF($BH$1=TRUE,INDEX(Sheet2!$I$2:'Sheet2'!$I$45,MATCH(BB293,Sheet2!$G$2:'Sheet2'!$G$45,0)),IF($BI$1=TRUE,INDEX(Sheet2!$H$2:'Sheet2'!$H$45,MATCH(BB293,Sheet2!$G$2:'Sheet2'!$G$45,0)),0)))+IF($BE$1=TRUE,2,0)</f>
        <v>18</v>
      </c>
      <c r="AG293" s="43">
        <f t="shared" si="325"/>
        <v>21.5</v>
      </c>
      <c r="AH293" s="43">
        <f t="shared" si="326"/>
        <v>24.5</v>
      </c>
      <c r="AI293" s="45">
        <f t="shared" si="327"/>
        <v>27.5</v>
      </c>
      <c r="AJ293" s="6"/>
      <c r="AK293" s="13">
        <v>310</v>
      </c>
      <c r="AL293" s="13">
        <v>310</v>
      </c>
      <c r="AM293" s="13">
        <v>16</v>
      </c>
      <c r="AN293" s="393">
        <v>15</v>
      </c>
      <c r="AO293" s="394">
        <v>41</v>
      </c>
      <c r="AP293" s="13">
        <v>80</v>
      </c>
      <c r="AQ293" s="13">
        <v>27</v>
      </c>
      <c r="AR293" s="13">
        <v>74</v>
      </c>
      <c r="AS293" s="13">
        <v>346</v>
      </c>
      <c r="AT293" s="13">
        <v>3</v>
      </c>
      <c r="AU293" s="5">
        <f t="shared" si="328"/>
        <v>500</v>
      </c>
      <c r="AV293" s="5">
        <f t="shared" si="329"/>
        <v>375</v>
      </c>
      <c r="AW293" s="5">
        <f t="shared" si="330"/>
        <v>625</v>
      </c>
      <c r="AX293" s="5">
        <f t="shared" si="331"/>
        <v>4</v>
      </c>
      <c r="AY293" s="5">
        <f t="shared" si="332"/>
        <v>5</v>
      </c>
      <c r="AZ293" s="5">
        <f t="shared" si="333"/>
        <v>9</v>
      </c>
      <c r="BA293" s="5">
        <f t="shared" si="334"/>
        <v>12</v>
      </c>
      <c r="BB293" s="5">
        <f t="shared" si="335"/>
        <v>16</v>
      </c>
    </row>
    <row r="294" spans="1:54" s="5" customFormat="1" hidden="1">
      <c r="A294" s="334"/>
      <c r="B294" s="89" t="s">
        <v>43</v>
      </c>
      <c r="C294" s="25" t="s">
        <v>51</v>
      </c>
      <c r="D294" s="26" t="s">
        <v>1</v>
      </c>
      <c r="E294" s="26" t="s">
        <v>0</v>
      </c>
      <c r="F294" s="26" t="s">
        <v>18</v>
      </c>
      <c r="G294" s="28" t="s">
        <v>163</v>
      </c>
      <c r="H294" s="91">
        <f>ROUNDDOWN(AK294*1.05,0)+INDEX(Sheet2!$B$2:'Sheet2'!$B$5,MATCH(G294,Sheet2!$A$2:'Sheet2'!$A$5,0),0)+34*AT294-ROUNDUP(IF($BC$1=TRUE,AV294,AW294)/10,0)+A294</f>
        <v>514</v>
      </c>
      <c r="I294" s="231">
        <f>ROUNDDOWN(AL294*1.05,0)+INDEX(Sheet2!$B$2:'Sheet2'!$B$5,MATCH(G294,Sheet2!$A$2:'Sheet2'!$A$5,0),0)+34*AT294-ROUNDUP(IF($BC$1=TRUE,AV294,AW294)/10,0)+A294</f>
        <v>556</v>
      </c>
      <c r="J294" s="30">
        <f t="shared" si="308"/>
        <v>1070</v>
      </c>
      <c r="K294" s="665">
        <f>AW294-ROUNDDOWN(AR294/2,0)-ROUNDDOWN(MAX(AQ294*1.2,AP294*0.5),0)+INDEX(Sheet2!$C$2:'Sheet2'!$C$5,MATCH(G294,Sheet2!$A$2:'Sheet2'!$A$5,0),0)</f>
        <v>596</v>
      </c>
      <c r="L294" s="25">
        <f t="shared" si="309"/>
        <v>297</v>
      </c>
      <c r="M294" s="83">
        <f t="shared" si="310"/>
        <v>15</v>
      </c>
      <c r="N294" s="83">
        <f t="shared" si="311"/>
        <v>30</v>
      </c>
      <c r="O294" s="257">
        <f t="shared" si="312"/>
        <v>2098</v>
      </c>
      <c r="P294" s="41">
        <f>AX294+IF($F294="범선",IF($BG$1=TRUE,INDEX(Sheet2!$H$2:'Sheet2'!$H$45,MATCH(AX294,Sheet2!$G$2:'Sheet2'!$G$45,0),0)),IF($BH$1=TRUE,INDEX(Sheet2!$I$2:'Sheet2'!$I$45,MATCH(AX294,Sheet2!$G$2:'Sheet2'!$G$45,0)),IF($BI$1=TRUE,INDEX(Sheet2!$H$2:'Sheet2'!$H$45,MATCH(AX294,Sheet2!$G$2:'Sheet2'!$G$45,0)),0)))+IF($BE$1=TRUE,2,0)</f>
        <v>4</v>
      </c>
      <c r="Q294" s="38">
        <f t="shared" si="313"/>
        <v>7</v>
      </c>
      <c r="R294" s="38">
        <f t="shared" si="314"/>
        <v>10</v>
      </c>
      <c r="S294" s="39">
        <f t="shared" si="315"/>
        <v>13</v>
      </c>
      <c r="T294" s="38">
        <f>AY294+IF($F294="범선",IF($BG$1=TRUE,INDEX(Sheet2!$H$2:'Sheet2'!$H$45,MATCH(AY294,Sheet2!$G$2:'Sheet2'!$G$45,0),0)),IF($BH$1=TRUE,INDEX(Sheet2!$I$2:'Sheet2'!$I$45,MATCH(AY294,Sheet2!$G$2:'Sheet2'!$G$45,0)),IF($BI$1=TRUE,INDEX(Sheet2!$H$2:'Sheet2'!$H$45,MATCH(AY294,Sheet2!$G$2:'Sheet2'!$G$45,0)),0)))+IF($BE$1=TRUE,2,0)</f>
        <v>5</v>
      </c>
      <c r="U294" s="38">
        <f t="shared" si="316"/>
        <v>8.5</v>
      </c>
      <c r="V294" s="38">
        <f t="shared" si="317"/>
        <v>11.5</v>
      </c>
      <c r="W294" s="39">
        <f t="shared" si="318"/>
        <v>14.5</v>
      </c>
      <c r="X294" s="38">
        <f>AZ294+IF($F294="범선",IF($BG$1=TRUE,INDEX(Sheet2!$H$2:'Sheet2'!$H$45,MATCH(AZ294,Sheet2!$G$2:'Sheet2'!$G$45,0),0)),IF($BH$1=TRUE,INDEX(Sheet2!$I$2:'Sheet2'!$I$45,MATCH(AZ294,Sheet2!$G$2:'Sheet2'!$G$45,0)),IF($BI$1=TRUE,INDEX(Sheet2!$H$2:'Sheet2'!$H$45,MATCH(AZ294,Sheet2!$G$2:'Sheet2'!$G$45,0)),0)))+IF($BE$1=TRUE,2,0)</f>
        <v>8</v>
      </c>
      <c r="Y294" s="38">
        <f t="shared" si="319"/>
        <v>11.5</v>
      </c>
      <c r="Z294" s="38">
        <f t="shared" si="320"/>
        <v>14.5</v>
      </c>
      <c r="AA294" s="39">
        <f t="shared" si="321"/>
        <v>17.5</v>
      </c>
      <c r="AB294" s="38">
        <f>BA294+IF($F294="범선",IF($BG$1=TRUE,INDEX(Sheet2!$H$2:'Sheet2'!$H$45,MATCH(BA294,Sheet2!$G$2:'Sheet2'!$G$45,0),0)),IF($BH$1=TRUE,INDEX(Sheet2!$I$2:'Sheet2'!$I$45,MATCH(BA294,Sheet2!$G$2:'Sheet2'!$G$45,0)),IF($BI$1=TRUE,INDEX(Sheet2!$H$2:'Sheet2'!$H$45,MATCH(BA294,Sheet2!$G$2:'Sheet2'!$G$45,0)),0)))+IF($BE$1=TRUE,2,0)</f>
        <v>12</v>
      </c>
      <c r="AC294" s="38">
        <f t="shared" si="322"/>
        <v>15.5</v>
      </c>
      <c r="AD294" s="38">
        <f t="shared" si="323"/>
        <v>18.5</v>
      </c>
      <c r="AE294" s="39">
        <f t="shared" si="324"/>
        <v>21.5</v>
      </c>
      <c r="AF294" s="38">
        <f>BB294+IF($F294="범선",IF($BG$1=TRUE,INDEX(Sheet2!$H$2:'Sheet2'!$H$45,MATCH(BB294,Sheet2!$G$2:'Sheet2'!$G$45,0),0)),IF($BH$1=TRUE,INDEX(Sheet2!$I$2:'Sheet2'!$I$45,MATCH(BB294,Sheet2!$G$2:'Sheet2'!$G$45,0)),IF($BI$1=TRUE,INDEX(Sheet2!$H$2:'Sheet2'!$H$45,MATCH(BB294,Sheet2!$G$2:'Sheet2'!$G$45,0)),0)))+IF($BE$1=TRUE,2,0)</f>
        <v>16</v>
      </c>
      <c r="AG294" s="38">
        <f t="shared" si="325"/>
        <v>19.5</v>
      </c>
      <c r="AH294" s="38">
        <f t="shared" si="326"/>
        <v>22.5</v>
      </c>
      <c r="AI294" s="39">
        <f t="shared" si="327"/>
        <v>25.5</v>
      </c>
      <c r="AJ294" s="6"/>
      <c r="AK294" s="13">
        <v>296</v>
      </c>
      <c r="AL294" s="13">
        <v>336</v>
      </c>
      <c r="AM294" s="13">
        <v>16</v>
      </c>
      <c r="AN294" s="262">
        <v>15</v>
      </c>
      <c r="AO294" s="269">
        <v>30</v>
      </c>
      <c r="AP294" s="13">
        <v>72</v>
      </c>
      <c r="AQ294" s="13">
        <v>40</v>
      </c>
      <c r="AR294" s="13">
        <v>60</v>
      </c>
      <c r="AS294" s="13">
        <v>368</v>
      </c>
      <c r="AT294" s="13">
        <v>3</v>
      </c>
      <c r="AU294" s="13">
        <f t="shared" si="328"/>
        <v>500</v>
      </c>
      <c r="AV294" s="13">
        <f t="shared" si="329"/>
        <v>375</v>
      </c>
      <c r="AW294" s="13">
        <f t="shared" si="330"/>
        <v>625</v>
      </c>
      <c r="AX294" s="5">
        <f t="shared" si="331"/>
        <v>2</v>
      </c>
      <c r="AY294" s="5">
        <f t="shared" si="332"/>
        <v>3</v>
      </c>
      <c r="AZ294" s="5">
        <f t="shared" si="333"/>
        <v>6</v>
      </c>
      <c r="BA294" s="5">
        <f t="shared" si="334"/>
        <v>10</v>
      </c>
      <c r="BB294" s="5">
        <f t="shared" si="335"/>
        <v>14</v>
      </c>
    </row>
    <row r="295" spans="1:54" s="5" customFormat="1" hidden="1">
      <c r="A295" s="366"/>
      <c r="B295" s="166" t="s">
        <v>45</v>
      </c>
      <c r="C295" s="164" t="s">
        <v>209</v>
      </c>
      <c r="D295" s="160" t="s">
        <v>25</v>
      </c>
      <c r="E295" s="160" t="s">
        <v>0</v>
      </c>
      <c r="F295" s="160" t="s">
        <v>18</v>
      </c>
      <c r="G295" s="162" t="s">
        <v>8</v>
      </c>
      <c r="H295" s="287">
        <f>ROUNDDOWN(AK295*1.05,0)+INDEX(Sheet2!$B$2:'Sheet2'!$B$5,MATCH(G295,Sheet2!$A$2:'Sheet2'!$A$5,0),0)+34*AT295-ROUNDUP(IF($BC$1=TRUE,AV295,AW295)/10,0)+A295</f>
        <v>549</v>
      </c>
      <c r="I295" s="298">
        <f>ROUNDDOWN(AL295*1.05,0)+INDEX(Sheet2!$B$2:'Sheet2'!$B$5,MATCH(G295,Sheet2!$A$2:'Sheet2'!$A$5,0),0)+34*AT295-ROUNDUP(IF($BC$1=TRUE,AV295,AW295)/10,0)+A295</f>
        <v>549</v>
      </c>
      <c r="J295" s="163">
        <f t="shared" si="308"/>
        <v>1098</v>
      </c>
      <c r="K295" s="593">
        <f>AW295-ROUNDDOWN(AR295/2,0)-ROUNDDOWN(MAX(AQ295*1.2,AP295*0.5),0)+INDEX(Sheet2!$C$2:'Sheet2'!$C$5,MATCH(G295,Sheet2!$A$2:'Sheet2'!$A$5,0),0)</f>
        <v>584</v>
      </c>
      <c r="L295" s="164">
        <f t="shared" si="309"/>
        <v>285</v>
      </c>
      <c r="M295" s="100">
        <f t="shared" si="310"/>
        <v>15</v>
      </c>
      <c r="N295" s="100">
        <f t="shared" si="311"/>
        <v>47</v>
      </c>
      <c r="O295" s="626">
        <f t="shared" si="312"/>
        <v>2196</v>
      </c>
      <c r="P295" s="41">
        <f>AX295+IF($F295="범선",IF($BG$1=TRUE,INDEX(Sheet2!$H$2:'Sheet2'!$H$45,MATCH(AX295,Sheet2!$G$2:'Sheet2'!$G$45,0),0)),IF($BH$1=TRUE,INDEX(Sheet2!$I$2:'Sheet2'!$I$45,MATCH(AX295,Sheet2!$G$2:'Sheet2'!$G$45,0)),IF($BI$1=TRUE,INDEX(Sheet2!$H$2:'Sheet2'!$H$45,MATCH(AX295,Sheet2!$G$2:'Sheet2'!$G$45,0)),0)))+IF($BE$1=TRUE,2,0)</f>
        <v>7</v>
      </c>
      <c r="Q295" s="38">
        <f t="shared" si="313"/>
        <v>10</v>
      </c>
      <c r="R295" s="38">
        <f t="shared" si="314"/>
        <v>13</v>
      </c>
      <c r="S295" s="39">
        <f t="shared" si="315"/>
        <v>16</v>
      </c>
      <c r="T295" s="38">
        <f>AY295+IF($F295="범선",IF($BG$1=TRUE,INDEX(Sheet2!$H$2:'Sheet2'!$H$45,MATCH(AY295,Sheet2!$G$2:'Sheet2'!$G$45,0),0)),IF($BH$1=TRUE,INDEX(Sheet2!$I$2:'Sheet2'!$I$45,MATCH(AY295,Sheet2!$G$2:'Sheet2'!$G$45,0)),IF($BI$1=TRUE,INDEX(Sheet2!$H$2:'Sheet2'!$H$45,MATCH(AY295,Sheet2!$G$2:'Sheet2'!$G$45,0)),0)))+IF($BE$1=TRUE,2,0)</f>
        <v>8</v>
      </c>
      <c r="U295" s="38">
        <f t="shared" si="316"/>
        <v>11.5</v>
      </c>
      <c r="V295" s="38">
        <f t="shared" si="317"/>
        <v>14.5</v>
      </c>
      <c r="W295" s="39">
        <f t="shared" si="318"/>
        <v>17.5</v>
      </c>
      <c r="X295" s="38">
        <f>AZ295+IF($F295="범선",IF($BG$1=TRUE,INDEX(Sheet2!$H$2:'Sheet2'!$H$45,MATCH(AZ295,Sheet2!$G$2:'Sheet2'!$G$45,0),0)),IF($BH$1=TRUE,INDEX(Sheet2!$I$2:'Sheet2'!$I$45,MATCH(AZ295,Sheet2!$G$2:'Sheet2'!$G$45,0)),IF($BI$1=TRUE,INDEX(Sheet2!$H$2:'Sheet2'!$H$45,MATCH(AZ295,Sheet2!$G$2:'Sheet2'!$G$45,0)),0)))+IF($BE$1=TRUE,2,0)</f>
        <v>12</v>
      </c>
      <c r="Y295" s="38">
        <f t="shared" si="319"/>
        <v>15.5</v>
      </c>
      <c r="Z295" s="38">
        <f t="shared" si="320"/>
        <v>18.5</v>
      </c>
      <c r="AA295" s="39">
        <f t="shared" si="321"/>
        <v>21.5</v>
      </c>
      <c r="AB295" s="38">
        <f>BA295+IF($F295="범선",IF($BG$1=TRUE,INDEX(Sheet2!$H$2:'Sheet2'!$H$45,MATCH(BA295,Sheet2!$G$2:'Sheet2'!$G$45,0),0)),IF($BH$1=TRUE,INDEX(Sheet2!$I$2:'Sheet2'!$I$45,MATCH(BA295,Sheet2!$G$2:'Sheet2'!$G$45,0)),IF($BI$1=TRUE,INDEX(Sheet2!$H$2:'Sheet2'!$H$45,MATCH(BA295,Sheet2!$G$2:'Sheet2'!$G$45,0)),0)))+IF($BE$1=TRUE,2,0)</f>
        <v>15</v>
      </c>
      <c r="AC295" s="38">
        <f t="shared" si="322"/>
        <v>18.5</v>
      </c>
      <c r="AD295" s="38">
        <f t="shared" si="323"/>
        <v>21.5</v>
      </c>
      <c r="AE295" s="39">
        <f t="shared" si="324"/>
        <v>24.5</v>
      </c>
      <c r="AF295" s="38">
        <f>BB295+IF($F295="범선",IF($BG$1=TRUE,INDEX(Sheet2!$H$2:'Sheet2'!$H$45,MATCH(BB295,Sheet2!$G$2:'Sheet2'!$G$45,0),0)),IF($BH$1=TRUE,INDEX(Sheet2!$I$2:'Sheet2'!$I$45,MATCH(BB295,Sheet2!$G$2:'Sheet2'!$G$45,0)),IF($BI$1=TRUE,INDEX(Sheet2!$H$2:'Sheet2'!$H$45,MATCH(BB295,Sheet2!$G$2:'Sheet2'!$G$45,0)),0)))+IF($BE$1=TRUE,2,0)</f>
        <v>19</v>
      </c>
      <c r="AG295" s="38">
        <f t="shared" si="325"/>
        <v>22.5</v>
      </c>
      <c r="AH295" s="38">
        <f t="shared" si="326"/>
        <v>25.5</v>
      </c>
      <c r="AI295" s="39">
        <f t="shared" si="327"/>
        <v>28.5</v>
      </c>
      <c r="AJ295" s="6"/>
      <c r="AK295" s="13">
        <v>310</v>
      </c>
      <c r="AL295" s="13">
        <v>310</v>
      </c>
      <c r="AM295" s="13">
        <v>16</v>
      </c>
      <c r="AN295" s="262">
        <v>15</v>
      </c>
      <c r="AO295" s="269">
        <v>47</v>
      </c>
      <c r="AP295" s="13">
        <v>100</v>
      </c>
      <c r="AQ295" s="13">
        <v>27</v>
      </c>
      <c r="AR295" s="13">
        <v>80</v>
      </c>
      <c r="AS295" s="13">
        <v>320</v>
      </c>
      <c r="AT295" s="13">
        <v>3</v>
      </c>
      <c r="AU295" s="5">
        <f t="shared" si="328"/>
        <v>500</v>
      </c>
      <c r="AV295" s="5">
        <f t="shared" si="329"/>
        <v>375</v>
      </c>
      <c r="AW295" s="5">
        <f t="shared" si="330"/>
        <v>625</v>
      </c>
      <c r="AX295" s="5">
        <f t="shared" si="331"/>
        <v>5</v>
      </c>
      <c r="AY295" s="5">
        <f t="shared" si="332"/>
        <v>6</v>
      </c>
      <c r="AZ295" s="5">
        <f t="shared" si="333"/>
        <v>10</v>
      </c>
      <c r="BA295" s="5">
        <f t="shared" si="334"/>
        <v>13</v>
      </c>
      <c r="BB295" s="5">
        <f t="shared" si="335"/>
        <v>17</v>
      </c>
    </row>
    <row r="296" spans="1:54" hidden="1">
      <c r="A296" s="334"/>
      <c r="B296" s="89"/>
      <c r="C296" s="25" t="s">
        <v>51</v>
      </c>
      <c r="D296" s="26" t="s">
        <v>25</v>
      </c>
      <c r="E296" s="26" t="s">
        <v>0</v>
      </c>
      <c r="F296" s="27" t="s">
        <v>18</v>
      </c>
      <c r="G296" s="28" t="s">
        <v>163</v>
      </c>
      <c r="H296" s="91">
        <f>ROUNDDOWN(AK296*1.05,0)+INDEX(Sheet2!$B$2:'Sheet2'!$B$5,MATCH(G296,Sheet2!$A$2:'Sheet2'!$A$5,0),0)+34*AT296-ROUNDUP(IF($BC$1=TRUE,AV296,AW296)/10,0)+A296</f>
        <v>498</v>
      </c>
      <c r="I296" s="231">
        <f>ROUNDDOWN(AL296*1.05,0)+INDEX(Sheet2!$B$2:'Sheet2'!$B$5,MATCH(G296,Sheet2!$A$2:'Sheet2'!$A$5,0),0)+34*AT296-ROUNDUP(IF($BC$1=TRUE,AV296,AW296)/10,0)+A296</f>
        <v>540</v>
      </c>
      <c r="J296" s="30">
        <f t="shared" si="308"/>
        <v>1038</v>
      </c>
      <c r="K296" s="665">
        <f>AW296-ROUNDDOWN(AR296/2,0)-ROUNDDOWN(MAX(AQ296*1.2,AP296*0.5),0)+INDEX(Sheet2!$C$2:'Sheet2'!$C$5,MATCH(G296,Sheet2!$A$2:'Sheet2'!$A$5,0),0)</f>
        <v>584</v>
      </c>
      <c r="L296" s="25">
        <f t="shared" si="309"/>
        <v>285</v>
      </c>
      <c r="M296" s="83">
        <f t="shared" si="310"/>
        <v>14</v>
      </c>
      <c r="N296" s="83">
        <f t="shared" si="311"/>
        <v>30</v>
      </c>
      <c r="O296" s="257">
        <f t="shared" si="312"/>
        <v>2034</v>
      </c>
      <c r="P296" s="53">
        <f>AX296+IF($F296="범선",IF($BG$1=TRUE,INDEX(Sheet2!$H$2:'Sheet2'!$H$45,MATCH(AX296,Sheet2!$G$2:'Sheet2'!$G$45,0),0)),IF($BH$1=TRUE,INDEX(Sheet2!$I$2:'Sheet2'!$I$45,MATCH(AX296,Sheet2!$G$2:'Sheet2'!$G$45,0)),IF($BI$1=TRUE,INDEX(Sheet2!$H$2:'Sheet2'!$H$45,MATCH(AX296,Sheet2!$G$2:'Sheet2'!$G$45,0)),0)))+IF($BE$1=TRUE,2,0)</f>
        <v>4</v>
      </c>
      <c r="Q296" s="49">
        <f t="shared" si="313"/>
        <v>7</v>
      </c>
      <c r="R296" s="49">
        <f t="shared" si="314"/>
        <v>10</v>
      </c>
      <c r="S296" s="51">
        <f t="shared" si="315"/>
        <v>13</v>
      </c>
      <c r="T296" s="49">
        <f>AY296+IF($F296="범선",IF($BG$1=TRUE,INDEX(Sheet2!$H$2:'Sheet2'!$H$45,MATCH(AY296,Sheet2!$G$2:'Sheet2'!$G$45,0),0)),IF($BH$1=TRUE,INDEX(Sheet2!$I$2:'Sheet2'!$I$45,MATCH(AY296,Sheet2!$G$2:'Sheet2'!$G$45,0)),IF($BI$1=TRUE,INDEX(Sheet2!$H$2:'Sheet2'!$H$45,MATCH(AY296,Sheet2!$G$2:'Sheet2'!$G$45,0)),0)))+IF($BE$1=TRUE,2,0)</f>
        <v>5</v>
      </c>
      <c r="U296" s="49">
        <f t="shared" si="316"/>
        <v>8.5</v>
      </c>
      <c r="V296" s="49">
        <f t="shared" si="317"/>
        <v>11.5</v>
      </c>
      <c r="W296" s="51">
        <f t="shared" si="318"/>
        <v>14.5</v>
      </c>
      <c r="X296" s="49">
        <f>AZ296+IF($F296="범선",IF($BG$1=TRUE,INDEX(Sheet2!$H$2:'Sheet2'!$H$45,MATCH(AZ296,Sheet2!$G$2:'Sheet2'!$G$45,0),0)),IF($BH$1=TRUE,INDEX(Sheet2!$I$2:'Sheet2'!$I$45,MATCH(AZ296,Sheet2!$G$2:'Sheet2'!$G$45,0)),IF($BI$1=TRUE,INDEX(Sheet2!$H$2:'Sheet2'!$H$45,MATCH(AZ296,Sheet2!$G$2:'Sheet2'!$G$45,0)),0)))+IF($BE$1=TRUE,2,0)</f>
        <v>8</v>
      </c>
      <c r="Y296" s="49">
        <f t="shared" si="319"/>
        <v>11.5</v>
      </c>
      <c r="Z296" s="49">
        <f t="shared" si="320"/>
        <v>14.5</v>
      </c>
      <c r="AA296" s="51">
        <f t="shared" si="321"/>
        <v>17.5</v>
      </c>
      <c r="AB296" s="49">
        <f>BA296+IF($F296="범선",IF($BG$1=TRUE,INDEX(Sheet2!$H$2:'Sheet2'!$H$45,MATCH(BA296,Sheet2!$G$2:'Sheet2'!$G$45,0),0)),IF($BH$1=TRUE,INDEX(Sheet2!$I$2:'Sheet2'!$I$45,MATCH(BA296,Sheet2!$G$2:'Sheet2'!$G$45,0)),IF($BI$1=TRUE,INDEX(Sheet2!$H$2:'Sheet2'!$H$45,MATCH(BA296,Sheet2!$G$2:'Sheet2'!$G$45,0)),0)))+IF($BE$1=TRUE,2,0)</f>
        <v>12</v>
      </c>
      <c r="AC296" s="49">
        <f t="shared" si="322"/>
        <v>15.5</v>
      </c>
      <c r="AD296" s="49">
        <f t="shared" si="323"/>
        <v>18.5</v>
      </c>
      <c r="AE296" s="51">
        <f t="shared" si="324"/>
        <v>21.5</v>
      </c>
      <c r="AF296" s="49">
        <f>BB296+IF($F296="범선",IF($BG$1=TRUE,INDEX(Sheet2!$H$2:'Sheet2'!$H$45,MATCH(BB296,Sheet2!$G$2:'Sheet2'!$G$45,0),0)),IF($BH$1=TRUE,INDEX(Sheet2!$I$2:'Sheet2'!$I$45,MATCH(BB296,Sheet2!$G$2:'Sheet2'!$G$45,0)),IF($BI$1=TRUE,INDEX(Sheet2!$H$2:'Sheet2'!$H$45,MATCH(BB296,Sheet2!$G$2:'Sheet2'!$G$45,0)),0)))+IF($BE$1=TRUE,2,0)</f>
        <v>16</v>
      </c>
      <c r="AG296" s="49">
        <f t="shared" si="325"/>
        <v>19.5</v>
      </c>
      <c r="AH296" s="49">
        <f t="shared" si="326"/>
        <v>22.5</v>
      </c>
      <c r="AI296" s="51">
        <f t="shared" si="327"/>
        <v>25.5</v>
      </c>
      <c r="AK296" s="5">
        <v>280</v>
      </c>
      <c r="AL296" s="5">
        <v>320</v>
      </c>
      <c r="AM296" s="5">
        <v>15</v>
      </c>
      <c r="AN296" s="262">
        <v>14</v>
      </c>
      <c r="AO296" s="269">
        <v>30</v>
      </c>
      <c r="AP296" s="5">
        <v>72</v>
      </c>
      <c r="AQ296" s="5">
        <v>50</v>
      </c>
      <c r="AR296" s="5">
        <v>60</v>
      </c>
      <c r="AS296" s="5">
        <v>368</v>
      </c>
      <c r="AT296" s="5">
        <v>3</v>
      </c>
      <c r="AU296" s="5">
        <f t="shared" si="328"/>
        <v>500</v>
      </c>
      <c r="AV296" s="5">
        <f t="shared" si="329"/>
        <v>375</v>
      </c>
      <c r="AW296" s="5">
        <f t="shared" si="330"/>
        <v>625</v>
      </c>
      <c r="AX296" s="5">
        <f t="shared" si="331"/>
        <v>2</v>
      </c>
      <c r="AY296" s="5">
        <f t="shared" si="332"/>
        <v>3</v>
      </c>
      <c r="AZ296" s="5">
        <f t="shared" si="333"/>
        <v>6</v>
      </c>
      <c r="BA296" s="5">
        <f t="shared" si="334"/>
        <v>10</v>
      </c>
      <c r="BB296" s="5">
        <f t="shared" si="335"/>
        <v>14</v>
      </c>
    </row>
    <row r="297" spans="1:54" ht="18.75" hidden="1" customHeight="1">
      <c r="A297" s="334"/>
      <c r="B297" s="89" t="s">
        <v>45</v>
      </c>
      <c r="C297" s="25" t="s">
        <v>51</v>
      </c>
      <c r="D297" s="26" t="s">
        <v>1</v>
      </c>
      <c r="E297" s="26" t="s">
        <v>0</v>
      </c>
      <c r="F297" s="26" t="s">
        <v>18</v>
      </c>
      <c r="G297" s="28" t="s">
        <v>163</v>
      </c>
      <c r="H297" s="91">
        <f>ROUNDDOWN(AK297*1.05,0)+INDEX(Sheet2!$B$2:'Sheet2'!$B$5,MATCH(G297,Sheet2!$A$2:'Sheet2'!$A$5,0),0)+34*AT297-ROUNDUP(IF($BC$1=TRUE,AV297,AW297)/10,0)+A297</f>
        <v>496</v>
      </c>
      <c r="I297" s="231">
        <f>ROUNDDOWN(AL297*1.05,0)+INDEX(Sheet2!$B$2:'Sheet2'!$B$5,MATCH(G297,Sheet2!$A$2:'Sheet2'!$A$5,0),0)+34*AT297-ROUNDUP(IF($BC$1=TRUE,AV297,AW297)/10,0)+A297</f>
        <v>540</v>
      </c>
      <c r="J297" s="30">
        <f t="shared" si="308"/>
        <v>1036</v>
      </c>
      <c r="K297" s="665">
        <f>AW297-ROUNDDOWN(AR297/2,0)-ROUNDDOWN(MAX(AQ297*1.2,AP297*0.5),0)+INDEX(Sheet2!$C$2:'Sheet2'!$C$5,MATCH(G297,Sheet2!$A$2:'Sheet2'!$A$5,0),0)</f>
        <v>575</v>
      </c>
      <c r="L297" s="25">
        <f t="shared" si="309"/>
        <v>276</v>
      </c>
      <c r="M297" s="83">
        <f t="shared" si="310"/>
        <v>14</v>
      </c>
      <c r="N297" s="83">
        <f t="shared" si="311"/>
        <v>35</v>
      </c>
      <c r="O297" s="257">
        <f t="shared" si="312"/>
        <v>2028</v>
      </c>
      <c r="P297" s="53">
        <f>AX297+IF($F297="범선",IF($BG$1=TRUE,INDEX(Sheet2!$H$2:'Sheet2'!$H$45,MATCH(AX297,Sheet2!$G$2:'Sheet2'!$G$45,0),0)),IF($BH$1=TRUE,INDEX(Sheet2!$I$2:'Sheet2'!$I$45,MATCH(AX297,Sheet2!$G$2:'Sheet2'!$G$45,0)),IF($BI$1=TRUE,INDEX(Sheet2!$H$2:'Sheet2'!$H$45,MATCH(AX297,Sheet2!$G$2:'Sheet2'!$G$45,0)),0)))+IF($BE$1=TRUE,2,0)</f>
        <v>5</v>
      </c>
      <c r="Q297" s="49">
        <f t="shared" si="313"/>
        <v>8</v>
      </c>
      <c r="R297" s="49">
        <f t="shared" si="314"/>
        <v>11</v>
      </c>
      <c r="S297" s="51">
        <f t="shared" si="315"/>
        <v>14</v>
      </c>
      <c r="T297" s="49">
        <f>AY297+IF($F297="범선",IF($BG$1=TRUE,INDEX(Sheet2!$H$2:'Sheet2'!$H$45,MATCH(AY297,Sheet2!$G$2:'Sheet2'!$G$45,0),0)),IF($BH$1=TRUE,INDEX(Sheet2!$I$2:'Sheet2'!$I$45,MATCH(AY297,Sheet2!$G$2:'Sheet2'!$G$45,0)),IF($BI$1=TRUE,INDEX(Sheet2!$H$2:'Sheet2'!$H$45,MATCH(AY297,Sheet2!$G$2:'Sheet2'!$G$45,0)),0)))+IF($BE$1=TRUE,2,0)</f>
        <v>6</v>
      </c>
      <c r="U297" s="49">
        <f t="shared" si="316"/>
        <v>9.5</v>
      </c>
      <c r="V297" s="49">
        <f t="shared" si="317"/>
        <v>12.5</v>
      </c>
      <c r="W297" s="51">
        <f t="shared" si="318"/>
        <v>15.5</v>
      </c>
      <c r="X297" s="49">
        <f>AZ297+IF($F297="범선",IF($BG$1=TRUE,INDEX(Sheet2!$H$2:'Sheet2'!$H$45,MATCH(AZ297,Sheet2!$G$2:'Sheet2'!$G$45,0),0)),IF($BH$1=TRUE,INDEX(Sheet2!$I$2:'Sheet2'!$I$45,MATCH(AZ297,Sheet2!$G$2:'Sheet2'!$G$45,0)),IF($BI$1=TRUE,INDEX(Sheet2!$H$2:'Sheet2'!$H$45,MATCH(AZ297,Sheet2!$G$2:'Sheet2'!$G$45,0)),0)))+IF($BE$1=TRUE,2,0)</f>
        <v>9</v>
      </c>
      <c r="Y297" s="49">
        <f t="shared" si="319"/>
        <v>12.5</v>
      </c>
      <c r="Z297" s="49">
        <f t="shared" si="320"/>
        <v>15.5</v>
      </c>
      <c r="AA297" s="51">
        <f t="shared" si="321"/>
        <v>18.5</v>
      </c>
      <c r="AB297" s="49">
        <f>BA297+IF($F297="범선",IF($BG$1=TRUE,INDEX(Sheet2!$H$2:'Sheet2'!$H$45,MATCH(BA297,Sheet2!$G$2:'Sheet2'!$G$45,0),0)),IF($BH$1=TRUE,INDEX(Sheet2!$I$2:'Sheet2'!$I$45,MATCH(BA297,Sheet2!$G$2:'Sheet2'!$G$45,0)),IF($BI$1=TRUE,INDEX(Sheet2!$H$2:'Sheet2'!$H$45,MATCH(BA297,Sheet2!$G$2:'Sheet2'!$G$45,0)),0)))+IF($BE$1=TRUE,2,0)</f>
        <v>13</v>
      </c>
      <c r="AC297" s="49">
        <f t="shared" si="322"/>
        <v>16.5</v>
      </c>
      <c r="AD297" s="49">
        <f t="shared" si="323"/>
        <v>19.5</v>
      </c>
      <c r="AE297" s="51">
        <f t="shared" si="324"/>
        <v>22.5</v>
      </c>
      <c r="AF297" s="49">
        <f>BB297+IF($F297="범선",IF($BG$1=TRUE,INDEX(Sheet2!$H$2:'Sheet2'!$H$45,MATCH(BB297,Sheet2!$G$2:'Sheet2'!$G$45,0),0)),IF($BH$1=TRUE,INDEX(Sheet2!$I$2:'Sheet2'!$I$45,MATCH(BB297,Sheet2!$G$2:'Sheet2'!$G$45,0)),IF($BI$1=TRUE,INDEX(Sheet2!$H$2:'Sheet2'!$H$45,MATCH(BB297,Sheet2!$G$2:'Sheet2'!$G$45,0)),0)))+IF($BE$1=TRUE,2,0)</f>
        <v>17</v>
      </c>
      <c r="AG297" s="49">
        <f t="shared" si="325"/>
        <v>20.5</v>
      </c>
      <c r="AH297" s="49">
        <f t="shared" si="326"/>
        <v>23.5</v>
      </c>
      <c r="AI297" s="51">
        <f t="shared" si="327"/>
        <v>26.5</v>
      </c>
      <c r="AK297" s="13">
        <v>279</v>
      </c>
      <c r="AL297" s="13">
        <v>320</v>
      </c>
      <c r="AM297" s="13">
        <v>15</v>
      </c>
      <c r="AN297" s="262">
        <v>14</v>
      </c>
      <c r="AO297" s="269">
        <v>35</v>
      </c>
      <c r="AP297" s="13">
        <v>90</v>
      </c>
      <c r="AQ297" s="13">
        <v>50</v>
      </c>
      <c r="AR297" s="13">
        <v>78</v>
      </c>
      <c r="AS297" s="13">
        <v>332</v>
      </c>
      <c r="AT297" s="13">
        <v>3</v>
      </c>
      <c r="AU297" s="13">
        <f t="shared" si="328"/>
        <v>500</v>
      </c>
      <c r="AV297" s="13">
        <f t="shared" si="329"/>
        <v>375</v>
      </c>
      <c r="AW297" s="13">
        <f t="shared" si="330"/>
        <v>625</v>
      </c>
      <c r="AX297" s="5">
        <f t="shared" si="331"/>
        <v>3</v>
      </c>
      <c r="AY297" s="5">
        <f t="shared" si="332"/>
        <v>4</v>
      </c>
      <c r="AZ297" s="5">
        <f t="shared" si="333"/>
        <v>7</v>
      </c>
      <c r="BA297" s="5">
        <f t="shared" si="334"/>
        <v>11</v>
      </c>
      <c r="BB297" s="5">
        <f t="shared" si="335"/>
        <v>15</v>
      </c>
    </row>
    <row r="298" spans="1:54" s="5" customFormat="1" hidden="1">
      <c r="A298" s="367"/>
      <c r="B298" s="437" t="s">
        <v>3</v>
      </c>
      <c r="C298" s="8" t="s">
        <v>298</v>
      </c>
      <c r="D298" s="6" t="s">
        <v>1</v>
      </c>
      <c r="E298" s="6" t="s">
        <v>0</v>
      </c>
      <c r="F298" s="7" t="s">
        <v>18</v>
      </c>
      <c r="G298" s="9" t="s">
        <v>12</v>
      </c>
      <c r="H298" s="286">
        <f>ROUNDDOWN(AK298*1.05,0)+INDEX(Sheet2!$B$2:'Sheet2'!$B$5,MATCH(G298,Sheet2!$A$2:'Sheet2'!$A$5,0),0)+34*AT298-ROUNDUP(IF($BC$1=TRUE,AV298,AW298)/10,0)+A298</f>
        <v>383</v>
      </c>
      <c r="I298" s="296">
        <f>ROUNDDOWN(AL298*1.05,0)+INDEX(Sheet2!$B$2:'Sheet2'!$B$5,MATCH(G298,Sheet2!$A$2:'Sheet2'!$A$5,0),0)+34*AT298-ROUNDUP(IF($BC$1=TRUE,AV298,AW298)/10,0)+A298</f>
        <v>533</v>
      </c>
      <c r="J298" s="15">
        <f t="shared" si="308"/>
        <v>916</v>
      </c>
      <c r="K298" s="918">
        <f>AW298-ROUNDDOWN(AR298/2,0)-ROUNDDOWN(MAX(AQ298*1.2,AP298*0.5),0)+INDEX(Sheet2!$C$2:'Sheet2'!$C$5,MATCH(G298,Sheet2!$A$2:'Sheet2'!$A$5,0),0)</f>
        <v>569</v>
      </c>
      <c r="L298" s="924">
        <f t="shared" si="309"/>
        <v>240</v>
      </c>
      <c r="M298" s="694">
        <f t="shared" si="310"/>
        <v>11</v>
      </c>
      <c r="N298" s="427">
        <f t="shared" si="311"/>
        <v>60</v>
      </c>
      <c r="O298" s="788">
        <f t="shared" si="312"/>
        <v>1682</v>
      </c>
      <c r="P298" s="31">
        <f>AX298+IF($F298="범선",IF($BG$1=TRUE,INDEX(Sheet2!$H$2:'Sheet2'!$H$45,MATCH(AX298,Sheet2!$G$2:'Sheet2'!$G$45,0),0)),IF($BH$1=TRUE,INDEX(Sheet2!$I$2:'Sheet2'!$I$45,MATCH(AX298,Sheet2!$G$2:'Sheet2'!$G$45,0)),IF($BI$1=TRUE,INDEX(Sheet2!$H$2:'Sheet2'!$H$45,MATCH(AX298,Sheet2!$G$2:'Sheet2'!$G$45,0)),0)))+IF($BE$1=TRUE,2,0)</f>
        <v>9</v>
      </c>
      <c r="Q298" s="26">
        <f t="shared" si="313"/>
        <v>12</v>
      </c>
      <c r="R298" s="26">
        <f t="shared" si="314"/>
        <v>15</v>
      </c>
      <c r="S298" s="28">
        <f t="shared" si="315"/>
        <v>18</v>
      </c>
      <c r="T298" s="26">
        <f>AY298+IF($F298="범선",IF($BG$1=TRUE,INDEX(Sheet2!$H$2:'Sheet2'!$H$45,MATCH(AY298,Sheet2!$G$2:'Sheet2'!$G$45,0),0)),IF($BH$1=TRUE,INDEX(Sheet2!$I$2:'Sheet2'!$I$45,MATCH(AY298,Sheet2!$G$2:'Sheet2'!$G$45,0)),IF($BI$1=TRUE,INDEX(Sheet2!$H$2:'Sheet2'!$H$45,MATCH(AY298,Sheet2!$G$2:'Sheet2'!$G$45,0)),0)))+IF($BE$1=TRUE,2,0)</f>
        <v>10</v>
      </c>
      <c r="U298" s="26">
        <f t="shared" si="316"/>
        <v>13.5</v>
      </c>
      <c r="V298" s="26">
        <f t="shared" si="317"/>
        <v>16.5</v>
      </c>
      <c r="W298" s="28">
        <f t="shared" si="318"/>
        <v>19.5</v>
      </c>
      <c r="X298" s="26">
        <f>AZ298+IF($F298="범선",IF($BG$1=TRUE,INDEX(Sheet2!$H$2:'Sheet2'!$H$45,MATCH(AZ298,Sheet2!$G$2:'Sheet2'!$G$45,0),0)),IF($BH$1=TRUE,INDEX(Sheet2!$I$2:'Sheet2'!$I$45,MATCH(AZ298,Sheet2!$G$2:'Sheet2'!$G$45,0)),IF($BI$1=TRUE,INDEX(Sheet2!$H$2:'Sheet2'!$H$45,MATCH(AZ298,Sheet2!$G$2:'Sheet2'!$G$45,0)),0)))+IF($BE$1=TRUE,2,0)</f>
        <v>13</v>
      </c>
      <c r="Y298" s="26">
        <f t="shared" si="319"/>
        <v>16.5</v>
      </c>
      <c r="Z298" s="26">
        <f t="shared" si="320"/>
        <v>19.5</v>
      </c>
      <c r="AA298" s="28">
        <f t="shared" si="321"/>
        <v>22.5</v>
      </c>
      <c r="AB298" s="26">
        <f>BA298+IF($F298="범선",IF($BG$1=TRUE,INDEX(Sheet2!$H$2:'Sheet2'!$H$45,MATCH(BA298,Sheet2!$G$2:'Sheet2'!$G$45,0),0)),IF($BH$1=TRUE,INDEX(Sheet2!$I$2:'Sheet2'!$I$45,MATCH(BA298,Sheet2!$G$2:'Sheet2'!$G$45,0)),IF($BI$1=TRUE,INDEX(Sheet2!$H$2:'Sheet2'!$H$45,MATCH(BA298,Sheet2!$G$2:'Sheet2'!$G$45,0)),0)))+IF($BE$1=TRUE,2,0)</f>
        <v>17</v>
      </c>
      <c r="AC298" s="26">
        <f t="shared" si="322"/>
        <v>20.5</v>
      </c>
      <c r="AD298" s="26">
        <f t="shared" si="323"/>
        <v>23.5</v>
      </c>
      <c r="AE298" s="28">
        <f t="shared" si="324"/>
        <v>26.5</v>
      </c>
      <c r="AF298" s="26">
        <f>BB298+IF($F298="범선",IF($BG$1=TRUE,INDEX(Sheet2!$H$2:'Sheet2'!$H$45,MATCH(BB298,Sheet2!$G$2:'Sheet2'!$G$45,0),0)),IF($BH$1=TRUE,INDEX(Sheet2!$I$2:'Sheet2'!$I$45,MATCH(BB298,Sheet2!$G$2:'Sheet2'!$G$45,0)),IF($BI$1=TRUE,INDEX(Sheet2!$H$2:'Sheet2'!$H$45,MATCH(BB298,Sheet2!$G$2:'Sheet2'!$G$45,0)),0)))+IF($BE$1=TRUE,2,0)</f>
        <v>21</v>
      </c>
      <c r="AG298" s="26">
        <f t="shared" si="325"/>
        <v>24.5</v>
      </c>
      <c r="AH298" s="26">
        <f t="shared" si="326"/>
        <v>27.5</v>
      </c>
      <c r="AI298" s="28">
        <f t="shared" si="327"/>
        <v>30.5</v>
      </c>
      <c r="AJ298" s="6"/>
      <c r="AK298">
        <v>142</v>
      </c>
      <c r="AL298">
        <v>285</v>
      </c>
      <c r="AM298">
        <v>9</v>
      </c>
      <c r="AN298" s="262">
        <v>11</v>
      </c>
      <c r="AO298" s="269">
        <v>60</v>
      </c>
      <c r="AP298">
        <v>250</v>
      </c>
      <c r="AQ298" s="5">
        <v>100</v>
      </c>
      <c r="AR298" s="5">
        <v>110</v>
      </c>
      <c r="AS298" s="5">
        <v>200</v>
      </c>
      <c r="AT298" s="5">
        <v>4</v>
      </c>
      <c r="AU298" s="5">
        <f t="shared" si="328"/>
        <v>560</v>
      </c>
      <c r="AV298" s="5">
        <f t="shared" si="329"/>
        <v>420</v>
      </c>
      <c r="AW298" s="5">
        <f t="shared" si="330"/>
        <v>700</v>
      </c>
      <c r="AX298" s="5">
        <f t="shared" si="331"/>
        <v>7</v>
      </c>
      <c r="AY298" s="5">
        <f t="shared" si="332"/>
        <v>8</v>
      </c>
      <c r="AZ298" s="5">
        <f t="shared" si="333"/>
        <v>11</v>
      </c>
      <c r="BA298" s="5">
        <f t="shared" si="334"/>
        <v>15</v>
      </c>
      <c r="BB298" s="5">
        <f t="shared" si="335"/>
        <v>19</v>
      </c>
    </row>
    <row r="299" spans="1:54" hidden="1">
      <c r="A299" s="334"/>
      <c r="B299" s="89" t="s">
        <v>43</v>
      </c>
      <c r="C299" s="25" t="s">
        <v>197</v>
      </c>
      <c r="D299" s="26" t="s">
        <v>1</v>
      </c>
      <c r="E299" s="26" t="s">
        <v>41</v>
      </c>
      <c r="F299" s="26" t="s">
        <v>18</v>
      </c>
      <c r="G299" s="28" t="s">
        <v>12</v>
      </c>
      <c r="H299" s="91">
        <f>ROUNDDOWN(AK299*1.05,0)+INDEX(Sheet2!$B$2:'Sheet2'!$B$5,MATCH(G299,Sheet2!$A$2:'Sheet2'!$A$5,0),0)+34*AT299-ROUNDUP(IF($BC$1=TRUE,AV299,AW299)/10,0)+A299</f>
        <v>477</v>
      </c>
      <c r="I299" s="231">
        <f>ROUNDDOWN(AL299*1.05,0)+INDEX(Sheet2!$B$2:'Sheet2'!$B$5,MATCH(G299,Sheet2!$A$2:'Sheet2'!$A$5,0),0)+34*AT299-ROUNDUP(IF($BC$1=TRUE,AV299,AW299)/10,0)+A299</f>
        <v>445</v>
      </c>
      <c r="J299" s="30">
        <f t="shared" si="308"/>
        <v>922</v>
      </c>
      <c r="K299" s="384">
        <f>AW299-ROUNDDOWN(AR299/2,0)-ROUNDDOWN(MAX(AQ299*1.2,AP299*0.5),0)+INDEX(Sheet2!$C$2:'Sheet2'!$C$5,MATCH(G299,Sheet2!$A$2:'Sheet2'!$A$5,0),0)</f>
        <v>560</v>
      </c>
      <c r="L299" s="25">
        <f t="shared" si="309"/>
        <v>261</v>
      </c>
      <c r="M299" s="83">
        <f t="shared" si="310"/>
        <v>12</v>
      </c>
      <c r="N299" s="83">
        <f t="shared" si="311"/>
        <v>48</v>
      </c>
      <c r="O299" s="257">
        <f t="shared" si="312"/>
        <v>1876</v>
      </c>
      <c r="P299" s="41">
        <f>AX299+IF($F299="범선",IF($BG$1=TRUE,INDEX(Sheet2!$H$2:'Sheet2'!$H$45,MATCH(AX299,Sheet2!$G$2:'Sheet2'!$G$45,0),0)),IF($BH$1=TRUE,INDEX(Sheet2!$I$2:'Sheet2'!$I$45,MATCH(AX299,Sheet2!$G$2:'Sheet2'!$G$45,0)),IF($BI$1=TRUE,INDEX(Sheet2!$H$2:'Sheet2'!$H$45,MATCH(AX299,Sheet2!$G$2:'Sheet2'!$G$45,0)),0)))+IF($BE$1=TRUE,2,0)</f>
        <v>7</v>
      </c>
      <c r="Q299" s="38">
        <f t="shared" si="313"/>
        <v>10</v>
      </c>
      <c r="R299" s="38">
        <f t="shared" si="314"/>
        <v>13</v>
      </c>
      <c r="S299" s="39">
        <f t="shared" si="315"/>
        <v>16</v>
      </c>
      <c r="T299" s="38">
        <f>AY299+IF($F299="범선",IF($BG$1=TRUE,INDEX(Sheet2!$H$2:'Sheet2'!$H$45,MATCH(AY299,Sheet2!$G$2:'Sheet2'!$G$45,0),0)),IF($BH$1=TRUE,INDEX(Sheet2!$I$2:'Sheet2'!$I$45,MATCH(AY299,Sheet2!$G$2:'Sheet2'!$G$45,0)),IF($BI$1=TRUE,INDEX(Sheet2!$H$2:'Sheet2'!$H$45,MATCH(AY299,Sheet2!$G$2:'Sheet2'!$G$45,0)),0)))+IF($BE$1=TRUE,2,0)</f>
        <v>8</v>
      </c>
      <c r="U299" s="38">
        <f t="shared" si="316"/>
        <v>11.5</v>
      </c>
      <c r="V299" s="38">
        <f t="shared" si="317"/>
        <v>14.5</v>
      </c>
      <c r="W299" s="39">
        <f t="shared" si="318"/>
        <v>17.5</v>
      </c>
      <c r="X299" s="38">
        <f>AZ299+IF($F299="범선",IF($BG$1=TRUE,INDEX(Sheet2!$H$2:'Sheet2'!$H$45,MATCH(AZ299,Sheet2!$G$2:'Sheet2'!$G$45,0),0)),IF($BH$1=TRUE,INDEX(Sheet2!$I$2:'Sheet2'!$I$45,MATCH(AZ299,Sheet2!$G$2:'Sheet2'!$G$45,0)),IF($BI$1=TRUE,INDEX(Sheet2!$H$2:'Sheet2'!$H$45,MATCH(AZ299,Sheet2!$G$2:'Sheet2'!$G$45,0)),0)))+IF($BE$1=TRUE,2,0)</f>
        <v>12</v>
      </c>
      <c r="Y299" s="38">
        <f t="shared" si="319"/>
        <v>15.5</v>
      </c>
      <c r="Z299" s="38">
        <f t="shared" si="320"/>
        <v>18.5</v>
      </c>
      <c r="AA299" s="39">
        <f t="shared" si="321"/>
        <v>21.5</v>
      </c>
      <c r="AB299" s="38">
        <f>BA299+IF($F299="범선",IF($BG$1=TRUE,INDEX(Sheet2!$H$2:'Sheet2'!$H$45,MATCH(BA299,Sheet2!$G$2:'Sheet2'!$G$45,0),0)),IF($BH$1=TRUE,INDEX(Sheet2!$I$2:'Sheet2'!$I$45,MATCH(BA299,Sheet2!$G$2:'Sheet2'!$G$45,0)),IF($BI$1=TRUE,INDEX(Sheet2!$H$2:'Sheet2'!$H$45,MATCH(BA299,Sheet2!$G$2:'Sheet2'!$G$45,0)),0)))+IF($BE$1=TRUE,2,0)</f>
        <v>16</v>
      </c>
      <c r="AC299" s="38">
        <f t="shared" si="322"/>
        <v>19.5</v>
      </c>
      <c r="AD299" s="38">
        <f t="shared" si="323"/>
        <v>22.5</v>
      </c>
      <c r="AE299" s="39">
        <f t="shared" si="324"/>
        <v>25.5</v>
      </c>
      <c r="AF299" s="38">
        <f>BB299+IF($F299="범선",IF($BG$1=TRUE,INDEX(Sheet2!$H$2:'Sheet2'!$H$45,MATCH(BB299,Sheet2!$G$2:'Sheet2'!$G$45,0),0)),IF($BH$1=TRUE,INDEX(Sheet2!$I$2:'Sheet2'!$I$45,MATCH(BB299,Sheet2!$G$2:'Sheet2'!$G$45,0)),IF($BI$1=TRUE,INDEX(Sheet2!$H$2:'Sheet2'!$H$45,MATCH(BB299,Sheet2!$G$2:'Sheet2'!$G$45,0)),0)))+IF($BE$1=TRUE,2,0)</f>
        <v>19</v>
      </c>
      <c r="AG299" s="38">
        <f t="shared" si="325"/>
        <v>22.5</v>
      </c>
      <c r="AH299" s="38">
        <f t="shared" si="326"/>
        <v>25.5</v>
      </c>
      <c r="AI299" s="39">
        <f t="shared" si="327"/>
        <v>28.5</v>
      </c>
      <c r="AK299" s="13">
        <v>260</v>
      </c>
      <c r="AL299" s="13">
        <v>230</v>
      </c>
      <c r="AM299" s="13">
        <v>10</v>
      </c>
      <c r="AN299" s="262">
        <v>12</v>
      </c>
      <c r="AO299" s="269">
        <v>48</v>
      </c>
      <c r="AP299" s="13">
        <v>116</v>
      </c>
      <c r="AQ299" s="13">
        <v>60</v>
      </c>
      <c r="AR299" s="13">
        <v>85</v>
      </c>
      <c r="AS299" s="13">
        <v>299</v>
      </c>
      <c r="AT299" s="13">
        <v>3</v>
      </c>
      <c r="AU299" s="5">
        <f t="shared" si="328"/>
        <v>500</v>
      </c>
      <c r="AV299" s="5">
        <f t="shared" si="329"/>
        <v>375</v>
      </c>
      <c r="AW299" s="5">
        <f t="shared" si="330"/>
        <v>625</v>
      </c>
      <c r="AX299" s="5">
        <f t="shared" si="331"/>
        <v>5</v>
      </c>
      <c r="AY299" s="5">
        <f t="shared" si="332"/>
        <v>6</v>
      </c>
      <c r="AZ299" s="5">
        <f t="shared" si="333"/>
        <v>10</v>
      </c>
      <c r="BA299" s="5">
        <f t="shared" si="334"/>
        <v>14</v>
      </c>
      <c r="BB299" s="5">
        <f t="shared" si="335"/>
        <v>17</v>
      </c>
    </row>
    <row r="300" spans="1:54" s="5" customFormat="1" hidden="1">
      <c r="A300" s="334"/>
      <c r="B300" s="89" t="s">
        <v>199</v>
      </c>
      <c r="C300" s="25" t="s">
        <v>197</v>
      </c>
      <c r="D300" s="26" t="s">
        <v>1</v>
      </c>
      <c r="E300" s="26" t="s">
        <v>41</v>
      </c>
      <c r="F300" s="26" t="s">
        <v>18</v>
      </c>
      <c r="G300" s="28" t="s">
        <v>12</v>
      </c>
      <c r="H300" s="91">
        <f>ROUNDDOWN(AK300*1.05,0)+INDEX(Sheet2!$B$2:'Sheet2'!$B$5,MATCH(G300,Sheet2!$A$2:'Sheet2'!$A$5,0),0)+34*AT300-ROUNDUP(IF($BC$1=TRUE,AV300,AW300)/10,0)+A300</f>
        <v>461</v>
      </c>
      <c r="I300" s="231">
        <f>ROUNDDOWN(AL300*1.05,0)+INDEX(Sheet2!$B$2:'Sheet2'!$B$5,MATCH(G300,Sheet2!$A$2:'Sheet2'!$A$5,0),0)+34*AT300-ROUNDUP(IF($BC$1=TRUE,AV300,AW300)/10,0)+A300</f>
        <v>445</v>
      </c>
      <c r="J300" s="30">
        <f t="shared" si="308"/>
        <v>906</v>
      </c>
      <c r="K300" s="384">
        <f>AW300-ROUNDDOWN(AR300/2,0)-ROUNDDOWN(MAX(AQ300*1.2,AP300*0.5),0)+INDEX(Sheet2!$C$2:'Sheet2'!$C$5,MATCH(G300,Sheet2!$A$2:'Sheet2'!$A$5,0),0)</f>
        <v>560</v>
      </c>
      <c r="L300" s="25">
        <f t="shared" si="309"/>
        <v>261</v>
      </c>
      <c r="M300" s="392">
        <f t="shared" si="310"/>
        <v>9</v>
      </c>
      <c r="N300" s="83">
        <f t="shared" si="311"/>
        <v>48</v>
      </c>
      <c r="O300" s="257">
        <f t="shared" si="312"/>
        <v>1828</v>
      </c>
      <c r="P300" s="31">
        <f>AX300+IF($F300="범선",IF($BG$1=TRUE,INDEX(Sheet2!$H$2:'Sheet2'!$H$45,MATCH(AX300,Sheet2!$G$2:'Sheet2'!$G$45,0),0)),IF($BH$1=TRUE,INDEX(Sheet2!$I$2:'Sheet2'!$I$45,MATCH(AX300,Sheet2!$G$2:'Sheet2'!$G$45,0)),IF($BI$1=TRUE,INDEX(Sheet2!$H$2:'Sheet2'!$H$45,MATCH(AX300,Sheet2!$G$2:'Sheet2'!$G$45,0)),0)))+IF($BE$1=TRUE,2,0)</f>
        <v>7</v>
      </c>
      <c r="Q300" s="26">
        <f t="shared" si="313"/>
        <v>10</v>
      </c>
      <c r="R300" s="26">
        <f t="shared" si="314"/>
        <v>13</v>
      </c>
      <c r="S300" s="28">
        <f t="shared" si="315"/>
        <v>16</v>
      </c>
      <c r="T300" s="26">
        <f>AY300+IF($F300="범선",IF($BG$1=TRUE,INDEX(Sheet2!$H$2:'Sheet2'!$H$45,MATCH(AY300,Sheet2!$G$2:'Sheet2'!$G$45,0),0)),IF($BH$1=TRUE,INDEX(Sheet2!$I$2:'Sheet2'!$I$45,MATCH(AY300,Sheet2!$G$2:'Sheet2'!$G$45,0)),IF($BI$1=TRUE,INDEX(Sheet2!$H$2:'Sheet2'!$H$45,MATCH(AY300,Sheet2!$G$2:'Sheet2'!$G$45,0)),0)))+IF($BE$1=TRUE,2,0)</f>
        <v>8</v>
      </c>
      <c r="U300" s="26">
        <f t="shared" si="316"/>
        <v>11.5</v>
      </c>
      <c r="V300" s="26">
        <f t="shared" si="317"/>
        <v>14.5</v>
      </c>
      <c r="W300" s="28">
        <f t="shared" si="318"/>
        <v>17.5</v>
      </c>
      <c r="X300" s="26">
        <f>AZ300+IF($F300="범선",IF($BG$1=TRUE,INDEX(Sheet2!$H$2:'Sheet2'!$H$45,MATCH(AZ300,Sheet2!$G$2:'Sheet2'!$G$45,0),0)),IF($BH$1=TRUE,INDEX(Sheet2!$I$2:'Sheet2'!$I$45,MATCH(AZ300,Sheet2!$G$2:'Sheet2'!$G$45,0)),IF($BI$1=TRUE,INDEX(Sheet2!$H$2:'Sheet2'!$H$45,MATCH(AZ300,Sheet2!$G$2:'Sheet2'!$G$45,0)),0)))+IF($BE$1=TRUE,2,0)</f>
        <v>12</v>
      </c>
      <c r="Y300" s="26">
        <f t="shared" si="319"/>
        <v>15.5</v>
      </c>
      <c r="Z300" s="26">
        <f t="shared" si="320"/>
        <v>18.5</v>
      </c>
      <c r="AA300" s="28">
        <f t="shared" si="321"/>
        <v>21.5</v>
      </c>
      <c r="AB300" s="26">
        <f>BA300+IF($F300="범선",IF($BG$1=TRUE,INDEX(Sheet2!$H$2:'Sheet2'!$H$45,MATCH(BA300,Sheet2!$G$2:'Sheet2'!$G$45,0),0)),IF($BH$1=TRUE,INDEX(Sheet2!$I$2:'Sheet2'!$I$45,MATCH(BA300,Sheet2!$G$2:'Sheet2'!$G$45,0)),IF($BI$1=TRUE,INDEX(Sheet2!$H$2:'Sheet2'!$H$45,MATCH(BA300,Sheet2!$G$2:'Sheet2'!$G$45,0)),0)))+IF($BE$1=TRUE,2,0)</f>
        <v>16</v>
      </c>
      <c r="AC300" s="26">
        <f t="shared" si="322"/>
        <v>19.5</v>
      </c>
      <c r="AD300" s="26">
        <f t="shared" si="323"/>
        <v>22.5</v>
      </c>
      <c r="AE300" s="28">
        <f t="shared" si="324"/>
        <v>25.5</v>
      </c>
      <c r="AF300" s="26">
        <f>BB300+IF($F300="범선",IF($BG$1=TRUE,INDEX(Sheet2!$H$2:'Sheet2'!$H$45,MATCH(BB300,Sheet2!$G$2:'Sheet2'!$G$45,0),0)),IF($BH$1=TRUE,INDEX(Sheet2!$I$2:'Sheet2'!$I$45,MATCH(BB300,Sheet2!$G$2:'Sheet2'!$G$45,0)),IF($BI$1=TRUE,INDEX(Sheet2!$H$2:'Sheet2'!$H$45,MATCH(BB300,Sheet2!$G$2:'Sheet2'!$G$45,0)),0)))+IF($BE$1=TRUE,2,0)</f>
        <v>19</v>
      </c>
      <c r="AG300" s="26">
        <f t="shared" si="325"/>
        <v>22.5</v>
      </c>
      <c r="AH300" s="26">
        <f t="shared" si="326"/>
        <v>25.5</v>
      </c>
      <c r="AI300" s="28">
        <f t="shared" si="327"/>
        <v>28.5</v>
      </c>
      <c r="AJ300" s="6"/>
      <c r="AK300" s="13">
        <v>245</v>
      </c>
      <c r="AL300" s="13">
        <v>230</v>
      </c>
      <c r="AM300" s="13">
        <v>8</v>
      </c>
      <c r="AN300" s="262">
        <v>9</v>
      </c>
      <c r="AO300" s="269">
        <v>48</v>
      </c>
      <c r="AP300" s="13">
        <v>120</v>
      </c>
      <c r="AQ300" s="13">
        <v>60</v>
      </c>
      <c r="AR300" s="13">
        <v>85</v>
      </c>
      <c r="AS300" s="13">
        <v>295</v>
      </c>
      <c r="AT300" s="13">
        <v>3</v>
      </c>
      <c r="AU300" s="5">
        <f t="shared" si="328"/>
        <v>500</v>
      </c>
      <c r="AV300" s="5">
        <f t="shared" si="329"/>
        <v>375</v>
      </c>
      <c r="AW300" s="5">
        <f t="shared" si="330"/>
        <v>625</v>
      </c>
      <c r="AX300" s="5">
        <f t="shared" si="331"/>
        <v>5</v>
      </c>
      <c r="AY300" s="5">
        <f t="shared" si="332"/>
        <v>6</v>
      </c>
      <c r="AZ300" s="5">
        <f t="shared" si="333"/>
        <v>10</v>
      </c>
      <c r="BA300" s="5">
        <f t="shared" si="334"/>
        <v>14</v>
      </c>
      <c r="BB300" s="5">
        <f t="shared" si="335"/>
        <v>17</v>
      </c>
    </row>
    <row r="301" spans="1:54" s="5" customFormat="1" hidden="1">
      <c r="A301" s="334"/>
      <c r="B301" s="89" t="s">
        <v>74</v>
      </c>
      <c r="C301" s="25" t="s">
        <v>72</v>
      </c>
      <c r="D301" s="26" t="s">
        <v>1</v>
      </c>
      <c r="E301" s="26" t="s">
        <v>0</v>
      </c>
      <c r="F301" s="27" t="s">
        <v>18</v>
      </c>
      <c r="G301" s="28" t="s">
        <v>12</v>
      </c>
      <c r="H301" s="91">
        <f>ROUNDDOWN(AK301*1.05,0)+INDEX(Sheet2!$B$2:'Sheet2'!$B$5,MATCH(G301,Sheet2!$A$2:'Sheet2'!$A$5,0),0)+34*AT301-ROUNDUP(IF($BC$1=TRUE,AV301,AW301)/10,0)+A301</f>
        <v>406</v>
      </c>
      <c r="I301" s="231">
        <f>ROUNDDOWN(AL301*1.05,0)+INDEX(Sheet2!$B$2:'Sheet2'!$B$5,MATCH(G301,Sheet2!$A$2:'Sheet2'!$A$5,0),0)+34*AT301-ROUNDUP(IF($BC$1=TRUE,AV301,AW301)/10,0)+A301</f>
        <v>506</v>
      </c>
      <c r="J301" s="30">
        <f t="shared" si="308"/>
        <v>912</v>
      </c>
      <c r="K301" s="384">
        <f>AW301-ROUNDDOWN(AR301/2,0)-ROUNDDOWN(MAX(AQ301*1.2,AP301*0.5),0)+INDEX(Sheet2!$C$2:'Sheet2'!$C$5,MATCH(G301,Sheet2!$A$2:'Sheet2'!$A$5,0),0)</f>
        <v>555</v>
      </c>
      <c r="L301" s="25">
        <f t="shared" si="309"/>
        <v>240</v>
      </c>
      <c r="M301" s="83">
        <f t="shared" si="310"/>
        <v>15</v>
      </c>
      <c r="N301" s="83">
        <f t="shared" si="311"/>
        <v>40</v>
      </c>
      <c r="O301" s="257">
        <f t="shared" si="312"/>
        <v>1724</v>
      </c>
      <c r="P301" s="47">
        <f>AX301+IF($F301="범선",IF($BG$1=TRUE,INDEX(Sheet2!$H$2:'Sheet2'!$H$45,MATCH(AX301,Sheet2!$G$2:'Sheet2'!$G$45,0),0)),IF($BH$1=TRUE,INDEX(Sheet2!$I$2:'Sheet2'!$I$45,MATCH(AX301,Sheet2!$G$2:'Sheet2'!$G$45,0)),IF($BI$1=TRUE,INDEX(Sheet2!$H$2:'Sheet2'!$H$45,MATCH(AX301,Sheet2!$G$2:'Sheet2'!$G$45,0)),0)))+IF($BE$1=TRUE,2,0)</f>
        <v>6</v>
      </c>
      <c r="Q301" s="43">
        <f t="shared" si="313"/>
        <v>9</v>
      </c>
      <c r="R301" s="43">
        <f t="shared" si="314"/>
        <v>12</v>
      </c>
      <c r="S301" s="45">
        <f t="shared" si="315"/>
        <v>15</v>
      </c>
      <c r="T301" s="43">
        <f>AY301+IF($F301="범선",IF($BG$1=TRUE,INDEX(Sheet2!$H$2:'Sheet2'!$H$45,MATCH(AY301,Sheet2!$G$2:'Sheet2'!$G$45,0),0)),IF($BH$1=TRUE,INDEX(Sheet2!$I$2:'Sheet2'!$I$45,MATCH(AY301,Sheet2!$G$2:'Sheet2'!$G$45,0)),IF($BI$1=TRUE,INDEX(Sheet2!$H$2:'Sheet2'!$H$45,MATCH(AY301,Sheet2!$G$2:'Sheet2'!$G$45,0)),0)))+IF($BE$1=TRUE,2,0)</f>
        <v>7</v>
      </c>
      <c r="U301" s="43">
        <f t="shared" si="316"/>
        <v>10.5</v>
      </c>
      <c r="V301" s="43">
        <f t="shared" si="317"/>
        <v>13.5</v>
      </c>
      <c r="W301" s="45">
        <f t="shared" si="318"/>
        <v>16.5</v>
      </c>
      <c r="X301" s="43">
        <f>AZ301+IF($F301="범선",IF($BG$1=TRUE,INDEX(Sheet2!$H$2:'Sheet2'!$H$45,MATCH(AZ301,Sheet2!$G$2:'Sheet2'!$G$45,0),0)),IF($BH$1=TRUE,INDEX(Sheet2!$I$2:'Sheet2'!$I$45,MATCH(AZ301,Sheet2!$G$2:'Sheet2'!$G$45,0)),IF($BI$1=TRUE,INDEX(Sheet2!$H$2:'Sheet2'!$H$45,MATCH(AZ301,Sheet2!$G$2:'Sheet2'!$G$45,0)),0)))+IF($BE$1=TRUE,2,0)</f>
        <v>10</v>
      </c>
      <c r="Y301" s="43">
        <f t="shared" si="319"/>
        <v>13.5</v>
      </c>
      <c r="Z301" s="43">
        <f t="shared" si="320"/>
        <v>16.5</v>
      </c>
      <c r="AA301" s="45">
        <f t="shared" si="321"/>
        <v>19.5</v>
      </c>
      <c r="AB301" s="43">
        <f>BA301+IF($F301="범선",IF($BG$1=TRUE,INDEX(Sheet2!$H$2:'Sheet2'!$H$45,MATCH(BA301,Sheet2!$G$2:'Sheet2'!$G$45,0),0)),IF($BH$1=TRUE,INDEX(Sheet2!$I$2:'Sheet2'!$I$45,MATCH(BA301,Sheet2!$G$2:'Sheet2'!$G$45,0)),IF($BI$1=TRUE,INDEX(Sheet2!$H$2:'Sheet2'!$H$45,MATCH(BA301,Sheet2!$G$2:'Sheet2'!$G$45,0)),0)))+IF($BE$1=TRUE,2,0)</f>
        <v>14</v>
      </c>
      <c r="AC301" s="43">
        <f t="shared" si="322"/>
        <v>17.5</v>
      </c>
      <c r="AD301" s="43">
        <f t="shared" si="323"/>
        <v>20.5</v>
      </c>
      <c r="AE301" s="45">
        <f t="shared" si="324"/>
        <v>23.5</v>
      </c>
      <c r="AF301" s="43">
        <f>BB301+IF($F301="범선",IF($BG$1=TRUE,INDEX(Sheet2!$H$2:'Sheet2'!$H$45,MATCH(BB301,Sheet2!$G$2:'Sheet2'!$G$45,0),0)),IF($BH$1=TRUE,INDEX(Sheet2!$I$2:'Sheet2'!$I$45,MATCH(BB301,Sheet2!$G$2:'Sheet2'!$G$45,0)),IF($BI$1=TRUE,INDEX(Sheet2!$H$2:'Sheet2'!$H$45,MATCH(BB301,Sheet2!$G$2:'Sheet2'!$G$45,0)),0)))+IF($BE$1=TRUE,2,0)</f>
        <v>18</v>
      </c>
      <c r="AG301" s="43">
        <f t="shared" si="325"/>
        <v>21.5</v>
      </c>
      <c r="AH301" s="43">
        <f t="shared" si="326"/>
        <v>24.5</v>
      </c>
      <c r="AI301" s="45">
        <f t="shared" si="327"/>
        <v>27.5</v>
      </c>
      <c r="AJ301" s="6"/>
      <c r="AK301" s="5">
        <v>195</v>
      </c>
      <c r="AL301" s="5">
        <v>290</v>
      </c>
      <c r="AM301" s="5">
        <v>11</v>
      </c>
      <c r="AN301" s="393">
        <v>15</v>
      </c>
      <c r="AO301" s="394">
        <v>40</v>
      </c>
      <c r="AP301" s="5">
        <v>210</v>
      </c>
      <c r="AQ301" s="5">
        <v>50</v>
      </c>
      <c r="AR301" s="5">
        <v>108</v>
      </c>
      <c r="AS301" s="5">
        <v>214</v>
      </c>
      <c r="AT301" s="5">
        <v>3</v>
      </c>
      <c r="AU301" s="5">
        <f t="shared" si="328"/>
        <v>532</v>
      </c>
      <c r="AV301" s="5">
        <f t="shared" si="329"/>
        <v>399</v>
      </c>
      <c r="AW301" s="5">
        <f t="shared" si="330"/>
        <v>665</v>
      </c>
      <c r="AX301" s="5">
        <f t="shared" si="331"/>
        <v>4</v>
      </c>
      <c r="AY301" s="5">
        <f t="shared" si="332"/>
        <v>5</v>
      </c>
      <c r="AZ301" s="5">
        <f t="shared" si="333"/>
        <v>8</v>
      </c>
      <c r="BA301" s="5">
        <f t="shared" si="334"/>
        <v>12</v>
      </c>
      <c r="BB301" s="5">
        <f t="shared" si="335"/>
        <v>16</v>
      </c>
    </row>
    <row r="302" spans="1:54" s="5" customFormat="1" hidden="1">
      <c r="A302" s="334"/>
      <c r="B302" s="89" t="s">
        <v>109</v>
      </c>
      <c r="C302" s="25" t="s">
        <v>107</v>
      </c>
      <c r="D302" s="26" t="s">
        <v>1</v>
      </c>
      <c r="E302" s="26" t="s">
        <v>41</v>
      </c>
      <c r="F302" s="27" t="s">
        <v>18</v>
      </c>
      <c r="G302" s="28" t="s">
        <v>8</v>
      </c>
      <c r="H302" s="91">
        <f>ROUNDDOWN(AK302*1.05,0)+INDEX(Sheet2!$B$2:'Sheet2'!$B$5,MATCH(G302,Sheet2!$A$2:'Sheet2'!$A$5,0),0)+34*AT302-ROUNDUP(IF($BC$1=TRUE,AV302,AW302)/10,0)+A302</f>
        <v>380</v>
      </c>
      <c r="I302" s="231">
        <f>ROUNDDOWN(AL302*1.05,0)+INDEX(Sheet2!$B$2:'Sheet2'!$B$5,MATCH(G302,Sheet2!$A$2:'Sheet2'!$A$5,0),0)+34*AT302-ROUNDUP(IF($BC$1=TRUE,AV302,AW302)/10,0)+A302</f>
        <v>558</v>
      </c>
      <c r="J302" s="30">
        <f t="shared" si="308"/>
        <v>938</v>
      </c>
      <c r="K302" s="665">
        <f>AW302-ROUNDDOWN(AR302/2,0)-ROUNDDOWN(MAX(AQ302*1.2,AP302*0.5),0)+INDEX(Sheet2!$C$2:'Sheet2'!$C$5,MATCH(G302,Sheet2!$A$2:'Sheet2'!$A$5,0),0)</f>
        <v>555</v>
      </c>
      <c r="L302" s="25">
        <f t="shared" si="309"/>
        <v>283</v>
      </c>
      <c r="M302" s="83">
        <f t="shared" si="310"/>
        <v>10</v>
      </c>
      <c r="N302" s="83">
        <f t="shared" si="311"/>
        <v>10</v>
      </c>
      <c r="O302" s="257">
        <f t="shared" si="312"/>
        <v>1698</v>
      </c>
      <c r="P302" s="41">
        <f>AX302+IF($F302="범선",IF($BG$1=TRUE,INDEX(Sheet2!$H$2:'Sheet2'!$H$45,MATCH(AX302,Sheet2!$G$2:'Sheet2'!$G$45,0),0)),IF($BH$1=TRUE,INDEX(Sheet2!$I$2:'Sheet2'!$I$45,MATCH(AX302,Sheet2!$G$2:'Sheet2'!$G$45,0)),IF($BI$1=TRUE,INDEX(Sheet2!$H$2:'Sheet2'!$H$45,MATCH(AX302,Sheet2!$G$2:'Sheet2'!$G$45,0)),0)))+IF($BE$1=TRUE,2,0)</f>
        <v>0</v>
      </c>
      <c r="Q302" s="38">
        <f t="shared" si="313"/>
        <v>3</v>
      </c>
      <c r="R302" s="38">
        <f t="shared" si="314"/>
        <v>6</v>
      </c>
      <c r="S302" s="39">
        <f t="shared" si="315"/>
        <v>9</v>
      </c>
      <c r="T302" s="38">
        <f>AY302+IF($F302="범선",IF($BG$1=TRUE,INDEX(Sheet2!$H$2:'Sheet2'!$H$45,MATCH(AY302,Sheet2!$G$2:'Sheet2'!$G$45,0),0)),IF($BH$1=TRUE,INDEX(Sheet2!$I$2:'Sheet2'!$I$45,MATCH(AY302,Sheet2!$G$2:'Sheet2'!$G$45,0)),IF($BI$1=TRUE,INDEX(Sheet2!$H$2:'Sheet2'!$H$45,MATCH(AY302,Sheet2!$G$2:'Sheet2'!$G$45,0)),0)))+IF($BE$1=TRUE,2,0)</f>
        <v>1</v>
      </c>
      <c r="U302" s="38">
        <f t="shared" si="316"/>
        <v>4.5</v>
      </c>
      <c r="V302" s="38">
        <f t="shared" si="317"/>
        <v>7.5</v>
      </c>
      <c r="W302" s="39">
        <f t="shared" si="318"/>
        <v>10.5</v>
      </c>
      <c r="X302" s="38">
        <f>AZ302+IF($F302="범선",IF($BG$1=TRUE,INDEX(Sheet2!$H$2:'Sheet2'!$H$45,MATCH(AZ302,Sheet2!$G$2:'Sheet2'!$G$45,0),0)),IF($BH$1=TRUE,INDEX(Sheet2!$I$2:'Sheet2'!$I$45,MATCH(AZ302,Sheet2!$G$2:'Sheet2'!$G$45,0)),IF($BI$1=TRUE,INDEX(Sheet2!$H$2:'Sheet2'!$H$45,MATCH(AZ302,Sheet2!$G$2:'Sheet2'!$G$45,0)),0)))+IF($BE$1=TRUE,2,0)</f>
        <v>4</v>
      </c>
      <c r="Y302" s="38">
        <f t="shared" si="319"/>
        <v>7.5</v>
      </c>
      <c r="Z302" s="38">
        <f t="shared" si="320"/>
        <v>10.5</v>
      </c>
      <c r="AA302" s="39">
        <f t="shared" si="321"/>
        <v>13.5</v>
      </c>
      <c r="AB302" s="38">
        <f>BA302+IF($F302="범선",IF($BG$1=TRUE,INDEX(Sheet2!$H$2:'Sheet2'!$H$45,MATCH(BA302,Sheet2!$G$2:'Sheet2'!$G$45,0),0)),IF($BH$1=TRUE,INDEX(Sheet2!$I$2:'Sheet2'!$I$45,MATCH(BA302,Sheet2!$G$2:'Sheet2'!$G$45,0)),IF($BI$1=TRUE,INDEX(Sheet2!$H$2:'Sheet2'!$H$45,MATCH(BA302,Sheet2!$G$2:'Sheet2'!$G$45,0)),0)))+IF($BE$1=TRUE,2,0)</f>
        <v>8</v>
      </c>
      <c r="AC302" s="38">
        <f t="shared" si="322"/>
        <v>11.5</v>
      </c>
      <c r="AD302" s="38">
        <f t="shared" si="323"/>
        <v>14.5</v>
      </c>
      <c r="AE302" s="39">
        <f t="shared" si="324"/>
        <v>17.5</v>
      </c>
      <c r="AF302" s="38">
        <f>BB302+IF($F302="범선",IF($BG$1=TRUE,INDEX(Sheet2!$H$2:'Sheet2'!$H$45,MATCH(BB302,Sheet2!$G$2:'Sheet2'!$G$45,0),0)),IF($BH$1=TRUE,INDEX(Sheet2!$I$2:'Sheet2'!$I$45,MATCH(BB302,Sheet2!$G$2:'Sheet2'!$G$45,0)),IF($BI$1=TRUE,INDEX(Sheet2!$H$2:'Sheet2'!$H$45,MATCH(BB302,Sheet2!$G$2:'Sheet2'!$G$45,0)),0)))+IF($BE$1=TRUE,2,0)</f>
        <v>12</v>
      </c>
      <c r="AG302" s="38">
        <f t="shared" si="325"/>
        <v>15.5</v>
      </c>
      <c r="AH302" s="38">
        <f t="shared" si="326"/>
        <v>18.5</v>
      </c>
      <c r="AI302" s="39">
        <f t="shared" si="327"/>
        <v>21.5</v>
      </c>
      <c r="AJ302" s="6"/>
      <c r="AK302" s="5">
        <v>145</v>
      </c>
      <c r="AL302" s="5">
        <v>315</v>
      </c>
      <c r="AM302" s="5">
        <v>12</v>
      </c>
      <c r="AN302" s="262">
        <v>10</v>
      </c>
      <c r="AO302" s="269">
        <v>10</v>
      </c>
      <c r="AP302" s="5">
        <v>74</v>
      </c>
      <c r="AQ302" s="5">
        <v>30</v>
      </c>
      <c r="AR302" s="5">
        <v>26</v>
      </c>
      <c r="AS302" s="5">
        <v>345</v>
      </c>
      <c r="AT302" s="5">
        <v>3</v>
      </c>
      <c r="AU302" s="5">
        <f t="shared" si="328"/>
        <v>445</v>
      </c>
      <c r="AV302" s="5">
        <f t="shared" si="329"/>
        <v>333</v>
      </c>
      <c r="AW302" s="5">
        <f t="shared" si="330"/>
        <v>556</v>
      </c>
      <c r="AX302" s="5">
        <f t="shared" si="331"/>
        <v>-2</v>
      </c>
      <c r="AY302" s="5">
        <f t="shared" si="332"/>
        <v>-1</v>
      </c>
      <c r="AZ302" s="5">
        <f t="shared" si="333"/>
        <v>2</v>
      </c>
      <c r="BA302" s="5">
        <f t="shared" si="334"/>
        <v>6</v>
      </c>
      <c r="BB302" s="5">
        <f t="shared" si="335"/>
        <v>10</v>
      </c>
    </row>
    <row r="303" spans="1:54" s="5" customFormat="1" hidden="1">
      <c r="A303" s="334"/>
      <c r="B303" s="89" t="s">
        <v>56</v>
      </c>
      <c r="C303" s="25" t="s">
        <v>55</v>
      </c>
      <c r="D303" s="26" t="s">
        <v>1</v>
      </c>
      <c r="E303" s="26" t="s">
        <v>41</v>
      </c>
      <c r="F303" s="27" t="s">
        <v>18</v>
      </c>
      <c r="G303" s="28" t="s">
        <v>8</v>
      </c>
      <c r="H303" s="91">
        <f>ROUNDDOWN(AK303*1.05,0)+INDEX(Sheet2!$B$2:'Sheet2'!$B$5,MATCH(G303,Sheet2!$A$2:'Sheet2'!$A$5,0),0)+34*AT303-ROUNDUP(IF($BC$1=TRUE,AV303,AW303)/10,0)+A303</f>
        <v>415</v>
      </c>
      <c r="I303" s="231">
        <f>ROUNDDOWN(AL303*1.05,0)+INDEX(Sheet2!$B$2:'Sheet2'!$B$5,MATCH(G303,Sheet2!$A$2:'Sheet2'!$A$5,0),0)+34*AT303-ROUNDUP(IF($BC$1=TRUE,AV303,AW303)/10,0)+A303</f>
        <v>551</v>
      </c>
      <c r="J303" s="30">
        <f t="shared" si="308"/>
        <v>966</v>
      </c>
      <c r="K303" s="665">
        <f>AW303-ROUNDDOWN(AR303/2,0)-ROUNDDOWN(MAX(AQ303*1.2,AP303*0.5),0)+INDEX(Sheet2!$C$2:'Sheet2'!$C$5,MATCH(G303,Sheet2!$A$2:'Sheet2'!$A$5,0),0)</f>
        <v>550</v>
      </c>
      <c r="L303" s="25">
        <f t="shared" si="309"/>
        <v>265</v>
      </c>
      <c r="M303" s="83">
        <f t="shared" si="310"/>
        <v>11</v>
      </c>
      <c r="N303" s="83">
        <f t="shared" si="311"/>
        <v>32</v>
      </c>
      <c r="O303" s="257">
        <f t="shared" si="312"/>
        <v>1796</v>
      </c>
      <c r="P303" s="41">
        <f>AX303+IF($F303="범선",IF($BG$1=TRUE,INDEX(Sheet2!$H$2:'Sheet2'!$H$45,MATCH(AX303,Sheet2!$G$2:'Sheet2'!$G$45,0),0)),IF($BH$1=TRUE,INDEX(Sheet2!$I$2:'Sheet2'!$I$45,MATCH(AX303,Sheet2!$G$2:'Sheet2'!$G$45,0)),IF($BI$1=TRUE,INDEX(Sheet2!$H$2:'Sheet2'!$H$45,MATCH(AX303,Sheet2!$G$2:'Sheet2'!$G$45,0)),0)))+IF($BE$1=TRUE,2,0)</f>
        <v>4</v>
      </c>
      <c r="Q303" s="38">
        <f t="shared" si="313"/>
        <v>7</v>
      </c>
      <c r="R303" s="38">
        <f t="shared" si="314"/>
        <v>10</v>
      </c>
      <c r="S303" s="39">
        <f t="shared" si="315"/>
        <v>13</v>
      </c>
      <c r="T303" s="38">
        <f>AY303+IF($F303="범선",IF($BG$1=TRUE,INDEX(Sheet2!$H$2:'Sheet2'!$H$45,MATCH(AY303,Sheet2!$G$2:'Sheet2'!$G$45,0),0)),IF($BH$1=TRUE,INDEX(Sheet2!$I$2:'Sheet2'!$I$45,MATCH(AY303,Sheet2!$G$2:'Sheet2'!$G$45,0)),IF($BI$1=TRUE,INDEX(Sheet2!$H$2:'Sheet2'!$H$45,MATCH(AY303,Sheet2!$G$2:'Sheet2'!$G$45,0)),0)))+IF($BE$1=TRUE,2,0)</f>
        <v>5</v>
      </c>
      <c r="U303" s="38">
        <f t="shared" si="316"/>
        <v>8.5</v>
      </c>
      <c r="V303" s="38">
        <f t="shared" si="317"/>
        <v>11.5</v>
      </c>
      <c r="W303" s="39">
        <f t="shared" si="318"/>
        <v>14.5</v>
      </c>
      <c r="X303" s="38">
        <f>AZ303+IF($F303="범선",IF($BG$1=TRUE,INDEX(Sheet2!$H$2:'Sheet2'!$H$45,MATCH(AZ303,Sheet2!$G$2:'Sheet2'!$G$45,0),0)),IF($BH$1=TRUE,INDEX(Sheet2!$I$2:'Sheet2'!$I$45,MATCH(AZ303,Sheet2!$G$2:'Sheet2'!$G$45,0)),IF($BI$1=TRUE,INDEX(Sheet2!$H$2:'Sheet2'!$H$45,MATCH(AZ303,Sheet2!$G$2:'Sheet2'!$G$45,0)),0)))+IF($BE$1=TRUE,2,0)</f>
        <v>9</v>
      </c>
      <c r="Y303" s="38">
        <f t="shared" si="319"/>
        <v>12.5</v>
      </c>
      <c r="Z303" s="38">
        <f t="shared" si="320"/>
        <v>15.5</v>
      </c>
      <c r="AA303" s="39">
        <f t="shared" si="321"/>
        <v>18.5</v>
      </c>
      <c r="AB303" s="38">
        <f>BA303+IF($F303="범선",IF($BG$1=TRUE,INDEX(Sheet2!$H$2:'Sheet2'!$H$45,MATCH(BA303,Sheet2!$G$2:'Sheet2'!$G$45,0),0)),IF($BH$1=TRUE,INDEX(Sheet2!$I$2:'Sheet2'!$I$45,MATCH(BA303,Sheet2!$G$2:'Sheet2'!$G$45,0)),IF($BI$1=TRUE,INDEX(Sheet2!$H$2:'Sheet2'!$H$45,MATCH(BA303,Sheet2!$G$2:'Sheet2'!$G$45,0)),0)))+IF($BE$1=TRUE,2,0)</f>
        <v>12</v>
      </c>
      <c r="AC303" s="38">
        <f t="shared" si="322"/>
        <v>15.5</v>
      </c>
      <c r="AD303" s="38">
        <f t="shared" si="323"/>
        <v>18.5</v>
      </c>
      <c r="AE303" s="39">
        <f t="shared" si="324"/>
        <v>21.5</v>
      </c>
      <c r="AF303" s="38">
        <f>BB303+IF($F303="범선",IF($BG$1=TRUE,INDEX(Sheet2!$H$2:'Sheet2'!$H$45,MATCH(BB303,Sheet2!$G$2:'Sheet2'!$G$45,0),0)),IF($BH$1=TRUE,INDEX(Sheet2!$I$2:'Sheet2'!$I$45,MATCH(BB303,Sheet2!$G$2:'Sheet2'!$G$45,0)),IF($BI$1=TRUE,INDEX(Sheet2!$H$2:'Sheet2'!$H$45,MATCH(BB303,Sheet2!$G$2:'Sheet2'!$G$45,0)),0)))+IF($BE$1=TRUE,2,0)</f>
        <v>16</v>
      </c>
      <c r="AG303" s="38">
        <f t="shared" si="325"/>
        <v>19.5</v>
      </c>
      <c r="AH303" s="38">
        <f t="shared" si="326"/>
        <v>22.5</v>
      </c>
      <c r="AI303" s="39">
        <f t="shared" si="327"/>
        <v>25.5</v>
      </c>
      <c r="AJ303" s="6"/>
      <c r="AK303">
        <v>180</v>
      </c>
      <c r="AL303">
        <v>310</v>
      </c>
      <c r="AM303">
        <v>14</v>
      </c>
      <c r="AN303" s="262">
        <v>11</v>
      </c>
      <c r="AO303" s="269">
        <v>32</v>
      </c>
      <c r="AP303" s="5">
        <v>94</v>
      </c>
      <c r="AQ303" s="5">
        <v>46</v>
      </c>
      <c r="AR303" s="5">
        <v>68</v>
      </c>
      <c r="AS303" s="5">
        <v>310</v>
      </c>
      <c r="AT303" s="5">
        <v>3</v>
      </c>
      <c r="AU303" s="5">
        <f t="shared" si="328"/>
        <v>472</v>
      </c>
      <c r="AV303" s="5">
        <f t="shared" si="329"/>
        <v>354</v>
      </c>
      <c r="AW303" s="5">
        <f t="shared" si="330"/>
        <v>590</v>
      </c>
      <c r="AX303" s="5">
        <f t="shared" si="331"/>
        <v>2</v>
      </c>
      <c r="AY303" s="5">
        <f t="shared" si="332"/>
        <v>3</v>
      </c>
      <c r="AZ303" s="5">
        <f t="shared" si="333"/>
        <v>7</v>
      </c>
      <c r="BA303" s="5">
        <f t="shared" si="334"/>
        <v>10</v>
      </c>
      <c r="BB303" s="5">
        <f t="shared" si="335"/>
        <v>14</v>
      </c>
    </row>
    <row r="304" spans="1:54" hidden="1">
      <c r="A304" s="334"/>
      <c r="B304" s="89"/>
      <c r="C304" s="25" t="s">
        <v>110</v>
      </c>
      <c r="D304" s="26" t="s">
        <v>25</v>
      </c>
      <c r="E304" s="26" t="s">
        <v>0</v>
      </c>
      <c r="F304" s="26" t="s">
        <v>18</v>
      </c>
      <c r="G304" s="28" t="s">
        <v>12</v>
      </c>
      <c r="H304" s="91">
        <f>ROUNDDOWN(AK304*1.05,0)+INDEX(Sheet2!$B$2:'Sheet2'!$B$5,MATCH(G304,Sheet2!$A$2:'Sheet2'!$A$5,0),0)+34*AT304-ROUNDUP(IF($BC$1=TRUE,AV304,AW304)/10,0)+A304</f>
        <v>435</v>
      </c>
      <c r="I304" s="231">
        <f>ROUNDDOWN(AL304*1.05,0)+INDEX(Sheet2!$B$2:'Sheet2'!$B$5,MATCH(G304,Sheet2!$A$2:'Sheet2'!$A$5,0),0)+34*AT304-ROUNDUP(IF($BC$1=TRUE,AV304,AW304)/10,0)+A304</f>
        <v>487</v>
      </c>
      <c r="J304" s="30">
        <f t="shared" si="308"/>
        <v>922</v>
      </c>
      <c r="K304" s="384">
        <f>AW304-ROUNDDOWN(AR304/2,0)-ROUNDDOWN(MAX(AQ304*1.2,AP304*0.5),0)+INDEX(Sheet2!$C$2:'Sheet2'!$C$5,MATCH(G304,Sheet2!$A$2:'Sheet2'!$A$5,0),0)</f>
        <v>544</v>
      </c>
      <c r="L304" s="25">
        <f t="shared" si="309"/>
        <v>245</v>
      </c>
      <c r="M304" s="83">
        <f t="shared" si="310"/>
        <v>10</v>
      </c>
      <c r="N304" s="83">
        <f t="shared" si="311"/>
        <v>42</v>
      </c>
      <c r="O304" s="257">
        <f t="shared" si="312"/>
        <v>1792</v>
      </c>
      <c r="P304" s="53">
        <f>AX304+IF($F304="범선",IF($BG$1=TRUE,INDEX(Sheet2!$H$2:'Sheet2'!$H$45,MATCH(AX304,Sheet2!$G$2:'Sheet2'!$G$45,0),0)),IF($BH$1=TRUE,INDEX(Sheet2!$I$2:'Sheet2'!$I$45,MATCH(AX304,Sheet2!$G$2:'Sheet2'!$G$45,0)),IF($BI$1=TRUE,INDEX(Sheet2!$H$2:'Sheet2'!$H$45,MATCH(AX304,Sheet2!$G$2:'Sheet2'!$G$45,0)),0)))+IF($BE$1=TRUE,2,0)</f>
        <v>6</v>
      </c>
      <c r="Q304" s="49">
        <f t="shared" si="313"/>
        <v>9</v>
      </c>
      <c r="R304" s="49">
        <f t="shared" si="314"/>
        <v>12</v>
      </c>
      <c r="S304" s="51">
        <f t="shared" si="315"/>
        <v>15</v>
      </c>
      <c r="T304" s="49">
        <f>AY304+IF($F304="범선",IF($BG$1=TRUE,INDEX(Sheet2!$H$2:'Sheet2'!$H$45,MATCH(AY304,Sheet2!$G$2:'Sheet2'!$G$45,0),0)),IF($BH$1=TRUE,INDEX(Sheet2!$I$2:'Sheet2'!$I$45,MATCH(AY304,Sheet2!$G$2:'Sheet2'!$G$45,0)),IF($BI$1=TRUE,INDEX(Sheet2!$H$2:'Sheet2'!$H$45,MATCH(AY304,Sheet2!$G$2:'Sheet2'!$G$45,0)),0)))+IF($BE$1=TRUE,2,0)</f>
        <v>7</v>
      </c>
      <c r="U304" s="49">
        <f t="shared" si="316"/>
        <v>10.5</v>
      </c>
      <c r="V304" s="49">
        <f t="shared" si="317"/>
        <v>13.5</v>
      </c>
      <c r="W304" s="51">
        <f t="shared" si="318"/>
        <v>16.5</v>
      </c>
      <c r="X304" s="49">
        <f>AZ304+IF($F304="범선",IF($BG$1=TRUE,INDEX(Sheet2!$H$2:'Sheet2'!$H$45,MATCH(AZ304,Sheet2!$G$2:'Sheet2'!$G$45,0),0)),IF($BH$1=TRUE,INDEX(Sheet2!$I$2:'Sheet2'!$I$45,MATCH(AZ304,Sheet2!$G$2:'Sheet2'!$G$45,0)),IF($BI$1=TRUE,INDEX(Sheet2!$H$2:'Sheet2'!$H$45,MATCH(AZ304,Sheet2!$G$2:'Sheet2'!$G$45,0)),0)))+IF($BE$1=TRUE,2,0)</f>
        <v>11</v>
      </c>
      <c r="Y304" s="49">
        <f t="shared" si="319"/>
        <v>14.5</v>
      </c>
      <c r="Z304" s="49">
        <f t="shared" si="320"/>
        <v>17.5</v>
      </c>
      <c r="AA304" s="51">
        <f t="shared" si="321"/>
        <v>20.5</v>
      </c>
      <c r="AB304" s="49">
        <f>BA304+IF($F304="범선",IF($BG$1=TRUE,INDEX(Sheet2!$H$2:'Sheet2'!$H$45,MATCH(BA304,Sheet2!$G$2:'Sheet2'!$G$45,0),0)),IF($BH$1=TRUE,INDEX(Sheet2!$I$2:'Sheet2'!$I$45,MATCH(BA304,Sheet2!$G$2:'Sheet2'!$G$45,0)),IF($BI$1=TRUE,INDEX(Sheet2!$H$2:'Sheet2'!$H$45,MATCH(BA304,Sheet2!$G$2:'Sheet2'!$G$45,0)),0)))+IF($BE$1=TRUE,2,0)</f>
        <v>14</v>
      </c>
      <c r="AC304" s="49">
        <f t="shared" si="322"/>
        <v>17.5</v>
      </c>
      <c r="AD304" s="49">
        <f t="shared" si="323"/>
        <v>20.5</v>
      </c>
      <c r="AE304" s="51">
        <f t="shared" si="324"/>
        <v>23.5</v>
      </c>
      <c r="AF304" s="49">
        <f>BB304+IF($F304="범선",IF($BG$1=TRUE,INDEX(Sheet2!$H$2:'Sheet2'!$H$45,MATCH(BB304,Sheet2!$G$2:'Sheet2'!$G$45,0),0)),IF($BH$1=TRUE,INDEX(Sheet2!$I$2:'Sheet2'!$I$45,MATCH(BB304,Sheet2!$G$2:'Sheet2'!$G$45,0)),IF($BI$1=TRUE,INDEX(Sheet2!$H$2:'Sheet2'!$H$45,MATCH(BB304,Sheet2!$G$2:'Sheet2'!$G$45,0)),0)))+IF($BE$1=TRUE,2,0)</f>
        <v>18</v>
      </c>
      <c r="AG304" s="49">
        <f t="shared" si="325"/>
        <v>21.5</v>
      </c>
      <c r="AH304" s="49">
        <f t="shared" si="326"/>
        <v>24.5</v>
      </c>
      <c r="AI304" s="51">
        <f t="shared" si="327"/>
        <v>27.5</v>
      </c>
      <c r="AK304" s="5">
        <v>220</v>
      </c>
      <c r="AL304" s="5">
        <v>270</v>
      </c>
      <c r="AM304" s="5">
        <v>11</v>
      </c>
      <c r="AN304" s="262">
        <v>10</v>
      </c>
      <c r="AO304" s="269">
        <v>42</v>
      </c>
      <c r="AP304" s="5">
        <v>135</v>
      </c>
      <c r="AQ304" s="5">
        <v>65</v>
      </c>
      <c r="AR304" s="5">
        <v>104</v>
      </c>
      <c r="AS304" s="5">
        <v>261</v>
      </c>
      <c r="AT304" s="5">
        <v>3</v>
      </c>
      <c r="AU304" s="5">
        <f t="shared" si="328"/>
        <v>500</v>
      </c>
      <c r="AV304" s="5">
        <f t="shared" si="329"/>
        <v>375</v>
      </c>
      <c r="AW304" s="5">
        <f t="shared" si="330"/>
        <v>625</v>
      </c>
      <c r="AX304" s="5">
        <f t="shared" si="331"/>
        <v>4</v>
      </c>
      <c r="AY304" s="5">
        <f t="shared" si="332"/>
        <v>5</v>
      </c>
      <c r="AZ304" s="5">
        <f t="shared" si="333"/>
        <v>9</v>
      </c>
      <c r="BA304" s="5">
        <f t="shared" si="334"/>
        <v>12</v>
      </c>
      <c r="BB304" s="5">
        <f t="shared" si="335"/>
        <v>16</v>
      </c>
    </row>
    <row r="305" spans="1:55" s="5" customFormat="1" hidden="1">
      <c r="A305" s="381"/>
      <c r="B305" s="377" t="s">
        <v>54</v>
      </c>
      <c r="C305" s="48" t="s">
        <v>55</v>
      </c>
      <c r="D305" s="49" t="s">
        <v>1</v>
      </c>
      <c r="E305" s="20" t="s">
        <v>41</v>
      </c>
      <c r="F305" s="27" t="s">
        <v>18</v>
      </c>
      <c r="G305" s="223" t="s">
        <v>8</v>
      </c>
      <c r="H305" s="322">
        <f>ROUNDDOWN(AK305*1.05,0)+INDEX(Sheet2!$B$2:'Sheet2'!$B$5,MATCH(G305,Sheet2!$A$2:'Sheet2'!$A$5,0),0)+34*AT305-ROUNDUP(IF($BC$1=TRUE,AV305,AW305)/10,0)+A305</f>
        <v>437</v>
      </c>
      <c r="I305" s="323">
        <f>ROUNDDOWN(AL305*1.05,0)+INDEX(Sheet2!$B$2:'Sheet2'!$B$5,MATCH(G305,Sheet2!$A$2:'Sheet2'!$A$5,0),0)+34*AT305-ROUNDUP(IF($BC$1=TRUE,AV305,AW305)/10,0)+A305</f>
        <v>573</v>
      </c>
      <c r="J305" s="232">
        <f t="shared" si="308"/>
        <v>1010</v>
      </c>
      <c r="K305" s="690">
        <f>AW305-ROUNDDOWN(AR305/2,0)-ROUNDDOWN(MAX(AQ305*1.2,AP305*0.5),0)+INDEX(Sheet2!$C$2:'Sheet2'!$C$5,MATCH(G305,Sheet2!$A$2:'Sheet2'!$A$5,0),0)</f>
        <v>541</v>
      </c>
      <c r="L305" s="247">
        <f t="shared" si="309"/>
        <v>259</v>
      </c>
      <c r="M305" s="249">
        <f t="shared" si="310"/>
        <v>12</v>
      </c>
      <c r="N305" s="249">
        <f t="shared" si="311"/>
        <v>33</v>
      </c>
      <c r="O305" s="695">
        <f t="shared" si="312"/>
        <v>1884</v>
      </c>
      <c r="P305" s="53">
        <f>AX305+IF($F305="범선",IF($BG$1=TRUE,INDEX(Sheet2!$H$2:'Sheet2'!$H$45,MATCH(AX305,Sheet2!$G$2:'Sheet2'!$G$45,0),0)),IF($BH$1=TRUE,INDEX(Sheet2!$I$2:'Sheet2'!$I$45,MATCH(AX305,Sheet2!$G$2:'Sheet2'!$G$45,0)),IF($BI$1=TRUE,INDEX(Sheet2!$H$2:'Sheet2'!$H$45,MATCH(AX305,Sheet2!$G$2:'Sheet2'!$G$45,0)),0)))+IF($BE$1=TRUE,2,0)</f>
        <v>4</v>
      </c>
      <c r="Q305" s="49">
        <f t="shared" si="313"/>
        <v>7</v>
      </c>
      <c r="R305" s="49">
        <f t="shared" si="314"/>
        <v>10</v>
      </c>
      <c r="S305" s="51">
        <f t="shared" si="315"/>
        <v>13</v>
      </c>
      <c r="T305" s="49">
        <f>AY305+IF($F305="범선",IF($BG$1=TRUE,INDEX(Sheet2!$H$2:'Sheet2'!$H$45,MATCH(AY305,Sheet2!$G$2:'Sheet2'!$G$45,0),0)),IF($BH$1=TRUE,INDEX(Sheet2!$I$2:'Sheet2'!$I$45,MATCH(AY305,Sheet2!$G$2:'Sheet2'!$G$45,0)),IF($BI$1=TRUE,INDEX(Sheet2!$H$2:'Sheet2'!$H$45,MATCH(AY305,Sheet2!$G$2:'Sheet2'!$G$45,0)),0)))+IF($BE$1=TRUE,2,0)</f>
        <v>5</v>
      </c>
      <c r="U305" s="49">
        <f t="shared" si="316"/>
        <v>8.5</v>
      </c>
      <c r="V305" s="49">
        <f t="shared" si="317"/>
        <v>11.5</v>
      </c>
      <c r="W305" s="51">
        <f t="shared" si="318"/>
        <v>14.5</v>
      </c>
      <c r="X305" s="49">
        <f>AZ305+IF($F305="범선",IF($BG$1=TRUE,INDEX(Sheet2!$H$2:'Sheet2'!$H$45,MATCH(AZ305,Sheet2!$G$2:'Sheet2'!$G$45,0),0)),IF($BH$1=TRUE,INDEX(Sheet2!$I$2:'Sheet2'!$I$45,MATCH(AZ305,Sheet2!$G$2:'Sheet2'!$G$45,0)),IF($BI$1=TRUE,INDEX(Sheet2!$H$2:'Sheet2'!$H$45,MATCH(AZ305,Sheet2!$G$2:'Sheet2'!$G$45,0)),0)))+IF($BE$1=TRUE,2,0)</f>
        <v>9</v>
      </c>
      <c r="Y305" s="49">
        <f t="shared" si="319"/>
        <v>12.5</v>
      </c>
      <c r="Z305" s="49">
        <f t="shared" si="320"/>
        <v>15.5</v>
      </c>
      <c r="AA305" s="51">
        <f t="shared" si="321"/>
        <v>18.5</v>
      </c>
      <c r="AB305" s="49">
        <f>BA305+IF($F305="범선",IF($BG$1=TRUE,INDEX(Sheet2!$H$2:'Sheet2'!$H$45,MATCH(BA305,Sheet2!$G$2:'Sheet2'!$G$45,0),0)),IF($BH$1=TRUE,INDEX(Sheet2!$I$2:'Sheet2'!$I$45,MATCH(BA305,Sheet2!$G$2:'Sheet2'!$G$45,0)),IF($BI$1=TRUE,INDEX(Sheet2!$H$2:'Sheet2'!$H$45,MATCH(BA305,Sheet2!$G$2:'Sheet2'!$G$45,0)),0)))+IF($BE$1=TRUE,2,0)</f>
        <v>13</v>
      </c>
      <c r="AC305" s="49">
        <f t="shared" si="322"/>
        <v>16.5</v>
      </c>
      <c r="AD305" s="49">
        <f t="shared" si="323"/>
        <v>19.5</v>
      </c>
      <c r="AE305" s="51">
        <f t="shared" si="324"/>
        <v>22.5</v>
      </c>
      <c r="AF305" s="49">
        <f>BB305+IF($F305="범선",IF($BG$1=TRUE,INDEX(Sheet2!$H$2:'Sheet2'!$H$45,MATCH(BB305,Sheet2!$G$2:'Sheet2'!$G$45,0),0)),IF($BH$1=TRUE,INDEX(Sheet2!$I$2:'Sheet2'!$I$45,MATCH(BB305,Sheet2!$G$2:'Sheet2'!$G$45,0)),IF($BI$1=TRUE,INDEX(Sheet2!$H$2:'Sheet2'!$H$45,MATCH(BB305,Sheet2!$G$2:'Sheet2'!$G$45,0)),0)))+IF($BE$1=TRUE,2,0)</f>
        <v>16</v>
      </c>
      <c r="AG305" s="49">
        <f t="shared" si="325"/>
        <v>19.5</v>
      </c>
      <c r="AH305" s="49">
        <f t="shared" si="326"/>
        <v>22.5</v>
      </c>
      <c r="AI305" s="51">
        <f t="shared" si="327"/>
        <v>25.5</v>
      </c>
      <c r="AJ305" s="6"/>
      <c r="AK305" s="5">
        <v>200</v>
      </c>
      <c r="AL305" s="5">
        <v>330</v>
      </c>
      <c r="AM305" s="5">
        <v>14</v>
      </c>
      <c r="AN305" s="262">
        <v>12</v>
      </c>
      <c r="AO305" s="269">
        <v>33</v>
      </c>
      <c r="AP305" s="5">
        <v>96</v>
      </c>
      <c r="AQ305" s="5">
        <v>46</v>
      </c>
      <c r="AR305" s="5">
        <v>68</v>
      </c>
      <c r="AS305" s="5">
        <v>301</v>
      </c>
      <c r="AT305" s="5">
        <v>3</v>
      </c>
      <c r="AU305" s="5">
        <f t="shared" si="328"/>
        <v>465</v>
      </c>
      <c r="AV305" s="5">
        <f t="shared" si="329"/>
        <v>348</v>
      </c>
      <c r="AW305" s="5">
        <f t="shared" si="330"/>
        <v>581</v>
      </c>
      <c r="AX305" s="5">
        <f t="shared" si="331"/>
        <v>2</v>
      </c>
      <c r="AY305" s="5">
        <f t="shared" si="332"/>
        <v>3</v>
      </c>
      <c r="AZ305" s="5">
        <f t="shared" si="333"/>
        <v>7</v>
      </c>
      <c r="BA305" s="5">
        <f t="shared" si="334"/>
        <v>11</v>
      </c>
      <c r="BB305" s="5">
        <f t="shared" si="335"/>
        <v>14</v>
      </c>
    </row>
    <row r="306" spans="1:55" s="5" customFormat="1" hidden="1">
      <c r="A306" s="366"/>
      <c r="B306" s="166" t="s">
        <v>43</v>
      </c>
      <c r="C306" s="164" t="s">
        <v>42</v>
      </c>
      <c r="D306" s="160" t="s">
        <v>1</v>
      </c>
      <c r="E306" s="160" t="s">
        <v>41</v>
      </c>
      <c r="F306" s="161" t="s">
        <v>18</v>
      </c>
      <c r="G306" s="567" t="s">
        <v>8</v>
      </c>
      <c r="H306" s="575">
        <f>ROUNDDOWN(AK306*1.05,0)+INDEX(Sheet2!$B$2:'Sheet2'!$B$5,MATCH(G306,Sheet2!$A$2:'Sheet2'!$A$5,0),0)+34*AT306-ROUNDUP(IF($BC$1=TRUE,AV306,AW306)/10,0)+A306</f>
        <v>578</v>
      </c>
      <c r="I306" s="583">
        <f>ROUNDDOWN(AL306*1.05,0)+INDEX(Sheet2!$B$2:'Sheet2'!$B$5,MATCH(G306,Sheet2!$A$2:'Sheet2'!$A$5,0),0)+34*AT306-ROUNDUP(IF($BC$1=TRUE,AV306,AW306)/10,0)+A306</f>
        <v>463</v>
      </c>
      <c r="J306" s="590">
        <f t="shared" si="308"/>
        <v>1041</v>
      </c>
      <c r="K306" s="593">
        <f>AW306-ROUNDDOWN(AR306/2,0)-ROUNDDOWN(MAX(AQ306*1.2,AP306*0.5),0)+INDEX(Sheet2!$C$2:'Sheet2'!$C$5,MATCH(G306,Sheet2!$A$2:'Sheet2'!$A$5,0),0)</f>
        <v>485</v>
      </c>
      <c r="L306" s="611">
        <f t="shared" si="309"/>
        <v>236</v>
      </c>
      <c r="M306" s="621">
        <f t="shared" si="310"/>
        <v>15</v>
      </c>
      <c r="N306" s="621">
        <f t="shared" si="311"/>
        <v>29</v>
      </c>
      <c r="O306" s="671">
        <f t="shared" si="312"/>
        <v>2197</v>
      </c>
      <c r="P306" s="10">
        <f>AX306+IF($F306="범선",IF($BG$1=TRUE,INDEX(Sheet2!$H$2:'Sheet2'!$H$45,MATCH(AX306,Sheet2!$G$2:'Sheet2'!$G$45,0),0)),IF($BH$1=TRUE,INDEX(Sheet2!$I$2:'Sheet2'!$I$45,MATCH(AX306,Sheet2!$G$2:'Sheet2'!$G$45,0)),IF($BI$1=TRUE,INDEX(Sheet2!$H$2:'Sheet2'!$H$45,MATCH(AX306,Sheet2!$G$2:'Sheet2'!$G$45,0)),0)))+IF($BE$1=TRUE,2,0)</f>
        <v>3</v>
      </c>
      <c r="Q306" s="6">
        <f t="shared" si="313"/>
        <v>6</v>
      </c>
      <c r="R306" s="6">
        <f t="shared" si="314"/>
        <v>9</v>
      </c>
      <c r="S306" s="9">
        <f t="shared" si="315"/>
        <v>12</v>
      </c>
      <c r="T306" s="6">
        <f>AY306+IF($F306="범선",IF($BG$1=TRUE,INDEX(Sheet2!$H$2:'Sheet2'!$H$45,MATCH(AY306,Sheet2!$G$2:'Sheet2'!$G$45,0),0)),IF($BH$1=TRUE,INDEX(Sheet2!$I$2:'Sheet2'!$I$45,MATCH(AY306,Sheet2!$G$2:'Sheet2'!$G$45,0)),IF($BI$1=TRUE,INDEX(Sheet2!$H$2:'Sheet2'!$H$45,MATCH(AY306,Sheet2!$G$2:'Sheet2'!$G$45,0)),0)))+IF($BE$1=TRUE,2,0)</f>
        <v>5</v>
      </c>
      <c r="U306" s="6">
        <f t="shared" si="316"/>
        <v>8.5</v>
      </c>
      <c r="V306" s="6">
        <f t="shared" si="317"/>
        <v>11.5</v>
      </c>
      <c r="W306" s="9">
        <f t="shared" si="318"/>
        <v>14.5</v>
      </c>
      <c r="X306" s="6">
        <f>AZ306+IF($F306="범선",IF($BG$1=TRUE,INDEX(Sheet2!$H$2:'Sheet2'!$H$45,MATCH(AZ306,Sheet2!$G$2:'Sheet2'!$G$45,0),0)),IF($BH$1=TRUE,INDEX(Sheet2!$I$2:'Sheet2'!$I$45,MATCH(AZ306,Sheet2!$G$2:'Sheet2'!$G$45,0)),IF($BI$1=TRUE,INDEX(Sheet2!$H$2:'Sheet2'!$H$45,MATCH(AZ306,Sheet2!$G$2:'Sheet2'!$G$45,0)),0)))+IF($BE$1=TRUE,2,0)</f>
        <v>8</v>
      </c>
      <c r="Y306" s="6">
        <f t="shared" si="319"/>
        <v>11.5</v>
      </c>
      <c r="Z306" s="6">
        <f t="shared" si="320"/>
        <v>14.5</v>
      </c>
      <c r="AA306" s="9">
        <f t="shared" si="321"/>
        <v>17.5</v>
      </c>
      <c r="AB306" s="6">
        <f>BA306+IF($F306="범선",IF($BG$1=TRUE,INDEX(Sheet2!$H$2:'Sheet2'!$H$45,MATCH(BA306,Sheet2!$G$2:'Sheet2'!$G$45,0),0)),IF($BH$1=TRUE,INDEX(Sheet2!$I$2:'Sheet2'!$I$45,MATCH(BA306,Sheet2!$G$2:'Sheet2'!$G$45,0)),IF($BI$1=TRUE,INDEX(Sheet2!$H$2:'Sheet2'!$H$45,MATCH(BA306,Sheet2!$G$2:'Sheet2'!$G$45,0)),0)))+IF($BE$1=TRUE,2,0)</f>
        <v>12</v>
      </c>
      <c r="AC306" s="6">
        <f t="shared" si="322"/>
        <v>15.5</v>
      </c>
      <c r="AD306" s="6">
        <f t="shared" si="323"/>
        <v>18.5</v>
      </c>
      <c r="AE306" s="9">
        <f t="shared" si="324"/>
        <v>21.5</v>
      </c>
      <c r="AF306" s="6">
        <f>BB306+IF($F306="범선",IF($BG$1=TRUE,INDEX(Sheet2!$H$2:'Sheet2'!$H$45,MATCH(BB306,Sheet2!$G$2:'Sheet2'!$G$45,0),0)),IF($BH$1=TRUE,INDEX(Sheet2!$I$2:'Sheet2'!$I$45,MATCH(BB306,Sheet2!$G$2:'Sheet2'!$G$45,0)),IF($BI$1=TRUE,INDEX(Sheet2!$H$2:'Sheet2'!$H$45,MATCH(BB306,Sheet2!$G$2:'Sheet2'!$G$45,0)),0)))+IF($BE$1=TRUE,2,0)</f>
        <v>15</v>
      </c>
      <c r="AG306" s="6">
        <f t="shared" si="325"/>
        <v>18.5</v>
      </c>
      <c r="AH306" s="6">
        <f t="shared" si="326"/>
        <v>21.5</v>
      </c>
      <c r="AI306" s="9">
        <f t="shared" si="327"/>
        <v>24.5</v>
      </c>
      <c r="AJ306" s="6"/>
      <c r="AK306" s="5">
        <v>330</v>
      </c>
      <c r="AL306" s="5">
        <v>220</v>
      </c>
      <c r="AM306" s="5">
        <v>16</v>
      </c>
      <c r="AN306" s="262">
        <v>15</v>
      </c>
      <c r="AO306" s="269">
        <v>29</v>
      </c>
      <c r="AP306">
        <v>77</v>
      </c>
      <c r="AQ306">
        <v>34</v>
      </c>
      <c r="AR306">
        <v>48</v>
      </c>
      <c r="AS306" s="5">
        <v>275</v>
      </c>
      <c r="AT306" s="5">
        <v>3</v>
      </c>
      <c r="AU306" s="5">
        <f t="shared" si="328"/>
        <v>400</v>
      </c>
      <c r="AV306" s="5">
        <f t="shared" si="329"/>
        <v>300</v>
      </c>
      <c r="AW306" s="5">
        <f t="shared" si="330"/>
        <v>500</v>
      </c>
      <c r="AX306" s="5">
        <f t="shared" si="331"/>
        <v>1</v>
      </c>
      <c r="AY306" s="5">
        <f t="shared" si="332"/>
        <v>3</v>
      </c>
      <c r="AZ306" s="5">
        <f t="shared" si="333"/>
        <v>6</v>
      </c>
      <c r="BA306" s="5">
        <f t="shared" si="334"/>
        <v>10</v>
      </c>
      <c r="BB306" s="5">
        <f t="shared" si="335"/>
        <v>13</v>
      </c>
      <c r="BC306" s="5">
        <f>IF($BJ$1=TRUE,2,IF($BK$1=TRUE,5,0))</f>
        <v>2</v>
      </c>
    </row>
    <row r="307" spans="1:55" s="5" customFormat="1" hidden="1">
      <c r="A307" s="819"/>
      <c r="B307" s="876"/>
      <c r="C307" s="512" t="s">
        <v>166</v>
      </c>
      <c r="D307" s="515" t="s">
        <v>25</v>
      </c>
      <c r="E307" s="515" t="s">
        <v>0</v>
      </c>
      <c r="F307" s="904" t="s">
        <v>18</v>
      </c>
      <c r="G307" s="519" t="s">
        <v>163</v>
      </c>
      <c r="H307" s="420">
        <f>ROUNDDOWN(AK307*1.05,0)+INDEX(Sheet2!$B$2:'Sheet2'!$B$5,MATCH(G307,Sheet2!$A$2:'Sheet2'!$A$5,0),0)+34*AT307-ROUNDUP(IF($BC$1=TRUE,AV307,AW307)/10,0)+A307</f>
        <v>493</v>
      </c>
      <c r="I307" s="421">
        <f>ROUNDDOWN(AL307*1.05,0)+INDEX(Sheet2!$B$2:'Sheet2'!$B$5,MATCH(G307,Sheet2!$A$2:'Sheet2'!$A$5,0),0)+34*AT307-ROUNDUP(IF($BC$1=TRUE,AV307,AW307)/10,0)+A307</f>
        <v>493</v>
      </c>
      <c r="J307" s="914">
        <f t="shared" si="308"/>
        <v>986</v>
      </c>
      <c r="K307" s="667">
        <f>AW307-ROUNDDOWN(AR307/2,0)-ROUNDDOWN(MAX(AQ307*1.2,AP307*0.5),0)+INDEX(Sheet2!$C$2:'Sheet2'!$C$5,MATCH(G307,Sheet2!$A$2:'Sheet2'!$A$5,0),0)</f>
        <v>473</v>
      </c>
      <c r="L307" s="512">
        <f t="shared" si="309"/>
        <v>224</v>
      </c>
      <c r="M307" s="395">
        <f t="shared" si="310"/>
        <v>14</v>
      </c>
      <c r="N307" s="395">
        <f t="shared" si="311"/>
        <v>40</v>
      </c>
      <c r="O307" s="673">
        <f t="shared" si="312"/>
        <v>1972</v>
      </c>
      <c r="P307" s="53">
        <f>AX307+IF($F307="범선",IF($BG$1=TRUE,INDEX(Sheet2!$H$2:'Sheet2'!$H$45,MATCH(AX307,Sheet2!$G$2:'Sheet2'!$G$45,0),0)),IF($BH$1=TRUE,INDEX(Sheet2!$I$2:'Sheet2'!$I$45,MATCH(AX307,Sheet2!$G$2:'Sheet2'!$G$45,0)),IF($BI$1=TRUE,INDEX(Sheet2!$H$2:'Sheet2'!$H$45,MATCH(AX307,Sheet2!$G$2:'Sheet2'!$G$45,0)),0)))+IF($BE$1=TRUE,2,0)</f>
        <v>6</v>
      </c>
      <c r="Q307" s="49">
        <f t="shared" si="313"/>
        <v>9</v>
      </c>
      <c r="R307" s="49">
        <f t="shared" si="314"/>
        <v>12</v>
      </c>
      <c r="S307" s="51">
        <f t="shared" si="315"/>
        <v>15</v>
      </c>
      <c r="T307" s="49">
        <f>AY307+IF($F307="범선",IF($BG$1=TRUE,INDEX(Sheet2!$H$2:'Sheet2'!$H$45,MATCH(AY307,Sheet2!$G$2:'Sheet2'!$G$45,0),0)),IF($BH$1=TRUE,INDEX(Sheet2!$I$2:'Sheet2'!$I$45,MATCH(AY307,Sheet2!$G$2:'Sheet2'!$G$45,0)),IF($BI$1=TRUE,INDEX(Sheet2!$H$2:'Sheet2'!$H$45,MATCH(AY307,Sheet2!$G$2:'Sheet2'!$G$45,0)),0)))+IF($BE$1=TRUE,2,0)</f>
        <v>7</v>
      </c>
      <c r="U307" s="49">
        <f t="shared" si="316"/>
        <v>10.5</v>
      </c>
      <c r="V307" s="49">
        <f t="shared" si="317"/>
        <v>13.5</v>
      </c>
      <c r="W307" s="51">
        <f t="shared" si="318"/>
        <v>16.5</v>
      </c>
      <c r="X307" s="49">
        <f>AZ307+IF($F307="범선",IF($BG$1=TRUE,INDEX(Sheet2!$H$2:'Sheet2'!$H$45,MATCH(AZ307,Sheet2!$G$2:'Sheet2'!$G$45,0),0)),IF($BH$1=TRUE,INDEX(Sheet2!$I$2:'Sheet2'!$I$45,MATCH(AZ307,Sheet2!$G$2:'Sheet2'!$G$45,0)),IF($BI$1=TRUE,INDEX(Sheet2!$H$2:'Sheet2'!$H$45,MATCH(AZ307,Sheet2!$G$2:'Sheet2'!$G$45,0)),0)))+IF($BE$1=TRUE,2,0)</f>
        <v>10</v>
      </c>
      <c r="Y307" s="49">
        <f t="shared" si="319"/>
        <v>13.5</v>
      </c>
      <c r="Z307" s="49">
        <f t="shared" si="320"/>
        <v>16.5</v>
      </c>
      <c r="AA307" s="51">
        <f t="shared" si="321"/>
        <v>19.5</v>
      </c>
      <c r="AB307" s="49">
        <f>BA307+IF($F307="범선",IF($BG$1=TRUE,INDEX(Sheet2!$H$2:'Sheet2'!$H$45,MATCH(BA307,Sheet2!$G$2:'Sheet2'!$G$45,0),0)),IF($BH$1=TRUE,INDEX(Sheet2!$I$2:'Sheet2'!$I$45,MATCH(BA307,Sheet2!$G$2:'Sheet2'!$G$45,0)),IF($BI$1=TRUE,INDEX(Sheet2!$H$2:'Sheet2'!$H$45,MATCH(BA307,Sheet2!$G$2:'Sheet2'!$G$45,0)),0)))+IF($BE$1=TRUE,2,0)</f>
        <v>14</v>
      </c>
      <c r="AC307" s="49">
        <f t="shared" si="322"/>
        <v>17.5</v>
      </c>
      <c r="AD307" s="49">
        <f t="shared" si="323"/>
        <v>20.5</v>
      </c>
      <c r="AE307" s="51">
        <f t="shared" si="324"/>
        <v>23.5</v>
      </c>
      <c r="AF307" s="49">
        <f>BB307+IF($F307="범선",IF($BG$1=TRUE,INDEX(Sheet2!$H$2:'Sheet2'!$H$45,MATCH(BB307,Sheet2!$G$2:'Sheet2'!$G$45,0),0)),IF($BH$1=TRUE,INDEX(Sheet2!$I$2:'Sheet2'!$I$45,MATCH(BB307,Sheet2!$G$2:'Sheet2'!$G$45,0)),IF($BI$1=TRUE,INDEX(Sheet2!$H$2:'Sheet2'!$H$45,MATCH(BB307,Sheet2!$G$2:'Sheet2'!$G$45,0)),0)))+IF($BE$1=TRUE,2,0)</f>
        <v>18</v>
      </c>
      <c r="AG307" s="49">
        <f t="shared" si="325"/>
        <v>21.5</v>
      </c>
      <c r="AH307" s="49">
        <f t="shared" si="326"/>
        <v>24.5</v>
      </c>
      <c r="AI307" s="51">
        <f t="shared" si="327"/>
        <v>27.5</v>
      </c>
      <c r="AJ307" s="6"/>
      <c r="AK307" s="5">
        <v>300</v>
      </c>
      <c r="AL307" s="5">
        <v>300</v>
      </c>
      <c r="AM307" s="5">
        <v>15</v>
      </c>
      <c r="AN307" s="266">
        <v>14</v>
      </c>
      <c r="AO307" s="272">
        <v>40</v>
      </c>
      <c r="AP307" s="13">
        <v>80</v>
      </c>
      <c r="AQ307" s="13">
        <v>25</v>
      </c>
      <c r="AR307" s="13">
        <v>72</v>
      </c>
      <c r="AS307" s="13">
        <v>248</v>
      </c>
      <c r="AT307" s="13">
        <v>2</v>
      </c>
      <c r="AU307" s="5">
        <f t="shared" si="328"/>
        <v>400</v>
      </c>
      <c r="AV307" s="5">
        <f t="shared" si="329"/>
        <v>300</v>
      </c>
      <c r="AW307" s="5">
        <f t="shared" si="330"/>
        <v>500</v>
      </c>
      <c r="AX307" s="5">
        <f t="shared" si="331"/>
        <v>4</v>
      </c>
      <c r="AY307" s="5">
        <f t="shared" si="332"/>
        <v>5</v>
      </c>
      <c r="AZ307" s="5">
        <f t="shared" si="333"/>
        <v>8</v>
      </c>
      <c r="BA307" s="5">
        <f t="shared" si="334"/>
        <v>12</v>
      </c>
      <c r="BB307" s="5">
        <f t="shared" si="335"/>
        <v>16</v>
      </c>
    </row>
    <row r="308" spans="1:55" s="5" customFormat="1" hidden="1">
      <c r="A308" s="819"/>
      <c r="B308" s="876" t="s">
        <v>199</v>
      </c>
      <c r="C308" s="512" t="s">
        <v>166</v>
      </c>
      <c r="D308" s="515" t="s">
        <v>262</v>
      </c>
      <c r="E308" s="515" t="s">
        <v>0</v>
      </c>
      <c r="F308" s="904" t="s">
        <v>18</v>
      </c>
      <c r="G308" s="519" t="s">
        <v>163</v>
      </c>
      <c r="H308" s="420">
        <f>ROUNDDOWN(AK308*1.05,0)+INDEX(Sheet2!$B$2:'Sheet2'!$B$5,MATCH(G308,Sheet2!$A$2:'Sheet2'!$A$5,0),0)+34*AT308-ROUNDUP(IF($BC$1=TRUE,AV308,AW308)/10,0)+A308</f>
        <v>495</v>
      </c>
      <c r="I308" s="421">
        <f>ROUNDDOWN(AL308*1.05,0)+INDEX(Sheet2!$B$2:'Sheet2'!$B$5,MATCH(G308,Sheet2!$A$2:'Sheet2'!$A$5,0),0)+34*AT308-ROUNDUP(IF($BC$1=TRUE,AV308,AW308)/10,0)+A308</f>
        <v>495</v>
      </c>
      <c r="J308" s="914">
        <f t="shared" si="308"/>
        <v>990</v>
      </c>
      <c r="K308" s="667">
        <f>AW308-ROUNDDOWN(AR308/2,0)-ROUNDDOWN(MAX(AQ308*1.2,AP308*0.5),0)+INDEX(Sheet2!$C$2:'Sheet2'!$C$5,MATCH(G308,Sheet2!$A$2:'Sheet2'!$A$5,0),0)</f>
        <v>459</v>
      </c>
      <c r="L308" s="512">
        <f t="shared" si="309"/>
        <v>210</v>
      </c>
      <c r="M308" s="395">
        <f t="shared" si="310"/>
        <v>14</v>
      </c>
      <c r="N308" s="395">
        <f t="shared" si="311"/>
        <v>50</v>
      </c>
      <c r="O308" s="673">
        <f t="shared" si="312"/>
        <v>1980</v>
      </c>
      <c r="P308" s="53">
        <f>AX308+IF($F308="범선",IF($BG$1=TRUE,INDEX(Sheet2!$H$2:'Sheet2'!$H$45,MATCH(AX308,Sheet2!$G$2:'Sheet2'!$G$45,0),0)),IF($BH$1=TRUE,INDEX(Sheet2!$I$2:'Sheet2'!$I$45,MATCH(AX308,Sheet2!$G$2:'Sheet2'!$G$45,0)),IF($BI$1=TRUE,INDEX(Sheet2!$H$2:'Sheet2'!$H$45,MATCH(AX308,Sheet2!$G$2:'Sheet2'!$G$45,0)),0)))+IF($BE$1=TRUE,2,0)</f>
        <v>8</v>
      </c>
      <c r="Q308" s="49">
        <f t="shared" si="313"/>
        <v>11</v>
      </c>
      <c r="R308" s="49">
        <f t="shared" si="314"/>
        <v>14</v>
      </c>
      <c r="S308" s="51">
        <f t="shared" si="315"/>
        <v>17</v>
      </c>
      <c r="T308" s="49">
        <f>AY308+IF($F308="범선",IF($BG$1=TRUE,INDEX(Sheet2!$H$2:'Sheet2'!$H$45,MATCH(AY308,Sheet2!$G$2:'Sheet2'!$G$45,0),0)),IF($BH$1=TRUE,INDEX(Sheet2!$I$2:'Sheet2'!$I$45,MATCH(AY308,Sheet2!$G$2:'Sheet2'!$G$45,0)),IF($BI$1=TRUE,INDEX(Sheet2!$H$2:'Sheet2'!$H$45,MATCH(AY308,Sheet2!$G$2:'Sheet2'!$G$45,0)),0)))+IF($BE$1=TRUE,2,0)</f>
        <v>9</v>
      </c>
      <c r="U308" s="49">
        <f t="shared" si="316"/>
        <v>12.5</v>
      </c>
      <c r="V308" s="49">
        <f t="shared" si="317"/>
        <v>15.5</v>
      </c>
      <c r="W308" s="51">
        <f t="shared" si="318"/>
        <v>18.5</v>
      </c>
      <c r="X308" s="49">
        <f>AZ308+IF($F308="범선",IF($BG$1=TRUE,INDEX(Sheet2!$H$2:'Sheet2'!$H$45,MATCH(AZ308,Sheet2!$G$2:'Sheet2'!$G$45,0),0)),IF($BH$1=TRUE,INDEX(Sheet2!$I$2:'Sheet2'!$I$45,MATCH(AZ308,Sheet2!$G$2:'Sheet2'!$G$45,0)),IF($BI$1=TRUE,INDEX(Sheet2!$H$2:'Sheet2'!$H$45,MATCH(AZ308,Sheet2!$G$2:'Sheet2'!$G$45,0)),0)))+IF($BE$1=TRUE,2,0)</f>
        <v>12</v>
      </c>
      <c r="Y308" s="49">
        <f t="shared" si="319"/>
        <v>15.5</v>
      </c>
      <c r="Z308" s="49">
        <f t="shared" si="320"/>
        <v>18.5</v>
      </c>
      <c r="AA308" s="51">
        <f t="shared" si="321"/>
        <v>21.5</v>
      </c>
      <c r="AB308" s="49">
        <f>BA308+IF($F308="범선",IF($BG$1=TRUE,INDEX(Sheet2!$H$2:'Sheet2'!$H$45,MATCH(BA308,Sheet2!$G$2:'Sheet2'!$G$45,0),0)),IF($BH$1=TRUE,INDEX(Sheet2!$I$2:'Sheet2'!$I$45,MATCH(BA308,Sheet2!$G$2:'Sheet2'!$G$45,0)),IF($BI$1=TRUE,INDEX(Sheet2!$H$2:'Sheet2'!$H$45,MATCH(BA308,Sheet2!$G$2:'Sheet2'!$G$45,0)),0)))+IF($BE$1=TRUE,2,0)</f>
        <v>16</v>
      </c>
      <c r="AC308" s="49">
        <f t="shared" si="322"/>
        <v>19.5</v>
      </c>
      <c r="AD308" s="49">
        <f t="shared" si="323"/>
        <v>22.5</v>
      </c>
      <c r="AE308" s="51">
        <f t="shared" si="324"/>
        <v>25.5</v>
      </c>
      <c r="AF308" s="49">
        <f>BB308+IF($F308="범선",IF($BG$1=TRUE,INDEX(Sheet2!$H$2:'Sheet2'!$H$45,MATCH(BB308,Sheet2!$G$2:'Sheet2'!$G$45,0),0)),IF($BH$1=TRUE,INDEX(Sheet2!$I$2:'Sheet2'!$I$45,MATCH(BB308,Sheet2!$G$2:'Sheet2'!$G$45,0)),IF($BI$1=TRUE,INDEX(Sheet2!$H$2:'Sheet2'!$H$45,MATCH(BB308,Sheet2!$G$2:'Sheet2'!$G$45,0)),0)))+IF($BE$1=TRUE,2,0)</f>
        <v>20</v>
      </c>
      <c r="AG308" s="49">
        <f t="shared" si="325"/>
        <v>23.5</v>
      </c>
      <c r="AH308" s="49">
        <f t="shared" si="326"/>
        <v>26.5</v>
      </c>
      <c r="AI308" s="51">
        <f t="shared" si="327"/>
        <v>29.5</v>
      </c>
      <c r="AJ308" s="6"/>
      <c r="AK308" s="5">
        <v>302</v>
      </c>
      <c r="AL308" s="5">
        <v>302</v>
      </c>
      <c r="AM308" s="5">
        <v>15</v>
      </c>
      <c r="AN308" s="266">
        <v>14</v>
      </c>
      <c r="AO308" s="272">
        <v>50</v>
      </c>
      <c r="AP308" s="13">
        <v>100</v>
      </c>
      <c r="AQ308" s="13">
        <v>25</v>
      </c>
      <c r="AR308" s="13">
        <v>80</v>
      </c>
      <c r="AS308" s="13">
        <v>220</v>
      </c>
      <c r="AT308" s="13">
        <v>2</v>
      </c>
      <c r="AU308" s="5">
        <f t="shared" si="328"/>
        <v>400</v>
      </c>
      <c r="AV308" s="5">
        <f t="shared" si="329"/>
        <v>300</v>
      </c>
      <c r="AW308" s="5">
        <f t="shared" si="330"/>
        <v>500</v>
      </c>
      <c r="AX308" s="5">
        <f t="shared" si="331"/>
        <v>6</v>
      </c>
      <c r="AY308" s="5">
        <f t="shared" si="332"/>
        <v>7</v>
      </c>
      <c r="AZ308" s="5">
        <f t="shared" si="333"/>
        <v>10</v>
      </c>
      <c r="BA308" s="5">
        <f t="shared" si="334"/>
        <v>14</v>
      </c>
      <c r="BB308" s="5">
        <f t="shared" si="335"/>
        <v>18</v>
      </c>
    </row>
    <row r="309" spans="1:55" s="5" customFormat="1" hidden="1">
      <c r="A309" s="381"/>
      <c r="B309" s="377" t="s">
        <v>46</v>
      </c>
      <c r="C309" s="48" t="s">
        <v>111</v>
      </c>
      <c r="D309" s="49" t="s">
        <v>1</v>
      </c>
      <c r="E309" s="49" t="s">
        <v>0</v>
      </c>
      <c r="F309" s="50" t="s">
        <v>18</v>
      </c>
      <c r="G309" s="51" t="s">
        <v>12</v>
      </c>
      <c r="H309" s="91">
        <f>ROUNDDOWN(AK309*1.05,0)+INDEX(Sheet2!$B$2:'Sheet2'!$B$5,MATCH(G309,Sheet2!$A$2:'Sheet2'!$A$5,0),0)+34*AT309-ROUNDUP(IF($BC$1=TRUE,AV309,AW309)/10,0)+A309</f>
        <v>418</v>
      </c>
      <c r="I309" s="231">
        <f>ROUNDDOWN(AL309*1.05,0)+INDEX(Sheet2!$B$2:'Sheet2'!$B$5,MATCH(G309,Sheet2!$A$2:'Sheet2'!$A$5,0),0)+34*AT309-ROUNDUP(IF($BC$1=TRUE,AV309,AW309)/10,0)+A309</f>
        <v>523</v>
      </c>
      <c r="J309" s="52">
        <f t="shared" si="308"/>
        <v>941</v>
      </c>
      <c r="K309" s="528">
        <f>AW309-ROUNDDOWN(AR309/2,0)-ROUNDDOWN(MAX(AQ309*1.2,AP309*0.5),0)+INDEX(Sheet2!$C$2:'Sheet2'!$C$5,MATCH(G309,Sheet2!$A$2:'Sheet2'!$A$5,0),0)</f>
        <v>447</v>
      </c>
      <c r="L309" s="48">
        <f t="shared" si="309"/>
        <v>177</v>
      </c>
      <c r="M309" s="83">
        <f t="shared" si="310"/>
        <v>12</v>
      </c>
      <c r="N309" s="83">
        <f t="shared" si="311"/>
        <v>45</v>
      </c>
      <c r="O309" s="672">
        <f t="shared" si="312"/>
        <v>1777</v>
      </c>
      <c r="P309" s="53">
        <f>AX309+IF($F309="범선",IF($BG$1=TRUE,INDEX(Sheet2!$H$2:'Sheet2'!$H$45,MATCH(AX309,Sheet2!$G$2:'Sheet2'!$G$45,0),0)),IF($BH$1=TRUE,INDEX(Sheet2!$I$2:'Sheet2'!$I$45,MATCH(AX309,Sheet2!$G$2:'Sheet2'!$G$45,0)),IF($BI$1=TRUE,INDEX(Sheet2!$H$2:'Sheet2'!$H$45,MATCH(AX309,Sheet2!$G$2:'Sheet2'!$G$45,0)),0)))+IF($BE$1=TRUE,2,0)</f>
        <v>7</v>
      </c>
      <c r="Q309" s="49">
        <f t="shared" si="313"/>
        <v>10</v>
      </c>
      <c r="R309" s="49">
        <f t="shared" si="314"/>
        <v>13</v>
      </c>
      <c r="S309" s="51">
        <f t="shared" si="315"/>
        <v>16</v>
      </c>
      <c r="T309" s="49">
        <f>AY309+IF($F309="범선",IF($BG$1=TRUE,INDEX(Sheet2!$H$2:'Sheet2'!$H$45,MATCH(AY309,Sheet2!$G$2:'Sheet2'!$G$45,0),0)),IF($BH$1=TRUE,INDEX(Sheet2!$I$2:'Sheet2'!$I$45,MATCH(AY309,Sheet2!$G$2:'Sheet2'!$G$45,0)),IF($BI$1=TRUE,INDEX(Sheet2!$H$2:'Sheet2'!$H$45,MATCH(AY309,Sheet2!$G$2:'Sheet2'!$G$45,0)),0)))+IF($BE$1=TRUE,2,0)</f>
        <v>8</v>
      </c>
      <c r="U309" s="49">
        <f t="shared" si="316"/>
        <v>11.5</v>
      </c>
      <c r="V309" s="49">
        <f t="shared" si="317"/>
        <v>14.5</v>
      </c>
      <c r="W309" s="51">
        <f t="shared" si="318"/>
        <v>17.5</v>
      </c>
      <c r="X309" s="49">
        <f>AZ309+IF($F309="범선",IF($BG$1=TRUE,INDEX(Sheet2!$H$2:'Sheet2'!$H$45,MATCH(AZ309,Sheet2!$G$2:'Sheet2'!$G$45,0),0)),IF($BH$1=TRUE,INDEX(Sheet2!$I$2:'Sheet2'!$I$45,MATCH(AZ309,Sheet2!$G$2:'Sheet2'!$G$45,0)),IF($BI$1=TRUE,INDEX(Sheet2!$H$2:'Sheet2'!$H$45,MATCH(AZ309,Sheet2!$G$2:'Sheet2'!$G$45,0)),0)))+IF($BE$1=TRUE,2,0)</f>
        <v>11</v>
      </c>
      <c r="Y309" s="49">
        <f t="shared" si="319"/>
        <v>14.5</v>
      </c>
      <c r="Z309" s="49">
        <f t="shared" si="320"/>
        <v>17.5</v>
      </c>
      <c r="AA309" s="51">
        <f t="shared" si="321"/>
        <v>20.5</v>
      </c>
      <c r="AB309" s="49">
        <f>BA309+IF($F309="범선",IF($BG$1=TRUE,INDEX(Sheet2!$H$2:'Sheet2'!$H$45,MATCH(BA309,Sheet2!$G$2:'Sheet2'!$G$45,0),0)),IF($BH$1=TRUE,INDEX(Sheet2!$I$2:'Sheet2'!$I$45,MATCH(BA309,Sheet2!$G$2:'Sheet2'!$G$45,0)),IF($BI$1=TRUE,INDEX(Sheet2!$H$2:'Sheet2'!$H$45,MATCH(BA309,Sheet2!$G$2:'Sheet2'!$G$45,0)),0)))+IF($BE$1=TRUE,2,0)</f>
        <v>15</v>
      </c>
      <c r="AC309" s="49">
        <f t="shared" si="322"/>
        <v>18.5</v>
      </c>
      <c r="AD309" s="49">
        <f t="shared" si="323"/>
        <v>21.5</v>
      </c>
      <c r="AE309" s="51">
        <f t="shared" si="324"/>
        <v>24.5</v>
      </c>
      <c r="AF309" s="49">
        <f>BB309+IF($F309="범선",IF($BG$1=TRUE,INDEX(Sheet2!$H$2:'Sheet2'!$H$45,MATCH(BB309,Sheet2!$G$2:'Sheet2'!$G$45,0),0)),IF($BH$1=TRUE,INDEX(Sheet2!$I$2:'Sheet2'!$I$45,MATCH(BB309,Sheet2!$G$2:'Sheet2'!$G$45,0)),IF($BI$1=TRUE,INDEX(Sheet2!$H$2:'Sheet2'!$H$45,MATCH(BB309,Sheet2!$G$2:'Sheet2'!$G$45,0)),0)))+IF($BE$1=TRUE,2,0)</f>
        <v>19</v>
      </c>
      <c r="AG309" s="49">
        <f t="shared" si="325"/>
        <v>22.5</v>
      </c>
      <c r="AH309" s="49">
        <f t="shared" si="326"/>
        <v>25.5</v>
      </c>
      <c r="AI309" s="51">
        <f t="shared" si="327"/>
        <v>28.5</v>
      </c>
      <c r="AJ309" s="6"/>
      <c r="AK309" s="5">
        <v>200</v>
      </c>
      <c r="AL309" s="5">
        <v>300</v>
      </c>
      <c r="AM309" s="5">
        <v>10</v>
      </c>
      <c r="AN309" s="266">
        <v>12</v>
      </c>
      <c r="AO309" s="272">
        <v>45</v>
      </c>
      <c r="AP309" s="5">
        <v>200</v>
      </c>
      <c r="AQ309" s="5">
        <v>50</v>
      </c>
      <c r="AR309" s="5">
        <v>108</v>
      </c>
      <c r="AS309">
        <v>134</v>
      </c>
      <c r="AT309">
        <v>3</v>
      </c>
      <c r="AU309" s="5">
        <f t="shared" si="328"/>
        <v>442</v>
      </c>
      <c r="AV309" s="5">
        <f t="shared" si="329"/>
        <v>331</v>
      </c>
      <c r="AW309" s="5">
        <f t="shared" si="330"/>
        <v>552</v>
      </c>
      <c r="AX309" s="5">
        <f t="shared" si="331"/>
        <v>5</v>
      </c>
      <c r="AY309" s="5">
        <f t="shared" si="332"/>
        <v>6</v>
      </c>
      <c r="AZ309" s="5">
        <f t="shared" si="333"/>
        <v>9</v>
      </c>
      <c r="BA309" s="5">
        <f t="shared" si="334"/>
        <v>13</v>
      </c>
      <c r="BB309" s="5">
        <f t="shared" si="335"/>
        <v>17</v>
      </c>
    </row>
    <row r="310" spans="1:55">
      <c r="A310" s="334"/>
      <c r="B310" s="89" t="s">
        <v>3</v>
      </c>
      <c r="C310" s="119" t="s">
        <v>125</v>
      </c>
      <c r="D310" s="26" t="s">
        <v>1</v>
      </c>
      <c r="E310" s="26" t="s">
        <v>41</v>
      </c>
      <c r="F310" s="27" t="s">
        <v>118</v>
      </c>
      <c r="G310" s="28" t="s">
        <v>12</v>
      </c>
      <c r="H310" s="91">
        <f>ROUNDDOWN(AK310*1.05,0)+INDEX(Sheet2!$B$2:'Sheet2'!$B$5,MATCH(G310,Sheet2!$A$2:'Sheet2'!$A$5,0),0)+34*AT310-ROUNDUP(IF($BC$1=TRUE,AV310,AW310)/10,0)+A310</f>
        <v>458</v>
      </c>
      <c r="I310" s="231">
        <f>ROUNDDOWN(AL310*1.05,0)+INDEX(Sheet2!$B$2:'Sheet2'!$B$5,MATCH(G310,Sheet2!$A$2:'Sheet2'!$A$5,0),0)+34*AT310-ROUNDUP(IF($BC$1=TRUE,AV310,AW310)/10,0)+A310</f>
        <v>317</v>
      </c>
      <c r="J310" s="30">
        <f t="shared" si="308"/>
        <v>775</v>
      </c>
      <c r="K310" s="234">
        <f>AW310-ROUNDDOWN(AR310/2,0)-ROUNDDOWN(MAX(AQ310*1.2,AP310*0.5),0)+INDEX(Sheet2!$C$2:'Sheet2'!$C$5,MATCH(G310,Sheet2!$A$2:'Sheet2'!$A$5,0),0)</f>
        <v>724</v>
      </c>
      <c r="L310" s="25">
        <f t="shared" si="309"/>
        <v>335</v>
      </c>
      <c r="M310" s="79">
        <f t="shared" si="310"/>
        <v>8</v>
      </c>
      <c r="N310" s="79">
        <f t="shared" si="311"/>
        <v>35</v>
      </c>
      <c r="O310" s="253">
        <f t="shared" si="312"/>
        <v>1691</v>
      </c>
      <c r="P310" s="31">
        <f>AX310+IF($F310="범선",IF($BG$1=TRUE,INDEX(Sheet2!$H$2:'Sheet2'!$H$45,MATCH(AX310,Sheet2!$G$2:'Sheet2'!$G$45,0),0)),IF($BH$1=TRUE,INDEX(Sheet2!$I$2:'Sheet2'!$I$45,MATCH(AX310,Sheet2!$G$2:'Sheet2'!$G$45,0)),IF($BI$1=TRUE,INDEX(Sheet2!$H$2:'Sheet2'!$H$45,MATCH(AX310,Sheet2!$G$2:'Sheet2'!$G$45,0)),0)))+IF($BE$1=TRUE,2,0)</f>
        <v>25</v>
      </c>
      <c r="Q310" s="26">
        <f t="shared" si="313"/>
        <v>28</v>
      </c>
      <c r="R310" s="26">
        <f t="shared" si="314"/>
        <v>31</v>
      </c>
      <c r="S310" s="28">
        <f t="shared" si="315"/>
        <v>34</v>
      </c>
      <c r="T310" s="26">
        <f>AY310+IF($F310="범선",IF($BG$1=TRUE,INDEX(Sheet2!$H$2:'Sheet2'!$H$45,MATCH(AY310,Sheet2!$G$2:'Sheet2'!$G$45,0),0)),IF($BH$1=TRUE,INDEX(Sheet2!$I$2:'Sheet2'!$I$45,MATCH(AY310,Sheet2!$G$2:'Sheet2'!$G$45,0)),IF($BI$1=TRUE,INDEX(Sheet2!$H$2:'Sheet2'!$H$45,MATCH(AY310,Sheet2!$G$2:'Sheet2'!$G$45,0)),0)))+IF($BE$1=TRUE,2,0)</f>
        <v>27</v>
      </c>
      <c r="U310" s="26">
        <f t="shared" si="316"/>
        <v>30.5</v>
      </c>
      <c r="V310" s="26">
        <f t="shared" si="317"/>
        <v>33.5</v>
      </c>
      <c r="W310" s="28">
        <f t="shared" si="318"/>
        <v>36.5</v>
      </c>
      <c r="X310" s="26">
        <f>AZ310+IF($F310="범선",IF($BG$1=TRUE,INDEX(Sheet2!$H$2:'Sheet2'!$H$45,MATCH(AZ310,Sheet2!$G$2:'Sheet2'!$G$45,0),0)),IF($BH$1=TRUE,INDEX(Sheet2!$I$2:'Sheet2'!$I$45,MATCH(AZ310,Sheet2!$G$2:'Sheet2'!$G$45,0)),IF($BI$1=TRUE,INDEX(Sheet2!$H$2:'Sheet2'!$H$45,MATCH(AZ310,Sheet2!$G$2:'Sheet2'!$G$45,0)),0)))+IF($BE$1=TRUE,2,0)</f>
        <v>33</v>
      </c>
      <c r="Y310" s="26">
        <f t="shared" si="319"/>
        <v>36.5</v>
      </c>
      <c r="Z310" s="26">
        <f t="shared" si="320"/>
        <v>39.5</v>
      </c>
      <c r="AA310" s="28">
        <f t="shared" si="321"/>
        <v>42.5</v>
      </c>
      <c r="AB310" s="26">
        <f>BA310+IF($F310="범선",IF($BG$1=TRUE,INDEX(Sheet2!$H$2:'Sheet2'!$H$45,MATCH(BA310,Sheet2!$G$2:'Sheet2'!$G$45,0),0)),IF($BH$1=TRUE,INDEX(Sheet2!$I$2:'Sheet2'!$I$45,MATCH(BA310,Sheet2!$G$2:'Sheet2'!$G$45,0)),IF($BI$1=TRUE,INDEX(Sheet2!$H$2:'Sheet2'!$H$45,MATCH(BA310,Sheet2!$G$2:'Sheet2'!$G$45,0)),0)))+IF($BE$1=TRUE,2,0)</f>
        <v>41</v>
      </c>
      <c r="AC310" s="26">
        <f t="shared" si="322"/>
        <v>44.5</v>
      </c>
      <c r="AD310" s="26">
        <f t="shared" si="323"/>
        <v>47.5</v>
      </c>
      <c r="AE310" s="28">
        <f t="shared" si="324"/>
        <v>50.5</v>
      </c>
      <c r="AF310" s="26">
        <f>BB310+IF($F310="범선",IF($BG$1=TRUE,INDEX(Sheet2!$H$2:'Sheet2'!$H$45,MATCH(BB310,Sheet2!$G$2:'Sheet2'!$G$45,0),0)),IF($BH$1=TRUE,INDEX(Sheet2!$I$2:'Sheet2'!$I$45,MATCH(BB310,Sheet2!$G$2:'Sheet2'!$G$45,0)),IF($BI$1=TRUE,INDEX(Sheet2!$H$2:'Sheet2'!$H$45,MATCH(BB310,Sheet2!$G$2:'Sheet2'!$G$45,0)),0)))+IF($BE$1=TRUE,2,0)</f>
        <v>49</v>
      </c>
      <c r="AG310" s="26">
        <f t="shared" si="325"/>
        <v>52.5</v>
      </c>
      <c r="AH310" s="26">
        <f t="shared" si="326"/>
        <v>55.5</v>
      </c>
      <c r="AI310" s="28">
        <f t="shared" si="327"/>
        <v>58.5</v>
      </c>
      <c r="AJ310" s="26"/>
      <c r="AK310" s="97">
        <v>255</v>
      </c>
      <c r="AL310" s="97">
        <v>120</v>
      </c>
      <c r="AM310" s="97">
        <v>12</v>
      </c>
      <c r="AN310" s="79">
        <v>8</v>
      </c>
      <c r="AO310" s="79">
        <v>35</v>
      </c>
      <c r="AP310" s="5">
        <v>200</v>
      </c>
      <c r="AQ310" s="5">
        <v>100</v>
      </c>
      <c r="AR310" s="5">
        <v>110</v>
      </c>
      <c r="AS310" s="5">
        <v>370</v>
      </c>
      <c r="AT310" s="5">
        <v>3</v>
      </c>
      <c r="AU310" s="5">
        <f t="shared" si="328"/>
        <v>680</v>
      </c>
      <c r="AV310" s="5">
        <f t="shared" si="329"/>
        <v>510</v>
      </c>
      <c r="AW310" s="5">
        <f t="shared" si="330"/>
        <v>850</v>
      </c>
      <c r="AX310" s="5">
        <f t="shared" si="331"/>
        <v>1</v>
      </c>
      <c r="AY310" s="5">
        <f t="shared" si="332"/>
        <v>2</v>
      </c>
      <c r="AZ310" s="5">
        <f t="shared" si="333"/>
        <v>5</v>
      </c>
      <c r="BA310" s="5">
        <f t="shared" si="334"/>
        <v>9</v>
      </c>
      <c r="BB310" s="5">
        <f t="shared" si="335"/>
        <v>13</v>
      </c>
    </row>
    <row r="311" spans="1:55" hidden="1">
      <c r="A311" s="882"/>
      <c r="B311" s="89" t="s">
        <v>27</v>
      </c>
      <c r="C311" s="119" t="s">
        <v>66</v>
      </c>
      <c r="D311" s="26" t="s">
        <v>1</v>
      </c>
      <c r="E311" s="26" t="s">
        <v>0</v>
      </c>
      <c r="F311" s="27" t="s">
        <v>18</v>
      </c>
      <c r="G311" s="28" t="s">
        <v>8</v>
      </c>
      <c r="H311" s="91">
        <f>ROUNDDOWN(AK311*1.05,0)+INDEX(Sheet2!$B$2:'Sheet2'!$B$5,MATCH(G311,Sheet2!$A$2:'Sheet2'!$A$5,0),0)+34*AT311-ROUNDUP(IF($BC$1=TRUE,AV311,AW311)/10,0)+A311</f>
        <v>491</v>
      </c>
      <c r="I311" s="231">
        <f>ROUNDDOWN(AL311*1.05,0)+INDEX(Sheet2!$B$2:'Sheet2'!$B$5,MATCH(G311,Sheet2!$A$2:'Sheet2'!$A$5,0),0)+34*AT311-ROUNDUP(IF($BC$1=TRUE,AV311,AW311)/10,0)+A311</f>
        <v>512</v>
      </c>
      <c r="J311" s="30">
        <f t="shared" si="308"/>
        <v>1003</v>
      </c>
      <c r="K311" s="143">
        <f>AW311-ROUNDDOWN(AR311/2,0)-ROUNDDOWN(MAX(AQ311*1.2,AP311*0.5),0)+INDEX(Sheet2!$C$2:'Sheet2'!$C$5,MATCH(G311,Sheet2!$A$2:'Sheet2'!$A$5,0),0)</f>
        <v>777</v>
      </c>
      <c r="L311" s="25">
        <f t="shared" si="309"/>
        <v>405</v>
      </c>
      <c r="M311" s="83">
        <f t="shared" si="310"/>
        <v>10</v>
      </c>
      <c r="N311" s="83">
        <f t="shared" si="311"/>
        <v>25</v>
      </c>
      <c r="O311" s="92">
        <f t="shared" si="312"/>
        <v>1985</v>
      </c>
      <c r="P311" s="31">
        <f>AX311+IF($F311="범선",IF($BG$1=TRUE,INDEX(Sheet2!$H$2:'Sheet2'!$H$45,MATCH(AX311,Sheet2!$G$2:'Sheet2'!$G$45,0),0)),IF($BH$1=TRUE,INDEX(Sheet2!$I$2:'Sheet2'!$I$45,MATCH(AX311,Sheet2!$G$2:'Sheet2'!$G$45,0)),IF($BI$1=TRUE,INDEX(Sheet2!$H$2:'Sheet2'!$H$45,MATCH(AX311,Sheet2!$G$2:'Sheet2'!$G$45,0)),0)))+IF($BE$1=TRUE,2,0)</f>
        <v>2</v>
      </c>
      <c r="Q311" s="26">
        <f t="shared" si="313"/>
        <v>5</v>
      </c>
      <c r="R311" s="26">
        <f t="shared" si="314"/>
        <v>8</v>
      </c>
      <c r="S311" s="28">
        <f t="shared" si="315"/>
        <v>11</v>
      </c>
      <c r="T311" s="26">
        <f>AY311+IF($F311="범선",IF($BG$1=TRUE,INDEX(Sheet2!$H$2:'Sheet2'!$H$45,MATCH(AY311,Sheet2!$G$2:'Sheet2'!$G$45,0),0)),IF($BH$1=TRUE,INDEX(Sheet2!$I$2:'Sheet2'!$I$45,MATCH(AY311,Sheet2!$G$2:'Sheet2'!$G$45,0)),IF($BI$1=TRUE,INDEX(Sheet2!$H$2:'Sheet2'!$H$45,MATCH(AY311,Sheet2!$G$2:'Sheet2'!$G$45,0)),0)))+IF($BE$1=TRUE,2,0)</f>
        <v>3</v>
      </c>
      <c r="U311" s="26">
        <f t="shared" si="316"/>
        <v>6.5</v>
      </c>
      <c r="V311" s="26">
        <f t="shared" si="317"/>
        <v>9.5</v>
      </c>
      <c r="W311" s="28">
        <f t="shared" si="318"/>
        <v>12.5</v>
      </c>
      <c r="X311" s="26">
        <f>AZ311+IF($F311="범선",IF($BG$1=TRUE,INDEX(Sheet2!$H$2:'Sheet2'!$H$45,MATCH(AZ311,Sheet2!$G$2:'Sheet2'!$G$45,0),0)),IF($BH$1=TRUE,INDEX(Sheet2!$I$2:'Sheet2'!$I$45,MATCH(AZ311,Sheet2!$G$2:'Sheet2'!$G$45,0)),IF($BI$1=TRUE,INDEX(Sheet2!$H$2:'Sheet2'!$H$45,MATCH(AZ311,Sheet2!$G$2:'Sheet2'!$G$45,0)),0)))+IF($BE$1=TRUE,2,0)</f>
        <v>6</v>
      </c>
      <c r="Y311" s="26">
        <f t="shared" si="319"/>
        <v>9.5</v>
      </c>
      <c r="Z311" s="26">
        <f t="shared" si="320"/>
        <v>12.5</v>
      </c>
      <c r="AA311" s="28">
        <f t="shared" si="321"/>
        <v>15.5</v>
      </c>
      <c r="AB311" s="26">
        <f>BA311+IF($F311="범선",IF($BG$1=TRUE,INDEX(Sheet2!$H$2:'Sheet2'!$H$45,MATCH(BA311,Sheet2!$G$2:'Sheet2'!$G$45,0),0)),IF($BH$1=TRUE,INDEX(Sheet2!$I$2:'Sheet2'!$I$45,MATCH(BA311,Sheet2!$G$2:'Sheet2'!$G$45,0)),IF($BI$1=TRUE,INDEX(Sheet2!$H$2:'Sheet2'!$H$45,MATCH(BA311,Sheet2!$G$2:'Sheet2'!$G$45,0)),0)))+IF($BE$1=TRUE,2,0)</f>
        <v>10</v>
      </c>
      <c r="AC311" s="26">
        <f t="shared" si="322"/>
        <v>13.5</v>
      </c>
      <c r="AD311" s="26">
        <f t="shared" si="323"/>
        <v>16.5</v>
      </c>
      <c r="AE311" s="28">
        <f t="shared" si="324"/>
        <v>19.5</v>
      </c>
      <c r="AF311" s="26">
        <f>BB311+IF($F311="범선",IF($BG$1=TRUE,INDEX(Sheet2!$H$2:'Sheet2'!$H$45,MATCH(BB311,Sheet2!$G$2:'Sheet2'!$G$45,0),0)),IF($BH$1=TRUE,INDEX(Sheet2!$I$2:'Sheet2'!$I$45,MATCH(BB311,Sheet2!$G$2:'Sheet2'!$G$45,0)),IF($BI$1=TRUE,INDEX(Sheet2!$H$2:'Sheet2'!$H$45,MATCH(BB311,Sheet2!$G$2:'Sheet2'!$G$45,0)),0)))+IF($BE$1=TRUE,2,0)</f>
        <v>14</v>
      </c>
      <c r="AG311" s="26">
        <f t="shared" si="325"/>
        <v>17.5</v>
      </c>
      <c r="AH311" s="26">
        <f t="shared" si="326"/>
        <v>20.5</v>
      </c>
      <c r="AI311" s="28">
        <f t="shared" si="327"/>
        <v>23.5</v>
      </c>
      <c r="AJ311" s="26"/>
      <c r="AK311" s="97">
        <v>265</v>
      </c>
      <c r="AL311" s="97">
        <v>285</v>
      </c>
      <c r="AM311" s="97">
        <v>10</v>
      </c>
      <c r="AN311" s="83">
        <v>10</v>
      </c>
      <c r="AO311" s="83">
        <v>25</v>
      </c>
      <c r="AP311" s="5">
        <v>92</v>
      </c>
      <c r="AQ311" s="5">
        <v>38</v>
      </c>
      <c r="AR311" s="5">
        <v>64</v>
      </c>
      <c r="AS311" s="5">
        <v>489</v>
      </c>
      <c r="AT311" s="5">
        <v>3</v>
      </c>
      <c r="AU311" s="5">
        <f t="shared" si="328"/>
        <v>645</v>
      </c>
      <c r="AV311" s="5">
        <f t="shared" si="329"/>
        <v>483</v>
      </c>
      <c r="AW311" s="5">
        <f t="shared" si="330"/>
        <v>806</v>
      </c>
      <c r="AX311" s="5">
        <f t="shared" si="331"/>
        <v>0</v>
      </c>
      <c r="AY311" s="5">
        <f t="shared" si="332"/>
        <v>1</v>
      </c>
      <c r="AZ311" s="5">
        <f t="shared" si="333"/>
        <v>4</v>
      </c>
      <c r="BA311" s="5">
        <f t="shared" si="334"/>
        <v>8</v>
      </c>
      <c r="BB311" s="5">
        <f t="shared" si="335"/>
        <v>12</v>
      </c>
    </row>
    <row r="312" spans="1:55" hidden="1">
      <c r="A312" s="882"/>
      <c r="B312" s="89"/>
      <c r="C312" s="119" t="s">
        <v>129</v>
      </c>
      <c r="D312" s="26" t="s">
        <v>25</v>
      </c>
      <c r="E312" s="26" t="s">
        <v>41</v>
      </c>
      <c r="F312" s="27" t="s">
        <v>18</v>
      </c>
      <c r="G312" s="28" t="s">
        <v>8</v>
      </c>
      <c r="H312" s="91">
        <f>ROUNDDOWN(AK312*1.05,0)+INDEX(Sheet2!$B$2:'Sheet2'!$B$5,MATCH(G312,Sheet2!$A$2:'Sheet2'!$A$5,0),0)+34*AT312-ROUNDUP(IF($BC$1=TRUE,AV312,AW312)/10,0)+A312</f>
        <v>475</v>
      </c>
      <c r="I312" s="231">
        <f>ROUNDDOWN(AL312*1.05,0)+INDEX(Sheet2!$B$2:'Sheet2'!$B$5,MATCH(G312,Sheet2!$A$2:'Sheet2'!$A$5,0),0)+34*AT312-ROUNDUP(IF($BC$1=TRUE,AV312,AW312)/10,0)+A312</f>
        <v>496</v>
      </c>
      <c r="J312" s="30">
        <f t="shared" si="308"/>
        <v>971</v>
      </c>
      <c r="K312" s="143">
        <f>AW312-ROUNDDOWN(AR312/2,0)-ROUNDDOWN(MAX(AQ312*1.2,AP312*0.5),0)+INDEX(Sheet2!$C$2:'Sheet2'!$C$5,MATCH(G312,Sheet2!$A$2:'Sheet2'!$A$5,0),0)</f>
        <v>777</v>
      </c>
      <c r="L312" s="25">
        <f t="shared" si="309"/>
        <v>405</v>
      </c>
      <c r="M312" s="83">
        <f t="shared" si="310"/>
        <v>10</v>
      </c>
      <c r="N312" s="83">
        <f t="shared" si="311"/>
        <v>25</v>
      </c>
      <c r="O312" s="92">
        <f t="shared" si="312"/>
        <v>1921</v>
      </c>
      <c r="P312" s="31">
        <f>AX312+IF($F312="범선",IF($BG$1=TRUE,INDEX(Sheet2!$H$2:'Sheet2'!$H$45,MATCH(AX312,Sheet2!$G$2:'Sheet2'!$G$45,0),0)),IF($BH$1=TRUE,INDEX(Sheet2!$I$2:'Sheet2'!$I$45,MATCH(AX312,Sheet2!$G$2:'Sheet2'!$G$45,0)),IF($BI$1=TRUE,INDEX(Sheet2!$H$2:'Sheet2'!$H$45,MATCH(AX312,Sheet2!$G$2:'Sheet2'!$G$45,0)),0)))+IF($BE$1=TRUE,2,0)</f>
        <v>2</v>
      </c>
      <c r="Q312" s="26">
        <f t="shared" si="313"/>
        <v>5</v>
      </c>
      <c r="R312" s="26">
        <f t="shared" si="314"/>
        <v>8</v>
      </c>
      <c r="S312" s="28">
        <f t="shared" si="315"/>
        <v>11</v>
      </c>
      <c r="T312" s="26">
        <f>AY312+IF($F312="범선",IF($BG$1=TRUE,INDEX(Sheet2!$H$2:'Sheet2'!$H$45,MATCH(AY312,Sheet2!$G$2:'Sheet2'!$G$45,0),0)),IF($BH$1=TRUE,INDEX(Sheet2!$I$2:'Sheet2'!$I$45,MATCH(AY312,Sheet2!$G$2:'Sheet2'!$G$45,0)),IF($BI$1=TRUE,INDEX(Sheet2!$H$2:'Sheet2'!$H$45,MATCH(AY312,Sheet2!$G$2:'Sheet2'!$G$45,0)),0)))+IF($BE$1=TRUE,2,0)</f>
        <v>3</v>
      </c>
      <c r="U312" s="26">
        <f t="shared" si="316"/>
        <v>6.5</v>
      </c>
      <c r="V312" s="26">
        <f t="shared" si="317"/>
        <v>9.5</v>
      </c>
      <c r="W312" s="28">
        <f t="shared" si="318"/>
        <v>12.5</v>
      </c>
      <c r="X312" s="26">
        <f>AZ312+IF($F312="범선",IF($BG$1=TRUE,INDEX(Sheet2!$H$2:'Sheet2'!$H$45,MATCH(AZ312,Sheet2!$G$2:'Sheet2'!$G$45,0),0)),IF($BH$1=TRUE,INDEX(Sheet2!$I$2:'Sheet2'!$I$45,MATCH(AZ312,Sheet2!$G$2:'Sheet2'!$G$45,0)),IF($BI$1=TRUE,INDEX(Sheet2!$H$2:'Sheet2'!$H$45,MATCH(AZ312,Sheet2!$G$2:'Sheet2'!$G$45,0)),0)))+IF($BE$1=TRUE,2,0)</f>
        <v>6</v>
      </c>
      <c r="Y312" s="26">
        <f t="shared" si="319"/>
        <v>9.5</v>
      </c>
      <c r="Z312" s="26">
        <f t="shared" si="320"/>
        <v>12.5</v>
      </c>
      <c r="AA312" s="28">
        <f t="shared" si="321"/>
        <v>15.5</v>
      </c>
      <c r="AB312" s="26">
        <f>BA312+IF($F312="범선",IF($BG$1=TRUE,INDEX(Sheet2!$H$2:'Sheet2'!$H$45,MATCH(BA312,Sheet2!$G$2:'Sheet2'!$G$45,0),0)),IF($BH$1=TRUE,INDEX(Sheet2!$I$2:'Sheet2'!$I$45,MATCH(BA312,Sheet2!$G$2:'Sheet2'!$G$45,0)),IF($BI$1=TRUE,INDEX(Sheet2!$H$2:'Sheet2'!$H$45,MATCH(BA312,Sheet2!$G$2:'Sheet2'!$G$45,0)),0)))+IF($BE$1=TRUE,2,0)</f>
        <v>10</v>
      </c>
      <c r="AC312" s="26">
        <f t="shared" si="322"/>
        <v>13.5</v>
      </c>
      <c r="AD312" s="26">
        <f t="shared" si="323"/>
        <v>16.5</v>
      </c>
      <c r="AE312" s="28">
        <f t="shared" si="324"/>
        <v>19.5</v>
      </c>
      <c r="AF312" s="26">
        <f>BB312+IF($F312="범선",IF($BG$1=TRUE,INDEX(Sheet2!$H$2:'Sheet2'!$H$45,MATCH(BB312,Sheet2!$G$2:'Sheet2'!$G$45,0),0)),IF($BH$1=TRUE,INDEX(Sheet2!$I$2:'Sheet2'!$I$45,MATCH(BB312,Sheet2!$G$2:'Sheet2'!$G$45,0)),IF($BI$1=TRUE,INDEX(Sheet2!$H$2:'Sheet2'!$H$45,MATCH(BB312,Sheet2!$G$2:'Sheet2'!$G$45,0)),0)))+IF($BE$1=TRUE,2,0)</f>
        <v>14</v>
      </c>
      <c r="AG312" s="26">
        <f t="shared" si="325"/>
        <v>17.5</v>
      </c>
      <c r="AH312" s="26">
        <f t="shared" si="326"/>
        <v>20.5</v>
      </c>
      <c r="AI312" s="28">
        <f t="shared" si="327"/>
        <v>23.5</v>
      </c>
      <c r="AJ312" s="26"/>
      <c r="AK312" s="97">
        <v>250</v>
      </c>
      <c r="AL312" s="97">
        <v>270</v>
      </c>
      <c r="AM312" s="97">
        <v>10</v>
      </c>
      <c r="AN312" s="83">
        <v>10</v>
      </c>
      <c r="AO312" s="83">
        <v>25</v>
      </c>
      <c r="AP312" s="5">
        <v>92</v>
      </c>
      <c r="AQ312" s="5">
        <v>38</v>
      </c>
      <c r="AR312" s="5">
        <v>64</v>
      </c>
      <c r="AS312" s="5">
        <v>489</v>
      </c>
      <c r="AT312" s="5">
        <v>3</v>
      </c>
      <c r="AU312" s="5">
        <f t="shared" si="328"/>
        <v>645</v>
      </c>
      <c r="AV312" s="5">
        <f t="shared" si="329"/>
        <v>483</v>
      </c>
      <c r="AW312" s="5">
        <f t="shared" si="330"/>
        <v>806</v>
      </c>
      <c r="AX312" s="5">
        <f t="shared" si="331"/>
        <v>0</v>
      </c>
      <c r="AY312" s="5">
        <f t="shared" si="332"/>
        <v>1</v>
      </c>
      <c r="AZ312" s="5">
        <f t="shared" si="333"/>
        <v>4</v>
      </c>
      <c r="BA312" s="5">
        <f t="shared" si="334"/>
        <v>8</v>
      </c>
      <c r="BB312" s="5">
        <f t="shared" si="335"/>
        <v>12</v>
      </c>
    </row>
    <row r="313" spans="1:55" hidden="1">
      <c r="A313" s="334"/>
      <c r="B313" s="89" t="s">
        <v>28</v>
      </c>
      <c r="C313" s="119" t="s">
        <v>110</v>
      </c>
      <c r="D313" s="26" t="s">
        <v>1</v>
      </c>
      <c r="E313" s="26" t="s">
        <v>41</v>
      </c>
      <c r="F313" s="27" t="s">
        <v>18</v>
      </c>
      <c r="G313" s="28" t="s">
        <v>8</v>
      </c>
      <c r="H313" s="91">
        <f>ROUNDDOWN(AK313*1.05,0)+INDEX(Sheet2!$B$2:'Sheet2'!$B$5,MATCH(G313,Sheet2!$A$2:'Sheet2'!$A$5,0),0)+34*AT313-ROUNDUP(IF($BC$1=TRUE,AV313,AW313)/10,0)+A313</f>
        <v>466</v>
      </c>
      <c r="I313" s="231">
        <f>ROUNDDOWN(AL313*1.05,0)+INDEX(Sheet2!$B$2:'Sheet2'!$B$5,MATCH(G313,Sheet2!$A$2:'Sheet2'!$A$5,0),0)+34*AT313-ROUNDUP(IF($BC$1=TRUE,AV313,AW313)/10,0)+A313</f>
        <v>566</v>
      </c>
      <c r="J313" s="30">
        <f t="shared" si="308"/>
        <v>1032</v>
      </c>
      <c r="K313" s="143">
        <f>AW313-ROUNDDOWN(AR313/2,0)-ROUNDDOWN(MAX(AQ313*1.2,AP313*0.5),0)+INDEX(Sheet2!$C$2:'Sheet2'!$C$5,MATCH(G313,Sheet2!$A$2:'Sheet2'!$A$5,0),0)</f>
        <v>770</v>
      </c>
      <c r="L313" s="25">
        <f t="shared" si="309"/>
        <v>371</v>
      </c>
      <c r="M313" s="83">
        <f t="shared" si="310"/>
        <v>12</v>
      </c>
      <c r="N313" s="83">
        <f t="shared" si="311"/>
        <v>41</v>
      </c>
      <c r="O313" s="92">
        <f t="shared" si="312"/>
        <v>1964</v>
      </c>
      <c r="P313" s="31">
        <f>AX313+IF($F313="범선",IF($BG$1=TRUE,INDEX(Sheet2!$H$2:'Sheet2'!$H$45,MATCH(AX313,Sheet2!$G$2:'Sheet2'!$G$45,0),0)),IF($BH$1=TRUE,INDEX(Sheet2!$I$2:'Sheet2'!$I$45,MATCH(AX313,Sheet2!$G$2:'Sheet2'!$G$45,0)),IF($BI$1=TRUE,INDEX(Sheet2!$H$2:'Sheet2'!$H$45,MATCH(AX313,Sheet2!$G$2:'Sheet2'!$G$45,0)),0)))+IF($BE$1=TRUE,2,0)</f>
        <v>4</v>
      </c>
      <c r="Q313" s="26">
        <f t="shared" si="313"/>
        <v>7</v>
      </c>
      <c r="R313" s="26">
        <f t="shared" si="314"/>
        <v>10</v>
      </c>
      <c r="S313" s="28">
        <f t="shared" si="315"/>
        <v>13</v>
      </c>
      <c r="T313" s="26">
        <f>AY313+IF($F313="범선",IF($BG$1=TRUE,INDEX(Sheet2!$H$2:'Sheet2'!$H$45,MATCH(AY313,Sheet2!$G$2:'Sheet2'!$G$45,0),0)),IF($BH$1=TRUE,INDEX(Sheet2!$I$2:'Sheet2'!$I$45,MATCH(AY313,Sheet2!$G$2:'Sheet2'!$G$45,0)),IF($BI$1=TRUE,INDEX(Sheet2!$H$2:'Sheet2'!$H$45,MATCH(AY313,Sheet2!$G$2:'Sheet2'!$G$45,0)),0)))+IF($BE$1=TRUE,2,0)</f>
        <v>5</v>
      </c>
      <c r="U313" s="26">
        <f t="shared" si="316"/>
        <v>8.5</v>
      </c>
      <c r="V313" s="26">
        <f t="shared" si="317"/>
        <v>11.5</v>
      </c>
      <c r="W313" s="28">
        <f t="shared" si="318"/>
        <v>14.5</v>
      </c>
      <c r="X313" s="26">
        <f>AZ313+IF($F313="범선",IF($BG$1=TRUE,INDEX(Sheet2!$H$2:'Sheet2'!$H$45,MATCH(AZ313,Sheet2!$G$2:'Sheet2'!$G$45,0),0)),IF($BH$1=TRUE,INDEX(Sheet2!$I$2:'Sheet2'!$I$45,MATCH(AZ313,Sheet2!$G$2:'Sheet2'!$G$45,0)),IF($BI$1=TRUE,INDEX(Sheet2!$H$2:'Sheet2'!$H$45,MATCH(AZ313,Sheet2!$G$2:'Sheet2'!$G$45,0)),0)))+IF($BE$1=TRUE,2,0)</f>
        <v>9</v>
      </c>
      <c r="Y313" s="26">
        <f t="shared" si="319"/>
        <v>12.5</v>
      </c>
      <c r="Z313" s="26">
        <f t="shared" si="320"/>
        <v>15.5</v>
      </c>
      <c r="AA313" s="28">
        <f t="shared" si="321"/>
        <v>18.5</v>
      </c>
      <c r="AB313" s="26">
        <f>BA313+IF($F313="범선",IF($BG$1=TRUE,INDEX(Sheet2!$H$2:'Sheet2'!$H$45,MATCH(BA313,Sheet2!$G$2:'Sheet2'!$G$45,0),0)),IF($BH$1=TRUE,INDEX(Sheet2!$I$2:'Sheet2'!$I$45,MATCH(BA313,Sheet2!$G$2:'Sheet2'!$G$45,0)),IF($BI$1=TRUE,INDEX(Sheet2!$H$2:'Sheet2'!$H$45,MATCH(BA313,Sheet2!$G$2:'Sheet2'!$G$45,0)),0)))+IF($BE$1=TRUE,2,0)</f>
        <v>12</v>
      </c>
      <c r="AC313" s="26">
        <f t="shared" si="322"/>
        <v>15.5</v>
      </c>
      <c r="AD313" s="26">
        <f t="shared" si="323"/>
        <v>18.5</v>
      </c>
      <c r="AE313" s="28">
        <f t="shared" si="324"/>
        <v>21.5</v>
      </c>
      <c r="AF313" s="26">
        <f>BB313+IF($F313="범선",IF($BG$1=TRUE,INDEX(Sheet2!$H$2:'Sheet2'!$H$45,MATCH(BB313,Sheet2!$G$2:'Sheet2'!$G$45,0),0)),IF($BH$1=TRUE,INDEX(Sheet2!$I$2:'Sheet2'!$I$45,MATCH(BB313,Sheet2!$G$2:'Sheet2'!$G$45,0)),IF($BI$1=TRUE,INDEX(Sheet2!$H$2:'Sheet2'!$H$45,MATCH(BB313,Sheet2!$G$2:'Sheet2'!$G$45,0)),0)))+IF($BE$1=TRUE,2,0)</f>
        <v>16</v>
      </c>
      <c r="AG313" s="26">
        <f t="shared" si="325"/>
        <v>19.5</v>
      </c>
      <c r="AH313" s="26">
        <f t="shared" si="326"/>
        <v>22.5</v>
      </c>
      <c r="AI313" s="28">
        <f t="shared" si="327"/>
        <v>25.5</v>
      </c>
      <c r="AJ313" s="26"/>
      <c r="AK313" s="97">
        <v>245</v>
      </c>
      <c r="AL313" s="97">
        <v>340</v>
      </c>
      <c r="AM313" s="97">
        <v>10</v>
      </c>
      <c r="AN313" s="83">
        <v>12</v>
      </c>
      <c r="AO313" s="83">
        <v>41</v>
      </c>
      <c r="AP313" s="5">
        <v>135</v>
      </c>
      <c r="AQ313" s="5">
        <v>85</v>
      </c>
      <c r="AR313" s="5">
        <v>105</v>
      </c>
      <c r="AS313" s="5">
        <v>460</v>
      </c>
      <c r="AT313" s="5">
        <v>3</v>
      </c>
      <c r="AU313" s="5">
        <f t="shared" si="328"/>
        <v>700</v>
      </c>
      <c r="AV313" s="5">
        <f t="shared" si="329"/>
        <v>525</v>
      </c>
      <c r="AW313" s="5">
        <f t="shared" si="330"/>
        <v>875</v>
      </c>
      <c r="AX313" s="5">
        <f t="shared" si="331"/>
        <v>2</v>
      </c>
      <c r="AY313" s="5">
        <f t="shared" si="332"/>
        <v>3</v>
      </c>
      <c r="AZ313" s="5">
        <f t="shared" si="333"/>
        <v>7</v>
      </c>
      <c r="BA313" s="5">
        <f t="shared" si="334"/>
        <v>10</v>
      </c>
      <c r="BB313" s="5">
        <f t="shared" si="335"/>
        <v>14</v>
      </c>
    </row>
    <row r="314" spans="1:55" hidden="1">
      <c r="A314" s="367"/>
      <c r="B314" s="437" t="s">
        <v>28</v>
      </c>
      <c r="C314" s="8" t="s">
        <v>200</v>
      </c>
      <c r="D314" s="2" t="s">
        <v>1</v>
      </c>
      <c r="E314" s="2" t="s">
        <v>41</v>
      </c>
      <c r="F314" s="2" t="s">
        <v>18</v>
      </c>
      <c r="G314" s="9" t="s">
        <v>12</v>
      </c>
      <c r="H314" s="91">
        <f>ROUNDDOWN(AK314*1.05,0)+INDEX(Sheet2!$B$2:'Sheet2'!$B$5,MATCH(G314,Sheet2!$A$2:'Sheet2'!$A$5,0),0)+34*AT314-ROUNDUP(IF($BC$1=TRUE,AV314,AW314)/10,0)+A314</f>
        <v>428</v>
      </c>
      <c r="I314" s="231">
        <f>ROUNDDOWN(AL314*1.05,0)+INDEX(Sheet2!$B$2:'Sheet2'!$B$5,MATCH(G314,Sheet2!$A$2:'Sheet2'!$A$5,0),0)+34*AT314-ROUNDUP(IF($BC$1=TRUE,AV314,AW314)/10,0)+A314</f>
        <v>468</v>
      </c>
      <c r="J314" s="15">
        <f t="shared" si="308"/>
        <v>896</v>
      </c>
      <c r="K314" s="451">
        <f>AW314-ROUNDDOWN(AR314/2,0)-ROUNDDOWN(MAX(AQ314*1.2,AP314*0.5),0)+INDEX(Sheet2!$C$2:'Sheet2'!$C$5,MATCH(G314,Sheet2!$A$2:'Sheet2'!$A$5,0),0)</f>
        <v>764</v>
      </c>
      <c r="L314" s="87">
        <f t="shared" si="309"/>
        <v>365</v>
      </c>
      <c r="M314" s="248">
        <f t="shared" si="310"/>
        <v>15</v>
      </c>
      <c r="N314" s="248">
        <f t="shared" si="311"/>
        <v>41</v>
      </c>
      <c r="O314" s="92">
        <f t="shared" si="312"/>
        <v>1752</v>
      </c>
      <c r="P314" s="31">
        <f>AX314+IF($F314="범선",IF($BG$1=TRUE,INDEX(Sheet2!$H$2:'Sheet2'!$H$45,MATCH(AX314,Sheet2!$G$2:'Sheet2'!$G$45,0),0)),IF($BH$1=TRUE,INDEX(Sheet2!$I$2:'Sheet2'!$I$45,MATCH(AX314,Sheet2!$G$2:'Sheet2'!$G$45,0)),IF($BI$1=TRUE,INDEX(Sheet2!$H$2:'Sheet2'!$H$45,MATCH(AX314,Sheet2!$G$2:'Sheet2'!$G$45,0)),0)))+IF($BE$1=TRUE,2,0)</f>
        <v>4</v>
      </c>
      <c r="Q314" s="26">
        <f t="shared" si="313"/>
        <v>7</v>
      </c>
      <c r="R314" s="26">
        <f t="shared" si="314"/>
        <v>10</v>
      </c>
      <c r="S314" s="28">
        <f t="shared" si="315"/>
        <v>13</v>
      </c>
      <c r="T314" s="26">
        <f>AY314+IF($F314="범선",IF($BG$1=TRUE,INDEX(Sheet2!$H$2:'Sheet2'!$H$45,MATCH(AY314,Sheet2!$G$2:'Sheet2'!$G$45,0),0)),IF($BH$1=TRUE,INDEX(Sheet2!$I$2:'Sheet2'!$I$45,MATCH(AY314,Sheet2!$G$2:'Sheet2'!$G$45,0)),IF($BI$1=TRUE,INDEX(Sheet2!$H$2:'Sheet2'!$H$45,MATCH(AY314,Sheet2!$G$2:'Sheet2'!$G$45,0)),0)))+IF($BE$1=TRUE,2,0)</f>
        <v>5</v>
      </c>
      <c r="U314" s="26">
        <f t="shared" si="316"/>
        <v>8.5</v>
      </c>
      <c r="V314" s="26">
        <f t="shared" si="317"/>
        <v>11.5</v>
      </c>
      <c r="W314" s="28">
        <f t="shared" si="318"/>
        <v>14.5</v>
      </c>
      <c r="X314" s="26">
        <f>AZ314+IF($F314="범선",IF($BG$1=TRUE,INDEX(Sheet2!$H$2:'Sheet2'!$H$45,MATCH(AZ314,Sheet2!$G$2:'Sheet2'!$G$45,0),0)),IF($BH$1=TRUE,INDEX(Sheet2!$I$2:'Sheet2'!$I$45,MATCH(AZ314,Sheet2!$G$2:'Sheet2'!$G$45,0)),IF($BI$1=TRUE,INDEX(Sheet2!$H$2:'Sheet2'!$H$45,MATCH(AZ314,Sheet2!$G$2:'Sheet2'!$G$45,0)),0)))+IF($BE$1=TRUE,2,0)</f>
        <v>9</v>
      </c>
      <c r="Y314" s="26">
        <f t="shared" si="319"/>
        <v>12.5</v>
      </c>
      <c r="Z314" s="26">
        <f t="shared" si="320"/>
        <v>15.5</v>
      </c>
      <c r="AA314" s="28">
        <f t="shared" si="321"/>
        <v>18.5</v>
      </c>
      <c r="AB314" s="26">
        <f>BA314+IF($F314="범선",IF($BG$1=TRUE,INDEX(Sheet2!$H$2:'Sheet2'!$H$45,MATCH(BA314,Sheet2!$G$2:'Sheet2'!$G$45,0),0)),IF($BH$1=TRUE,INDEX(Sheet2!$I$2:'Sheet2'!$I$45,MATCH(BA314,Sheet2!$G$2:'Sheet2'!$G$45,0)),IF($BI$1=TRUE,INDEX(Sheet2!$H$2:'Sheet2'!$H$45,MATCH(BA314,Sheet2!$G$2:'Sheet2'!$G$45,0)),0)))+IF($BE$1=TRUE,2,0)</f>
        <v>12</v>
      </c>
      <c r="AC314" s="26">
        <f t="shared" si="322"/>
        <v>15.5</v>
      </c>
      <c r="AD314" s="26">
        <f t="shared" si="323"/>
        <v>18.5</v>
      </c>
      <c r="AE314" s="28">
        <f t="shared" si="324"/>
        <v>21.5</v>
      </c>
      <c r="AF314" s="26">
        <f>BB314+IF($F314="범선",IF($BG$1=TRUE,INDEX(Sheet2!$H$2:'Sheet2'!$H$45,MATCH(BB314,Sheet2!$G$2:'Sheet2'!$G$45,0),0)),IF($BH$1=TRUE,INDEX(Sheet2!$I$2:'Sheet2'!$I$45,MATCH(BB314,Sheet2!$G$2:'Sheet2'!$G$45,0)),IF($BI$1=TRUE,INDEX(Sheet2!$H$2:'Sheet2'!$H$45,MATCH(BB314,Sheet2!$G$2:'Sheet2'!$G$45,0)),0)))+IF($BE$1=TRUE,2,0)</f>
        <v>16</v>
      </c>
      <c r="AG314" s="26">
        <f t="shared" si="325"/>
        <v>19.5</v>
      </c>
      <c r="AH314" s="26">
        <f t="shared" si="326"/>
        <v>22.5</v>
      </c>
      <c r="AI314" s="28">
        <f t="shared" si="327"/>
        <v>25.5</v>
      </c>
      <c r="AK314" s="5">
        <v>228</v>
      </c>
      <c r="AL314" s="5">
        <v>266</v>
      </c>
      <c r="AM314" s="5">
        <v>13</v>
      </c>
      <c r="AN314" s="263">
        <v>15</v>
      </c>
      <c r="AO314" s="263">
        <v>41</v>
      </c>
      <c r="AP314">
        <v>130</v>
      </c>
      <c r="AQ314">
        <v>90</v>
      </c>
      <c r="AR314">
        <v>104</v>
      </c>
      <c r="AS314">
        <v>466</v>
      </c>
      <c r="AT314">
        <v>3</v>
      </c>
      <c r="AU314" s="13">
        <f t="shared" si="328"/>
        <v>700</v>
      </c>
      <c r="AV314" s="13">
        <f t="shared" si="329"/>
        <v>525</v>
      </c>
      <c r="AW314" s="13">
        <f t="shared" si="330"/>
        <v>875</v>
      </c>
      <c r="AX314" s="5">
        <f t="shared" si="331"/>
        <v>2</v>
      </c>
      <c r="AY314" s="5">
        <f t="shared" si="332"/>
        <v>3</v>
      </c>
      <c r="AZ314" s="5">
        <f t="shared" si="333"/>
        <v>7</v>
      </c>
      <c r="BA314" s="5">
        <f t="shared" si="334"/>
        <v>10</v>
      </c>
      <c r="BB314" s="5">
        <f t="shared" si="335"/>
        <v>14</v>
      </c>
    </row>
    <row r="315" spans="1:55">
      <c r="A315" s="1034"/>
      <c r="B315" s="1036" t="s">
        <v>64</v>
      </c>
      <c r="C315" s="1143" t="s">
        <v>124</v>
      </c>
      <c r="D315" s="1038" t="s">
        <v>1</v>
      </c>
      <c r="E315" s="1038" t="s">
        <v>0</v>
      </c>
      <c r="F315" s="1343" t="s">
        <v>118</v>
      </c>
      <c r="G315" s="1041" t="s">
        <v>12</v>
      </c>
      <c r="H315" s="337">
        <f>ROUNDDOWN(AK315*1.05,0)+INDEX(Sheet2!$B$2:'Sheet2'!$B$5,MATCH(G315,Sheet2!$A$2:'Sheet2'!$A$5,0),0)+34*AT315-ROUNDUP(IF($BC$1=TRUE,AV315,AW315)/10,0)+A315</f>
        <v>458</v>
      </c>
      <c r="I315" s="339">
        <f>ROUNDDOWN(AL315*1.05,0)+INDEX(Sheet2!$B$2:'Sheet2'!$B$5,MATCH(G315,Sheet2!$A$2:'Sheet2'!$A$5,0),0)+34*AT315-ROUNDUP(IF($BC$1=TRUE,AV315,AW315)/10,0)+A315</f>
        <v>311</v>
      </c>
      <c r="J315" s="36">
        <f t="shared" si="308"/>
        <v>769</v>
      </c>
      <c r="K315" s="240">
        <f>AW315-ROUNDDOWN(AR315/2,0)-ROUNDDOWN(MAX(AQ315*1.2,AP315*0.5),0)+INDEX(Sheet2!$C$2:'Sheet2'!$C$5,MATCH(G315,Sheet2!$A$2:'Sheet2'!$A$5,0),0)</f>
        <v>724</v>
      </c>
      <c r="L315" s="32">
        <f t="shared" si="309"/>
        <v>335</v>
      </c>
      <c r="M315" s="149">
        <f t="shared" si="310"/>
        <v>9</v>
      </c>
      <c r="N315" s="149">
        <f t="shared" si="311"/>
        <v>40</v>
      </c>
      <c r="O315" s="256">
        <f t="shared" si="312"/>
        <v>1685</v>
      </c>
      <c r="P315" s="31">
        <f>AX315+IF($F315="범선",IF($BG$1=TRUE,INDEX(Sheet2!$H$2:'Sheet2'!$H$45,MATCH(AX315,Sheet2!$G$2:'Sheet2'!$G$45,0),0)),IF($BH$1=TRUE,INDEX(Sheet2!$I$2:'Sheet2'!$I$45,MATCH(AX315,Sheet2!$G$2:'Sheet2'!$G$45,0)),IF($BI$1=TRUE,INDEX(Sheet2!$H$2:'Sheet2'!$H$45,MATCH(AX315,Sheet2!$G$2:'Sheet2'!$G$45,0)),0)))+IF($BE$1=TRUE,2,0)</f>
        <v>27</v>
      </c>
      <c r="Q315" s="26">
        <f t="shared" si="313"/>
        <v>30</v>
      </c>
      <c r="R315" s="26">
        <f t="shared" si="314"/>
        <v>33</v>
      </c>
      <c r="S315" s="28">
        <f t="shared" si="315"/>
        <v>36</v>
      </c>
      <c r="T315" s="26">
        <f>AY315+IF($F315="범선",IF($BG$1=TRUE,INDEX(Sheet2!$H$2:'Sheet2'!$H$45,MATCH(AY315,Sheet2!$G$2:'Sheet2'!$G$45,0),0)),IF($BH$1=TRUE,INDEX(Sheet2!$I$2:'Sheet2'!$I$45,MATCH(AY315,Sheet2!$G$2:'Sheet2'!$G$45,0)),IF($BI$1=TRUE,INDEX(Sheet2!$H$2:'Sheet2'!$H$45,MATCH(AY315,Sheet2!$G$2:'Sheet2'!$G$45,0)),0)))+IF($BE$1=TRUE,2,0)</f>
        <v>29</v>
      </c>
      <c r="U315" s="26">
        <f t="shared" si="316"/>
        <v>32.5</v>
      </c>
      <c r="V315" s="26">
        <f t="shared" si="317"/>
        <v>35.5</v>
      </c>
      <c r="W315" s="28">
        <f t="shared" si="318"/>
        <v>38.5</v>
      </c>
      <c r="X315" s="26">
        <f>AZ315+IF($F315="범선",IF($BG$1=TRUE,INDEX(Sheet2!$H$2:'Sheet2'!$H$45,MATCH(AZ315,Sheet2!$G$2:'Sheet2'!$G$45,0),0)),IF($BH$1=TRUE,INDEX(Sheet2!$I$2:'Sheet2'!$I$45,MATCH(AZ315,Sheet2!$G$2:'Sheet2'!$G$45,0)),IF($BI$1=TRUE,INDEX(Sheet2!$H$2:'Sheet2'!$H$45,MATCH(AZ315,Sheet2!$G$2:'Sheet2'!$G$45,0)),0)))+IF($BE$1=TRUE,2,0)</f>
        <v>35</v>
      </c>
      <c r="Y315" s="26">
        <f t="shared" si="319"/>
        <v>38.5</v>
      </c>
      <c r="Z315" s="26">
        <f t="shared" si="320"/>
        <v>41.5</v>
      </c>
      <c r="AA315" s="28">
        <f t="shared" si="321"/>
        <v>44.5</v>
      </c>
      <c r="AB315" s="26">
        <f>BA315+IF($F315="범선",IF($BG$1=TRUE,INDEX(Sheet2!$H$2:'Sheet2'!$H$45,MATCH(BA315,Sheet2!$G$2:'Sheet2'!$G$45,0),0)),IF($BH$1=TRUE,INDEX(Sheet2!$I$2:'Sheet2'!$I$45,MATCH(BA315,Sheet2!$G$2:'Sheet2'!$G$45,0)),IF($BI$1=TRUE,INDEX(Sheet2!$H$2:'Sheet2'!$H$45,MATCH(BA315,Sheet2!$G$2:'Sheet2'!$G$45,0)),0)))+IF($BE$1=TRUE,2,0)</f>
        <v>43</v>
      </c>
      <c r="AC315" s="26">
        <f t="shared" si="322"/>
        <v>46.5</v>
      </c>
      <c r="AD315" s="26">
        <f t="shared" si="323"/>
        <v>49.5</v>
      </c>
      <c r="AE315" s="28">
        <f t="shared" si="324"/>
        <v>52.5</v>
      </c>
      <c r="AF315" s="26">
        <f>BB315+IF($F315="범선",IF($BG$1=TRUE,INDEX(Sheet2!$H$2:'Sheet2'!$H$45,MATCH(BB315,Sheet2!$G$2:'Sheet2'!$G$45,0),0)),IF($BH$1=TRUE,INDEX(Sheet2!$I$2:'Sheet2'!$I$45,MATCH(BB315,Sheet2!$G$2:'Sheet2'!$G$45,0)),IF($BI$1=TRUE,INDEX(Sheet2!$H$2:'Sheet2'!$H$45,MATCH(BB315,Sheet2!$G$2:'Sheet2'!$G$45,0)),0)))+IF($BE$1=TRUE,2,0)</f>
        <v>51</v>
      </c>
      <c r="AG315" s="26">
        <f t="shared" si="325"/>
        <v>54.5</v>
      </c>
      <c r="AH315" s="26">
        <f t="shared" si="326"/>
        <v>57.5</v>
      </c>
      <c r="AI315" s="28">
        <f t="shared" si="327"/>
        <v>60.5</v>
      </c>
      <c r="AJ315" s="20"/>
      <c r="AK315" s="98">
        <v>255</v>
      </c>
      <c r="AL315" s="98">
        <v>115</v>
      </c>
      <c r="AM315" s="98">
        <v>12</v>
      </c>
      <c r="AN315" s="613">
        <v>9</v>
      </c>
      <c r="AO315" s="613">
        <v>40</v>
      </c>
      <c r="AP315" s="5">
        <v>220</v>
      </c>
      <c r="AQ315" s="5">
        <v>100</v>
      </c>
      <c r="AR315" s="5">
        <v>110</v>
      </c>
      <c r="AS315">
        <v>350</v>
      </c>
      <c r="AT315">
        <v>3</v>
      </c>
      <c r="AU315" s="5">
        <f t="shared" si="328"/>
        <v>680</v>
      </c>
      <c r="AV315" s="5">
        <f t="shared" si="329"/>
        <v>510</v>
      </c>
      <c r="AW315" s="5">
        <f t="shared" si="330"/>
        <v>850</v>
      </c>
      <c r="AX315" s="5">
        <f t="shared" si="331"/>
        <v>2</v>
      </c>
      <c r="AY315" s="5">
        <f t="shared" si="332"/>
        <v>3</v>
      </c>
      <c r="AZ315" s="5">
        <f t="shared" si="333"/>
        <v>6</v>
      </c>
      <c r="BA315" s="5">
        <f t="shared" si="334"/>
        <v>10</v>
      </c>
      <c r="BB315" s="5">
        <f t="shared" si="335"/>
        <v>14</v>
      </c>
    </row>
    <row r="316" spans="1:55">
      <c r="A316" s="884"/>
      <c r="B316" s="211" t="s">
        <v>127</v>
      </c>
      <c r="C316" s="144" t="s">
        <v>126</v>
      </c>
      <c r="D316" s="55" t="s">
        <v>1</v>
      </c>
      <c r="E316" s="55" t="s">
        <v>41</v>
      </c>
      <c r="F316" s="56" t="s">
        <v>118</v>
      </c>
      <c r="G316" s="57" t="s">
        <v>12</v>
      </c>
      <c r="H316" s="307">
        <f>ROUNDDOWN(AK316*1.05,0)+INDEX(Sheet2!$B$2:'Sheet2'!$B$5,MATCH(G316,Sheet2!$A$2:'Sheet2'!$A$5,0),0)+34*AT316-ROUNDUP(IF($BC$1=TRUE,AV316,AW316)/10,0)+A316</f>
        <v>442</v>
      </c>
      <c r="I316" s="310">
        <f>ROUNDDOWN(AL316*1.05,0)+INDEX(Sheet2!$B$2:'Sheet2'!$B$5,MATCH(G316,Sheet2!$A$2:'Sheet2'!$A$5,0),0)+34*AT316-ROUNDUP(IF($BC$1=TRUE,AV316,AW316)/10,0)+A316</f>
        <v>328</v>
      </c>
      <c r="J316" s="58">
        <f t="shared" si="308"/>
        <v>770</v>
      </c>
      <c r="K316" s="238">
        <f>AW316-ROUNDDOWN(AR316/2,0)-ROUNDDOWN(MAX(AQ316*1.2,AP316*0.5),0)+INDEX(Sheet2!$C$2:'Sheet2'!$C$5,MATCH(G316,Sheet2!$A$2:'Sheet2'!$A$5,0),0)</f>
        <v>734</v>
      </c>
      <c r="L316" s="54">
        <f t="shared" si="309"/>
        <v>345</v>
      </c>
      <c r="M316" s="146">
        <f t="shared" si="310"/>
        <v>14</v>
      </c>
      <c r="N316" s="146">
        <f t="shared" si="311"/>
        <v>55</v>
      </c>
      <c r="O316" s="255">
        <f t="shared" si="312"/>
        <v>1654</v>
      </c>
      <c r="P316" s="31">
        <f>AX316+IF($F316="범선",IF($BG$1=TRUE,INDEX(Sheet2!$H$2:'Sheet2'!$H$45,MATCH(AX316,Sheet2!$G$2:'Sheet2'!$G$45,0),0)),IF($BH$1=TRUE,INDEX(Sheet2!$I$2:'Sheet2'!$I$45,MATCH(AX316,Sheet2!$G$2:'Sheet2'!$G$45,0)),IF($BI$1=TRUE,INDEX(Sheet2!$H$2:'Sheet2'!$H$45,MATCH(AX316,Sheet2!$G$2:'Sheet2'!$G$45,0)),0)))+IF($BE$1=TRUE,2,0)</f>
        <v>33</v>
      </c>
      <c r="Q316" s="26">
        <f t="shared" si="313"/>
        <v>36</v>
      </c>
      <c r="R316" s="26">
        <f t="shared" si="314"/>
        <v>39</v>
      </c>
      <c r="S316" s="28">
        <f t="shared" si="315"/>
        <v>42</v>
      </c>
      <c r="T316" s="26">
        <f>AY316+IF($F316="범선",IF($BG$1=TRUE,INDEX(Sheet2!$H$2:'Sheet2'!$H$45,MATCH(AY316,Sheet2!$G$2:'Sheet2'!$G$45,0),0)),IF($BH$1=TRUE,INDEX(Sheet2!$I$2:'Sheet2'!$I$45,MATCH(AY316,Sheet2!$G$2:'Sheet2'!$G$45,0)),IF($BI$1=TRUE,INDEX(Sheet2!$H$2:'Sheet2'!$H$45,MATCH(AY316,Sheet2!$G$2:'Sheet2'!$G$45,0)),0)))+IF($BE$1=TRUE,2,0)</f>
        <v>35</v>
      </c>
      <c r="U316" s="26">
        <f t="shared" si="316"/>
        <v>38.5</v>
      </c>
      <c r="V316" s="26">
        <f t="shared" si="317"/>
        <v>41.5</v>
      </c>
      <c r="W316" s="28">
        <f t="shared" si="318"/>
        <v>44.5</v>
      </c>
      <c r="X316" s="26">
        <f>AZ316+IF($F316="범선",IF($BG$1=TRUE,INDEX(Sheet2!$H$2:'Sheet2'!$H$45,MATCH(AZ316,Sheet2!$G$2:'Sheet2'!$G$45,0),0)),IF($BH$1=TRUE,INDEX(Sheet2!$I$2:'Sheet2'!$I$45,MATCH(AZ316,Sheet2!$G$2:'Sheet2'!$G$45,0)),IF($BI$1=TRUE,INDEX(Sheet2!$H$2:'Sheet2'!$H$45,MATCH(AZ316,Sheet2!$G$2:'Sheet2'!$G$45,0)),0)))+IF($BE$1=TRUE,2,0)</f>
        <v>41</v>
      </c>
      <c r="Y316" s="26">
        <f t="shared" si="319"/>
        <v>44.5</v>
      </c>
      <c r="Z316" s="26">
        <f t="shared" si="320"/>
        <v>47.5</v>
      </c>
      <c r="AA316" s="28">
        <f t="shared" si="321"/>
        <v>50.5</v>
      </c>
      <c r="AB316" s="26">
        <f>BA316+IF($F316="범선",IF($BG$1=TRUE,INDEX(Sheet2!$H$2:'Sheet2'!$H$45,MATCH(BA316,Sheet2!$G$2:'Sheet2'!$G$45,0),0)),IF($BH$1=TRUE,INDEX(Sheet2!$I$2:'Sheet2'!$I$45,MATCH(BA316,Sheet2!$G$2:'Sheet2'!$G$45,0)),IF($BI$1=TRUE,INDEX(Sheet2!$H$2:'Sheet2'!$H$45,MATCH(BA316,Sheet2!$G$2:'Sheet2'!$G$45,0)),0)))+IF($BE$1=TRUE,2,0)</f>
        <v>49</v>
      </c>
      <c r="AC316" s="26">
        <f t="shared" si="322"/>
        <v>52.5</v>
      </c>
      <c r="AD316" s="26">
        <f t="shared" si="323"/>
        <v>55.5</v>
      </c>
      <c r="AE316" s="28">
        <f t="shared" si="324"/>
        <v>58.5</v>
      </c>
      <c r="AF316" s="26">
        <f>BB316+IF($F316="범선",IF($BG$1=TRUE,INDEX(Sheet2!$H$2:'Sheet2'!$H$45,MATCH(BB316,Sheet2!$G$2:'Sheet2'!$G$45,0),0)),IF($BH$1=TRUE,INDEX(Sheet2!$I$2:'Sheet2'!$I$45,MATCH(BB316,Sheet2!$G$2:'Sheet2'!$G$45,0)),IF($BI$1=TRUE,INDEX(Sheet2!$H$2:'Sheet2'!$H$45,MATCH(BB316,Sheet2!$G$2:'Sheet2'!$G$45,0)),0)))+IF($BE$1=TRUE,2,0)</f>
        <v>57</v>
      </c>
      <c r="AG316" s="26">
        <f t="shared" si="325"/>
        <v>60.5</v>
      </c>
      <c r="AH316" s="26">
        <f t="shared" si="326"/>
        <v>63.5</v>
      </c>
      <c r="AI316" s="28">
        <f t="shared" si="327"/>
        <v>66.5</v>
      </c>
      <c r="AJ316" s="26"/>
      <c r="AK316" s="97">
        <f>300/105*95</f>
        <v>271.42857142857144</v>
      </c>
      <c r="AL316" s="97">
        <f>180/105*95</f>
        <v>162.85714285714286</v>
      </c>
      <c r="AM316" s="97">
        <v>12</v>
      </c>
      <c r="AN316" s="146">
        <v>14</v>
      </c>
      <c r="AO316" s="146">
        <v>55</v>
      </c>
      <c r="AP316" s="5">
        <v>200</v>
      </c>
      <c r="AQ316" s="5">
        <v>100</v>
      </c>
      <c r="AR316" s="5">
        <v>90</v>
      </c>
      <c r="AS316" s="5">
        <v>390</v>
      </c>
      <c r="AT316" s="5">
        <v>2</v>
      </c>
      <c r="AU316" s="5">
        <f t="shared" si="328"/>
        <v>680</v>
      </c>
      <c r="AV316" s="5">
        <f t="shared" si="329"/>
        <v>510</v>
      </c>
      <c r="AW316" s="5">
        <f t="shared" si="330"/>
        <v>850</v>
      </c>
      <c r="AX316" s="5">
        <f t="shared" si="331"/>
        <v>5</v>
      </c>
      <c r="AY316" s="5">
        <f t="shared" si="332"/>
        <v>6</v>
      </c>
      <c r="AZ316" s="5">
        <f t="shared" si="333"/>
        <v>9</v>
      </c>
      <c r="BA316" s="5">
        <f t="shared" si="334"/>
        <v>13</v>
      </c>
      <c r="BB316" s="5">
        <f t="shared" si="335"/>
        <v>17</v>
      </c>
    </row>
    <row r="317" spans="1:55" s="5" customFormat="1">
      <c r="A317" s="364"/>
      <c r="B317" s="168" t="s">
        <v>128</v>
      </c>
      <c r="C317" s="148" t="s">
        <v>126</v>
      </c>
      <c r="D317" s="33" t="s">
        <v>1</v>
      </c>
      <c r="E317" s="33" t="s">
        <v>0</v>
      </c>
      <c r="F317" s="34" t="s">
        <v>118</v>
      </c>
      <c r="G317" s="35" t="s">
        <v>12</v>
      </c>
      <c r="H317" s="337">
        <f>ROUNDDOWN(AK317*1.05,0)+INDEX(Sheet2!$B$2:'Sheet2'!$B$5,MATCH(G317,Sheet2!$A$2:'Sheet2'!$A$5,0),0)+34*AT317-ROUNDUP(IF($BC$1=TRUE,AV317,AW317)/10,0)+A317</f>
        <v>429</v>
      </c>
      <c r="I317" s="339">
        <f>ROUNDDOWN(AL317*1.05,0)+INDEX(Sheet2!$B$2:'Sheet2'!$B$5,MATCH(G317,Sheet2!$A$2:'Sheet2'!$A$5,0),0)+34*AT317-ROUNDUP(IF($BC$1=TRUE,AV317,AW317)/10,0)+A317</f>
        <v>303</v>
      </c>
      <c r="J317" s="36">
        <f t="shared" si="308"/>
        <v>732</v>
      </c>
      <c r="K317" s="240">
        <f>AW317-ROUNDDOWN(AR317/2,0)-ROUNDDOWN(MAX(AQ317*1.2,AP317*0.5),0)+INDEX(Sheet2!$C$2:'Sheet2'!$C$5,MATCH(G317,Sheet2!$A$2:'Sheet2'!$A$5,0),0)</f>
        <v>746</v>
      </c>
      <c r="L317" s="32">
        <f t="shared" si="309"/>
        <v>352</v>
      </c>
      <c r="M317" s="149">
        <f t="shared" si="310"/>
        <v>12</v>
      </c>
      <c r="N317" s="149">
        <f t="shared" si="311"/>
        <v>50</v>
      </c>
      <c r="O317" s="256">
        <f t="shared" si="312"/>
        <v>1590</v>
      </c>
      <c r="P317" s="31">
        <f>AX317+IF($F317="범선",IF($BG$1=TRUE,INDEX(Sheet2!$H$2:'Sheet2'!$H$45,MATCH(AX317,Sheet2!$G$2:'Sheet2'!$G$45,0),0)),IF($BH$1=TRUE,INDEX(Sheet2!$I$2:'Sheet2'!$I$45,MATCH(AX317,Sheet2!$G$2:'Sheet2'!$G$45,0)),IF($BI$1=TRUE,INDEX(Sheet2!$H$2:'Sheet2'!$H$45,MATCH(AX317,Sheet2!$G$2:'Sheet2'!$G$45,0)),0)))+IF($BE$1=TRUE,2,0)</f>
        <v>31</v>
      </c>
      <c r="Q317" s="26">
        <f t="shared" si="313"/>
        <v>34</v>
      </c>
      <c r="R317" s="26">
        <f t="shared" si="314"/>
        <v>37</v>
      </c>
      <c r="S317" s="28">
        <f t="shared" si="315"/>
        <v>40</v>
      </c>
      <c r="T317" s="26">
        <f>AY317+IF($F317="범선",IF($BG$1=TRUE,INDEX(Sheet2!$H$2:'Sheet2'!$H$45,MATCH(AY317,Sheet2!$G$2:'Sheet2'!$G$45,0),0)),IF($BH$1=TRUE,INDEX(Sheet2!$I$2:'Sheet2'!$I$45,MATCH(AY317,Sheet2!$G$2:'Sheet2'!$G$45,0)),IF($BI$1=TRUE,INDEX(Sheet2!$H$2:'Sheet2'!$H$45,MATCH(AY317,Sheet2!$G$2:'Sheet2'!$G$45,0)),0)))+IF($BE$1=TRUE,2,0)</f>
        <v>33</v>
      </c>
      <c r="U317" s="26">
        <f t="shared" si="316"/>
        <v>36.5</v>
      </c>
      <c r="V317" s="26">
        <f t="shared" si="317"/>
        <v>39.5</v>
      </c>
      <c r="W317" s="28">
        <f t="shared" si="318"/>
        <v>42.5</v>
      </c>
      <c r="X317" s="26">
        <f>AZ317+IF($F317="범선",IF($BG$1=TRUE,INDEX(Sheet2!$H$2:'Sheet2'!$H$45,MATCH(AZ317,Sheet2!$G$2:'Sheet2'!$G$45,0),0)),IF($BH$1=TRUE,INDEX(Sheet2!$I$2:'Sheet2'!$I$45,MATCH(AZ317,Sheet2!$G$2:'Sheet2'!$G$45,0)),IF($BI$1=TRUE,INDEX(Sheet2!$H$2:'Sheet2'!$H$45,MATCH(AZ317,Sheet2!$G$2:'Sheet2'!$G$45,0)),0)))+IF($BE$1=TRUE,2,0)</f>
        <v>39</v>
      </c>
      <c r="Y317" s="26">
        <f t="shared" si="319"/>
        <v>42.5</v>
      </c>
      <c r="Z317" s="26">
        <f t="shared" si="320"/>
        <v>45.5</v>
      </c>
      <c r="AA317" s="28">
        <f t="shared" si="321"/>
        <v>48.5</v>
      </c>
      <c r="AB317" s="26">
        <f>BA317+IF($F317="범선",IF($BG$1=TRUE,INDEX(Sheet2!$H$2:'Sheet2'!$H$45,MATCH(BA317,Sheet2!$G$2:'Sheet2'!$G$45,0),0)),IF($BH$1=TRUE,INDEX(Sheet2!$I$2:'Sheet2'!$I$45,MATCH(BA317,Sheet2!$G$2:'Sheet2'!$G$45,0)),IF($BI$1=TRUE,INDEX(Sheet2!$H$2:'Sheet2'!$H$45,MATCH(BA317,Sheet2!$G$2:'Sheet2'!$G$45,0)),0)))+IF($BE$1=TRUE,2,0)</f>
        <v>47</v>
      </c>
      <c r="AC317" s="26">
        <f t="shared" si="322"/>
        <v>50.5</v>
      </c>
      <c r="AD317" s="26">
        <f t="shared" si="323"/>
        <v>53.5</v>
      </c>
      <c r="AE317" s="28">
        <f t="shared" si="324"/>
        <v>56.5</v>
      </c>
      <c r="AF317" s="26">
        <f>BB317+IF($F317="범선",IF($BG$1=TRUE,INDEX(Sheet2!$H$2:'Sheet2'!$H$45,MATCH(BB317,Sheet2!$G$2:'Sheet2'!$G$45,0),0)),IF($BH$1=TRUE,INDEX(Sheet2!$I$2:'Sheet2'!$I$45,MATCH(BB317,Sheet2!$G$2:'Sheet2'!$G$45,0)),IF($BI$1=TRUE,INDEX(Sheet2!$H$2:'Sheet2'!$H$45,MATCH(BB317,Sheet2!$G$2:'Sheet2'!$G$45,0)),0)))+IF($BE$1=TRUE,2,0)</f>
        <v>55</v>
      </c>
      <c r="AG317" s="26">
        <f t="shared" si="325"/>
        <v>58.5</v>
      </c>
      <c r="AH317" s="26">
        <f t="shared" si="326"/>
        <v>61.5</v>
      </c>
      <c r="AI317" s="28">
        <f t="shared" si="327"/>
        <v>64.5</v>
      </c>
      <c r="AJ317" s="26"/>
      <c r="AK317" s="97">
        <v>260</v>
      </c>
      <c r="AL317" s="97">
        <v>140</v>
      </c>
      <c r="AM317" s="97">
        <v>11</v>
      </c>
      <c r="AN317" s="82">
        <v>12</v>
      </c>
      <c r="AO317" s="82">
        <v>50</v>
      </c>
      <c r="AP317" s="5">
        <v>190</v>
      </c>
      <c r="AQ317" s="5">
        <v>100</v>
      </c>
      <c r="AR317" s="5">
        <v>90</v>
      </c>
      <c r="AS317" s="5">
        <v>410</v>
      </c>
      <c r="AT317" s="5">
        <v>2</v>
      </c>
      <c r="AU317" s="5">
        <f t="shared" si="328"/>
        <v>690</v>
      </c>
      <c r="AV317" s="5">
        <f t="shared" si="329"/>
        <v>517</v>
      </c>
      <c r="AW317" s="5">
        <f t="shared" si="330"/>
        <v>862</v>
      </c>
      <c r="AX317" s="5">
        <f t="shared" si="331"/>
        <v>4</v>
      </c>
      <c r="AY317" s="5">
        <f t="shared" si="332"/>
        <v>5</v>
      </c>
      <c r="AZ317" s="5">
        <f t="shared" si="333"/>
        <v>8</v>
      </c>
      <c r="BA317" s="5">
        <f t="shared" si="334"/>
        <v>12</v>
      </c>
      <c r="BB317" s="5">
        <f t="shared" si="335"/>
        <v>16</v>
      </c>
    </row>
    <row r="318" spans="1:55" s="5" customFormat="1" hidden="1">
      <c r="A318" s="334"/>
      <c r="B318" s="89" t="s">
        <v>40</v>
      </c>
      <c r="C318" s="119" t="s">
        <v>72</v>
      </c>
      <c r="D318" s="26" t="s">
        <v>1</v>
      </c>
      <c r="E318" s="26" t="s">
        <v>0</v>
      </c>
      <c r="F318" s="27" t="s">
        <v>18</v>
      </c>
      <c r="G318" s="28" t="s">
        <v>9</v>
      </c>
      <c r="H318" s="91">
        <f>ROUNDDOWN(AK318*1.05,0)+INDEX(Sheet2!$B$2:'Sheet2'!$B$5,MATCH(G318,Sheet2!$A$2:'Sheet2'!$A$5,0),0)+34*AT318-ROUNDUP(IF($BC$1=TRUE,AV318,AW318)/10,0)+A318</f>
        <v>429</v>
      </c>
      <c r="I318" s="231">
        <f>ROUNDDOWN(AL318*1.05,0)+INDEX(Sheet2!$B$2:'Sheet2'!$B$5,MATCH(G318,Sheet2!$A$2:'Sheet2'!$A$5,0),0)+34*AT318-ROUNDUP(IF($BC$1=TRUE,AV318,AW318)/10,0)+A318</f>
        <v>460</v>
      </c>
      <c r="J318" s="30">
        <f t="shared" si="308"/>
        <v>889</v>
      </c>
      <c r="K318" s="143">
        <f>AW318-ROUNDDOWN(AR318/2,0)-ROUNDDOWN(MAX(AQ318*1.2,AP318*0.5),0)+INDEX(Sheet2!$C$2:'Sheet2'!$C$5,MATCH(G318,Sheet2!$A$2:'Sheet2'!$A$5,0),0)</f>
        <v>1057</v>
      </c>
      <c r="L318" s="25">
        <f t="shared" si="309"/>
        <v>583</v>
      </c>
      <c r="M318" s="83">
        <f t="shared" si="310"/>
        <v>15</v>
      </c>
      <c r="N318" s="83">
        <f t="shared" si="311"/>
        <v>25</v>
      </c>
      <c r="O318" s="92">
        <f t="shared" si="312"/>
        <v>1747</v>
      </c>
      <c r="P318" s="31">
        <f>AX318+IF($F318="범선",IF($BG$1=TRUE,INDEX(Sheet2!$H$2:'Sheet2'!$H$45,MATCH(AX318,Sheet2!$G$2:'Sheet2'!$G$45,0),0)),IF($BH$1=TRUE,INDEX(Sheet2!$I$2:'Sheet2'!$I$45,MATCH(AX318,Sheet2!$G$2:'Sheet2'!$G$45,0)),IF($BI$1=TRUE,INDEX(Sheet2!$H$2:'Sheet2'!$H$45,MATCH(AX318,Sheet2!$G$2:'Sheet2'!$G$45,0)),0)))+IF($BE$1=TRUE,2,0)</f>
        <v>0</v>
      </c>
      <c r="Q318" s="26">
        <f t="shared" si="313"/>
        <v>3</v>
      </c>
      <c r="R318" s="26">
        <f t="shared" si="314"/>
        <v>6</v>
      </c>
      <c r="S318" s="28">
        <f t="shared" si="315"/>
        <v>9</v>
      </c>
      <c r="T318" s="26">
        <f>AY318+IF($F318="범선",IF($BG$1=TRUE,INDEX(Sheet2!$H$2:'Sheet2'!$H$45,MATCH(AY318,Sheet2!$G$2:'Sheet2'!$G$45,0),0)),IF($BH$1=TRUE,INDEX(Sheet2!$I$2:'Sheet2'!$I$45,MATCH(AY318,Sheet2!$G$2:'Sheet2'!$G$45,0)),IF($BI$1=TRUE,INDEX(Sheet2!$H$2:'Sheet2'!$H$45,MATCH(AY318,Sheet2!$G$2:'Sheet2'!$G$45,0)),0)))+IF($BE$1=TRUE,2,0)</f>
        <v>1</v>
      </c>
      <c r="U318" s="26">
        <f t="shared" si="316"/>
        <v>4.5</v>
      </c>
      <c r="V318" s="26">
        <f t="shared" si="317"/>
        <v>7.5</v>
      </c>
      <c r="W318" s="28">
        <f t="shared" si="318"/>
        <v>10.5</v>
      </c>
      <c r="X318" s="26">
        <f>AZ318+IF($F318="범선",IF($BG$1=TRUE,INDEX(Sheet2!$H$2:'Sheet2'!$H$45,MATCH(AZ318,Sheet2!$G$2:'Sheet2'!$G$45,0),0)),IF($BH$1=TRUE,INDEX(Sheet2!$I$2:'Sheet2'!$I$45,MATCH(AZ318,Sheet2!$G$2:'Sheet2'!$G$45,0)),IF($BI$1=TRUE,INDEX(Sheet2!$H$2:'Sheet2'!$H$45,MATCH(AZ318,Sheet2!$G$2:'Sheet2'!$G$45,0)),0)))+IF($BE$1=TRUE,2,0)</f>
        <v>4</v>
      </c>
      <c r="Y318" s="26">
        <f t="shared" si="319"/>
        <v>7.5</v>
      </c>
      <c r="Z318" s="26">
        <f t="shared" si="320"/>
        <v>10.5</v>
      </c>
      <c r="AA318" s="28">
        <f t="shared" si="321"/>
        <v>13.5</v>
      </c>
      <c r="AB318" s="26">
        <f>BA318+IF($F318="범선",IF($BG$1=TRUE,INDEX(Sheet2!$H$2:'Sheet2'!$H$45,MATCH(BA318,Sheet2!$G$2:'Sheet2'!$G$45,0),0)),IF($BH$1=TRUE,INDEX(Sheet2!$I$2:'Sheet2'!$I$45,MATCH(BA318,Sheet2!$G$2:'Sheet2'!$G$45,0)),IF($BI$1=TRUE,INDEX(Sheet2!$H$2:'Sheet2'!$H$45,MATCH(BA318,Sheet2!$G$2:'Sheet2'!$G$45,0)),0)))+IF($BE$1=TRUE,2,0)</f>
        <v>8</v>
      </c>
      <c r="AC318" s="26">
        <f t="shared" si="322"/>
        <v>11.5</v>
      </c>
      <c r="AD318" s="26">
        <f t="shared" si="323"/>
        <v>14.5</v>
      </c>
      <c r="AE318" s="28">
        <f t="shared" si="324"/>
        <v>17.5</v>
      </c>
      <c r="AF318" s="26">
        <f>BB318+IF($F318="범선",IF($BG$1=TRUE,INDEX(Sheet2!$H$2:'Sheet2'!$H$45,MATCH(BB318,Sheet2!$G$2:'Sheet2'!$G$45,0),0)),IF($BH$1=TRUE,INDEX(Sheet2!$I$2:'Sheet2'!$I$45,MATCH(BB318,Sheet2!$G$2:'Sheet2'!$G$45,0)),IF($BI$1=TRUE,INDEX(Sheet2!$H$2:'Sheet2'!$H$45,MATCH(BB318,Sheet2!$G$2:'Sheet2'!$G$45,0)),0)))+IF($BE$1=TRUE,2,0)</f>
        <v>12</v>
      </c>
      <c r="AG318" s="26">
        <f t="shared" si="325"/>
        <v>15.5</v>
      </c>
      <c r="AH318" s="26">
        <f t="shared" si="326"/>
        <v>18.5</v>
      </c>
      <c r="AI318" s="28">
        <f t="shared" si="327"/>
        <v>21.5</v>
      </c>
      <c r="AJ318" s="26"/>
      <c r="AK318" s="97">
        <v>220</v>
      </c>
      <c r="AL318" s="97">
        <v>250</v>
      </c>
      <c r="AM318" s="97">
        <v>11</v>
      </c>
      <c r="AN318" s="83">
        <v>15</v>
      </c>
      <c r="AO318" s="83">
        <v>25</v>
      </c>
      <c r="AP318" s="5">
        <v>75</v>
      </c>
      <c r="AQ318" s="5">
        <v>35</v>
      </c>
      <c r="AR318" s="5">
        <v>25</v>
      </c>
      <c r="AS318" s="5">
        <v>750</v>
      </c>
      <c r="AT318" s="5">
        <v>3</v>
      </c>
      <c r="AU318" s="5">
        <f t="shared" si="328"/>
        <v>850</v>
      </c>
      <c r="AV318" s="5">
        <f t="shared" si="329"/>
        <v>637</v>
      </c>
      <c r="AW318" s="5">
        <f t="shared" si="330"/>
        <v>1062</v>
      </c>
      <c r="AX318" s="5">
        <f t="shared" si="331"/>
        <v>-2</v>
      </c>
      <c r="AY318" s="5">
        <f t="shared" si="332"/>
        <v>-1</v>
      </c>
      <c r="AZ318" s="5">
        <f t="shared" si="333"/>
        <v>2</v>
      </c>
      <c r="BA318" s="5">
        <f t="shared" si="334"/>
        <v>6</v>
      </c>
      <c r="BB318" s="5">
        <f t="shared" si="335"/>
        <v>10</v>
      </c>
    </row>
    <row r="319" spans="1:55" s="5" customFormat="1" hidden="1">
      <c r="A319" s="334"/>
      <c r="B319" s="89" t="s">
        <v>28</v>
      </c>
      <c r="C319" s="119" t="s">
        <v>233</v>
      </c>
      <c r="D319" s="26" t="s">
        <v>1</v>
      </c>
      <c r="E319" s="26" t="s">
        <v>0</v>
      </c>
      <c r="F319" s="27" t="s">
        <v>18</v>
      </c>
      <c r="G319" s="28" t="s">
        <v>10</v>
      </c>
      <c r="H319" s="91">
        <f>ROUNDDOWN(AK319*1.05,0)+INDEX(Sheet2!$B$2:'Sheet2'!$B$5,MATCH(G319,Sheet2!$A$2:'Sheet2'!$A$5,0),0)+34*AT319-ROUNDUP(IF($BC$1=TRUE,AV319,AW319)/10,0)+A319</f>
        <v>471</v>
      </c>
      <c r="I319" s="231">
        <f>ROUNDDOWN(AL319*1.05,0)+INDEX(Sheet2!$B$2:'Sheet2'!$B$5,MATCH(G319,Sheet2!$A$2:'Sheet2'!$A$5,0),0)+34*AT319-ROUNDUP(IF($BC$1=TRUE,AV319,AW319)/10,0)+A319</f>
        <v>226</v>
      </c>
      <c r="J319" s="30">
        <f t="shared" si="308"/>
        <v>697</v>
      </c>
      <c r="K319" s="136">
        <f>AW319-ROUNDDOWN(AR319/2,0)-ROUNDDOWN(MAX(AQ319*1.2,AP319*0.5),0)+INDEX(Sheet2!$C$2:'Sheet2'!$C$5,MATCH(G319,Sheet2!$A$2:'Sheet2'!$A$5,0),0)</f>
        <v>1057</v>
      </c>
      <c r="L319" s="25">
        <f t="shared" si="309"/>
        <v>586</v>
      </c>
      <c r="M319" s="83">
        <f t="shared" si="310"/>
        <v>10</v>
      </c>
      <c r="N319" s="83">
        <f t="shared" si="311"/>
        <v>15</v>
      </c>
      <c r="O319" s="92">
        <f t="shared" si="312"/>
        <v>1639</v>
      </c>
      <c r="P319" s="31">
        <f>AX319+IF($F319="범선",IF($BG$1=TRUE,INDEX(Sheet2!$H$2:'Sheet2'!$H$45,MATCH(AX319,Sheet2!$G$2:'Sheet2'!$G$45,0),0)),IF($BH$1=TRUE,INDEX(Sheet2!$I$2:'Sheet2'!$I$45,MATCH(AX319,Sheet2!$G$2:'Sheet2'!$G$45,0)),IF($BI$1=TRUE,INDEX(Sheet2!$H$2:'Sheet2'!$H$45,MATCH(AX319,Sheet2!$G$2:'Sheet2'!$G$45,0)),0)))+IF($BE$1=TRUE,2,0)</f>
        <v>-2</v>
      </c>
      <c r="Q319" s="26">
        <f t="shared" si="313"/>
        <v>1</v>
      </c>
      <c r="R319" s="26">
        <f t="shared" si="314"/>
        <v>4</v>
      </c>
      <c r="S319" s="28">
        <f t="shared" si="315"/>
        <v>7</v>
      </c>
      <c r="T319" s="26">
        <f>AY319+IF($F319="범선",IF($BG$1=TRUE,INDEX(Sheet2!$H$2:'Sheet2'!$H$45,MATCH(AY319,Sheet2!$G$2:'Sheet2'!$G$45,0),0)),IF($BH$1=TRUE,INDEX(Sheet2!$I$2:'Sheet2'!$I$45,MATCH(AY319,Sheet2!$G$2:'Sheet2'!$G$45,0)),IF($BI$1=TRUE,INDEX(Sheet2!$H$2:'Sheet2'!$H$45,MATCH(AY319,Sheet2!$G$2:'Sheet2'!$G$45,0)),0)))+IF($BE$1=TRUE,2,0)</f>
        <v>-1</v>
      </c>
      <c r="U319" s="26">
        <f t="shared" si="316"/>
        <v>2.5</v>
      </c>
      <c r="V319" s="26">
        <f t="shared" si="317"/>
        <v>5.5</v>
      </c>
      <c r="W319" s="28">
        <f t="shared" si="318"/>
        <v>8.5</v>
      </c>
      <c r="X319" s="26">
        <f>AZ319+IF($F319="범선",IF($BG$1=TRUE,INDEX(Sheet2!$H$2:'Sheet2'!$H$45,MATCH(AZ319,Sheet2!$G$2:'Sheet2'!$G$45,0),0)),IF($BH$1=TRUE,INDEX(Sheet2!$I$2:'Sheet2'!$I$45,MATCH(AZ319,Sheet2!$G$2:'Sheet2'!$G$45,0)),IF($BI$1=TRUE,INDEX(Sheet2!$H$2:'Sheet2'!$H$45,MATCH(AZ319,Sheet2!$G$2:'Sheet2'!$G$45,0)),0)))+IF($BE$1=TRUE,2,0)</f>
        <v>2</v>
      </c>
      <c r="Y319" s="26">
        <f t="shared" si="319"/>
        <v>5.5</v>
      </c>
      <c r="Z319" s="26">
        <f t="shared" si="320"/>
        <v>8.5</v>
      </c>
      <c r="AA319" s="28">
        <f t="shared" si="321"/>
        <v>11.5</v>
      </c>
      <c r="AB319" s="26">
        <f>BA319+IF($F319="범선",IF($BG$1=TRUE,INDEX(Sheet2!$H$2:'Sheet2'!$H$45,MATCH(BA319,Sheet2!$G$2:'Sheet2'!$G$45,0),0)),IF($BH$1=TRUE,INDEX(Sheet2!$I$2:'Sheet2'!$I$45,MATCH(BA319,Sheet2!$G$2:'Sheet2'!$G$45,0)),IF($BI$1=TRUE,INDEX(Sheet2!$H$2:'Sheet2'!$H$45,MATCH(BA319,Sheet2!$G$2:'Sheet2'!$G$45,0)),0)))+IF($BE$1=TRUE,2,0)</f>
        <v>6</v>
      </c>
      <c r="AC319" s="26">
        <f t="shared" si="322"/>
        <v>9.5</v>
      </c>
      <c r="AD319" s="26">
        <f t="shared" si="323"/>
        <v>12.5</v>
      </c>
      <c r="AE319" s="28">
        <f t="shared" si="324"/>
        <v>15.5</v>
      </c>
      <c r="AF319" s="26">
        <f>BB319+IF($F319="범선",IF($BG$1=TRUE,INDEX(Sheet2!$H$2:'Sheet2'!$H$45,MATCH(BB319,Sheet2!$G$2:'Sheet2'!$G$45,0),0)),IF($BH$1=TRUE,INDEX(Sheet2!$I$2:'Sheet2'!$I$45,MATCH(BB319,Sheet2!$G$2:'Sheet2'!$G$45,0)),IF($BI$1=TRUE,INDEX(Sheet2!$H$2:'Sheet2'!$H$45,MATCH(BB319,Sheet2!$G$2:'Sheet2'!$G$45,0)),0)))+IF($BE$1=TRUE,2,0)</f>
        <v>10</v>
      </c>
      <c r="AG319" s="26">
        <f t="shared" si="325"/>
        <v>13.5</v>
      </c>
      <c r="AH319" s="26">
        <f t="shared" si="326"/>
        <v>16.5</v>
      </c>
      <c r="AI319" s="28">
        <f t="shared" si="327"/>
        <v>19.5</v>
      </c>
      <c r="AJ319" s="26"/>
      <c r="AK319" s="96">
        <v>311</v>
      </c>
      <c r="AL319" s="96">
        <v>78</v>
      </c>
      <c r="AM319" s="96">
        <v>10</v>
      </c>
      <c r="AN319" s="83">
        <v>10</v>
      </c>
      <c r="AO319" s="83">
        <v>15</v>
      </c>
      <c r="AP319" s="13">
        <v>65</v>
      </c>
      <c r="AQ319" s="13">
        <v>30</v>
      </c>
      <c r="AR319" s="13">
        <v>16</v>
      </c>
      <c r="AS319" s="13">
        <v>759</v>
      </c>
      <c r="AT319" s="13">
        <v>2</v>
      </c>
      <c r="AU319" s="5">
        <f t="shared" si="328"/>
        <v>840</v>
      </c>
      <c r="AV319" s="5">
        <f t="shared" si="329"/>
        <v>630</v>
      </c>
      <c r="AW319" s="5">
        <f t="shared" si="330"/>
        <v>1050</v>
      </c>
      <c r="AX319" s="5">
        <f t="shared" si="331"/>
        <v>-4</v>
      </c>
      <c r="AY319" s="5">
        <f t="shared" si="332"/>
        <v>-3</v>
      </c>
      <c r="AZ319" s="5">
        <f t="shared" si="333"/>
        <v>0</v>
      </c>
      <c r="BA319" s="5">
        <f t="shared" si="334"/>
        <v>4</v>
      </c>
      <c r="BB319" s="5">
        <f t="shared" si="335"/>
        <v>8</v>
      </c>
    </row>
    <row r="320" spans="1:55" s="5" customFormat="1" hidden="1">
      <c r="A320" s="334"/>
      <c r="B320" s="89" t="s">
        <v>48</v>
      </c>
      <c r="C320" s="119" t="s">
        <v>105</v>
      </c>
      <c r="D320" s="26" t="s">
        <v>1</v>
      </c>
      <c r="E320" s="26" t="s">
        <v>0</v>
      </c>
      <c r="F320" s="27" t="s">
        <v>18</v>
      </c>
      <c r="G320" s="28" t="s">
        <v>10</v>
      </c>
      <c r="H320" s="91">
        <f>ROUNDDOWN(AK320*1.05,0)+INDEX(Sheet2!$B$2:'Sheet2'!$B$5,MATCH(G320,Sheet2!$A$2:'Sheet2'!$A$5,0),0)+34*AT320-ROUNDUP(IF($BC$1=TRUE,AV320,AW320)/10,0)+A320</f>
        <v>398</v>
      </c>
      <c r="I320" s="231">
        <f>ROUNDDOWN(AL320*1.05,0)+INDEX(Sheet2!$B$2:'Sheet2'!$B$5,MATCH(G320,Sheet2!$A$2:'Sheet2'!$A$5,0),0)+34*AT320-ROUNDUP(IF($BC$1=TRUE,AV320,AW320)/10,0)+A320</f>
        <v>472</v>
      </c>
      <c r="J320" s="30">
        <f t="shared" si="308"/>
        <v>870</v>
      </c>
      <c r="K320" s="136">
        <f>AW320-ROUNDDOWN(AR320/2,0)-ROUNDDOWN(MAX(AQ320*1.2,AP320*0.5),0)+INDEX(Sheet2!$C$2:'Sheet2'!$C$5,MATCH(G320,Sheet2!$A$2:'Sheet2'!$A$5,0),0)</f>
        <v>1045</v>
      </c>
      <c r="L320" s="25">
        <f t="shared" si="309"/>
        <v>569</v>
      </c>
      <c r="M320" s="83">
        <f t="shared" si="310"/>
        <v>12</v>
      </c>
      <c r="N320" s="83">
        <f t="shared" si="311"/>
        <v>36</v>
      </c>
      <c r="O320" s="92">
        <f t="shared" si="312"/>
        <v>1666</v>
      </c>
      <c r="P320" s="31">
        <f>AX320+IF($F320="범선",IF($BG$1=TRUE,INDEX(Sheet2!$H$2:'Sheet2'!$H$45,MATCH(AX320,Sheet2!$G$2:'Sheet2'!$G$45,0),0)),IF($BH$1=TRUE,INDEX(Sheet2!$I$2:'Sheet2'!$I$45,MATCH(AX320,Sheet2!$G$2:'Sheet2'!$G$45,0)),IF($BI$1=TRUE,INDEX(Sheet2!$H$2:'Sheet2'!$H$45,MATCH(AX320,Sheet2!$G$2:'Sheet2'!$G$45,0)),0)))+IF($BE$1=TRUE,2,0)</f>
        <v>2</v>
      </c>
      <c r="Q320" s="26">
        <f t="shared" si="313"/>
        <v>5</v>
      </c>
      <c r="R320" s="26">
        <f t="shared" si="314"/>
        <v>8</v>
      </c>
      <c r="S320" s="28">
        <f t="shared" si="315"/>
        <v>11</v>
      </c>
      <c r="T320" s="26">
        <f>AY320+IF($F320="범선",IF($BG$1=TRUE,INDEX(Sheet2!$H$2:'Sheet2'!$H$45,MATCH(AY320,Sheet2!$G$2:'Sheet2'!$G$45,0),0)),IF($BH$1=TRUE,INDEX(Sheet2!$I$2:'Sheet2'!$I$45,MATCH(AY320,Sheet2!$G$2:'Sheet2'!$G$45,0)),IF($BI$1=TRUE,INDEX(Sheet2!$H$2:'Sheet2'!$H$45,MATCH(AY320,Sheet2!$G$2:'Sheet2'!$G$45,0)),0)))+IF($BE$1=TRUE,2,0)</f>
        <v>3</v>
      </c>
      <c r="U320" s="26">
        <f t="shared" si="316"/>
        <v>6.5</v>
      </c>
      <c r="V320" s="26">
        <f t="shared" si="317"/>
        <v>9.5</v>
      </c>
      <c r="W320" s="28">
        <f t="shared" si="318"/>
        <v>12.5</v>
      </c>
      <c r="X320" s="26">
        <f>AZ320+IF($F320="범선",IF($BG$1=TRUE,INDEX(Sheet2!$H$2:'Sheet2'!$H$45,MATCH(AZ320,Sheet2!$G$2:'Sheet2'!$G$45,0),0)),IF($BH$1=TRUE,INDEX(Sheet2!$I$2:'Sheet2'!$I$45,MATCH(AZ320,Sheet2!$G$2:'Sheet2'!$G$45,0)),IF($BI$1=TRUE,INDEX(Sheet2!$H$2:'Sheet2'!$H$45,MATCH(AZ320,Sheet2!$G$2:'Sheet2'!$G$45,0)),0)))+IF($BE$1=TRUE,2,0)</f>
        <v>7</v>
      </c>
      <c r="Y320" s="26">
        <f t="shared" si="319"/>
        <v>10.5</v>
      </c>
      <c r="Z320" s="26">
        <f t="shared" si="320"/>
        <v>13.5</v>
      </c>
      <c r="AA320" s="28">
        <f t="shared" si="321"/>
        <v>16.5</v>
      </c>
      <c r="AB320" s="26">
        <f>BA320+IF($F320="범선",IF($BG$1=TRUE,INDEX(Sheet2!$H$2:'Sheet2'!$H$45,MATCH(BA320,Sheet2!$G$2:'Sheet2'!$G$45,0),0)),IF($BH$1=TRUE,INDEX(Sheet2!$I$2:'Sheet2'!$I$45,MATCH(BA320,Sheet2!$G$2:'Sheet2'!$G$45,0)),IF($BI$1=TRUE,INDEX(Sheet2!$H$2:'Sheet2'!$H$45,MATCH(BA320,Sheet2!$G$2:'Sheet2'!$G$45,0)),0)))+IF($BE$1=TRUE,2,0)</f>
        <v>10</v>
      </c>
      <c r="AC320" s="26">
        <f t="shared" si="322"/>
        <v>13.5</v>
      </c>
      <c r="AD320" s="26">
        <f t="shared" si="323"/>
        <v>16.5</v>
      </c>
      <c r="AE320" s="28">
        <f t="shared" si="324"/>
        <v>19.5</v>
      </c>
      <c r="AF320" s="26">
        <f>BB320+IF($F320="범선",IF($BG$1=TRUE,INDEX(Sheet2!$H$2:'Sheet2'!$H$45,MATCH(BB320,Sheet2!$G$2:'Sheet2'!$G$45,0),0)),IF($BH$1=TRUE,INDEX(Sheet2!$I$2:'Sheet2'!$I$45,MATCH(BB320,Sheet2!$G$2:'Sheet2'!$G$45,0)),IF($BI$1=TRUE,INDEX(Sheet2!$H$2:'Sheet2'!$H$45,MATCH(BB320,Sheet2!$G$2:'Sheet2'!$G$45,0)),0)))+IF($BE$1=TRUE,2,0)</f>
        <v>14</v>
      </c>
      <c r="AG320" s="26">
        <f t="shared" si="325"/>
        <v>17.5</v>
      </c>
      <c r="AH320" s="26">
        <f t="shared" si="326"/>
        <v>20.5</v>
      </c>
      <c r="AI320" s="28">
        <f t="shared" si="327"/>
        <v>23.5</v>
      </c>
      <c r="AJ320" s="26"/>
      <c r="AK320" s="97">
        <v>210</v>
      </c>
      <c r="AL320" s="97">
        <v>280</v>
      </c>
      <c r="AM320" s="97">
        <v>10</v>
      </c>
      <c r="AN320" s="83">
        <v>12</v>
      </c>
      <c r="AO320" s="83">
        <v>36</v>
      </c>
      <c r="AP320" s="5">
        <v>65</v>
      </c>
      <c r="AQ320" s="5">
        <v>30</v>
      </c>
      <c r="AR320" s="5">
        <v>64</v>
      </c>
      <c r="AS320" s="5">
        <v>721</v>
      </c>
      <c r="AT320" s="5">
        <v>3</v>
      </c>
      <c r="AU320" s="5">
        <f t="shared" si="328"/>
        <v>850</v>
      </c>
      <c r="AV320" s="5">
        <f t="shared" si="329"/>
        <v>637</v>
      </c>
      <c r="AW320" s="5">
        <f t="shared" si="330"/>
        <v>1062</v>
      </c>
      <c r="AX320" s="5">
        <f t="shared" si="331"/>
        <v>0</v>
      </c>
      <c r="AY320" s="5">
        <f t="shared" si="332"/>
        <v>1</v>
      </c>
      <c r="AZ320" s="5">
        <f t="shared" si="333"/>
        <v>5</v>
      </c>
      <c r="BA320" s="5">
        <f t="shared" si="334"/>
        <v>8</v>
      </c>
      <c r="BB320" s="5">
        <f t="shared" si="335"/>
        <v>12</v>
      </c>
    </row>
    <row r="321" spans="1:54" s="5" customFormat="1" hidden="1">
      <c r="A321" s="334"/>
      <c r="B321" s="89" t="s">
        <v>104</v>
      </c>
      <c r="C321" s="131" t="s">
        <v>245</v>
      </c>
      <c r="D321" s="26" t="s">
        <v>1</v>
      </c>
      <c r="E321" s="26" t="s">
        <v>41</v>
      </c>
      <c r="F321" s="27" t="s">
        <v>18</v>
      </c>
      <c r="G321" s="28" t="s">
        <v>10</v>
      </c>
      <c r="H321" s="91">
        <f>ROUNDDOWN(AK321*1.05,0)+INDEX(Sheet2!$B$2:'Sheet2'!$B$5,MATCH(G321,Sheet2!$A$2:'Sheet2'!$A$5,0),0)+34*AT321-ROUNDUP(IF($BC$1=TRUE,AV321,AW321)/10,0)+A321</f>
        <v>405</v>
      </c>
      <c r="I321" s="231">
        <f>ROUNDDOWN(AL321*1.05,0)+INDEX(Sheet2!$B$2:'Sheet2'!$B$5,MATCH(G321,Sheet2!$A$2:'Sheet2'!$A$5,0),0)+34*AT321-ROUNDUP(IF($BC$1=TRUE,AV321,AW321)/10,0)+A321</f>
        <v>489</v>
      </c>
      <c r="J321" s="30">
        <f t="shared" si="308"/>
        <v>894</v>
      </c>
      <c r="K321" s="136">
        <f>AW321-ROUNDDOWN(AR321/2,0)-ROUNDDOWN(MAX(AQ321*1.2,AP321*0.5),0)+INDEX(Sheet2!$C$2:'Sheet2'!$C$5,MATCH(G321,Sheet2!$A$2:'Sheet2'!$A$5,0),0)</f>
        <v>1040</v>
      </c>
      <c r="L321" s="25">
        <f t="shared" si="309"/>
        <v>579</v>
      </c>
      <c r="M321" s="83">
        <f t="shared" si="310"/>
        <v>9</v>
      </c>
      <c r="N321" s="83">
        <f t="shared" si="311"/>
        <v>15</v>
      </c>
      <c r="O321" s="92">
        <f t="shared" si="312"/>
        <v>1704</v>
      </c>
      <c r="P321" s="31">
        <f>AX321+IF($F321="범선",IF($BG$1=TRUE,INDEX(Sheet2!$H$2:'Sheet2'!$H$45,MATCH(AX321,Sheet2!$G$2:'Sheet2'!$G$45,0),0)),IF($BH$1=TRUE,INDEX(Sheet2!$I$2:'Sheet2'!$I$45,MATCH(AX321,Sheet2!$G$2:'Sheet2'!$G$45,0)),IF($BI$1=TRUE,INDEX(Sheet2!$H$2:'Sheet2'!$H$45,MATCH(AX321,Sheet2!$G$2:'Sheet2'!$G$45,0)),0)))+IF($BE$1=TRUE,2,0)</f>
        <v>-2</v>
      </c>
      <c r="Q321" s="26">
        <f t="shared" si="313"/>
        <v>1</v>
      </c>
      <c r="R321" s="26">
        <f t="shared" si="314"/>
        <v>4</v>
      </c>
      <c r="S321" s="28">
        <f t="shared" si="315"/>
        <v>7</v>
      </c>
      <c r="T321" s="26">
        <f>AY321+IF($F321="범선",IF($BG$1=TRUE,INDEX(Sheet2!$H$2:'Sheet2'!$H$45,MATCH(AY321,Sheet2!$G$2:'Sheet2'!$G$45,0),0)),IF($BH$1=TRUE,INDEX(Sheet2!$I$2:'Sheet2'!$I$45,MATCH(AY321,Sheet2!$G$2:'Sheet2'!$G$45,0)),IF($BI$1=TRUE,INDEX(Sheet2!$H$2:'Sheet2'!$H$45,MATCH(AY321,Sheet2!$G$2:'Sheet2'!$G$45,0)),0)))+IF($BE$1=TRUE,2,0)</f>
        <v>-1</v>
      </c>
      <c r="U321" s="26">
        <f t="shared" si="316"/>
        <v>2.5</v>
      </c>
      <c r="V321" s="26">
        <f t="shared" si="317"/>
        <v>5.5</v>
      </c>
      <c r="W321" s="28">
        <f t="shared" si="318"/>
        <v>8.5</v>
      </c>
      <c r="X321" s="26">
        <f>AZ321+IF($F321="범선",IF($BG$1=TRUE,INDEX(Sheet2!$H$2:'Sheet2'!$H$45,MATCH(AZ321,Sheet2!$G$2:'Sheet2'!$G$45,0),0)),IF($BH$1=TRUE,INDEX(Sheet2!$I$2:'Sheet2'!$I$45,MATCH(AZ321,Sheet2!$G$2:'Sheet2'!$G$45,0)),IF($BI$1=TRUE,INDEX(Sheet2!$H$2:'Sheet2'!$H$45,MATCH(AZ321,Sheet2!$G$2:'Sheet2'!$G$45,0)),0)))+IF($BE$1=TRUE,2,0)</f>
        <v>2</v>
      </c>
      <c r="Y321" s="26">
        <f t="shared" si="319"/>
        <v>5.5</v>
      </c>
      <c r="Z321" s="26">
        <f t="shared" si="320"/>
        <v>8.5</v>
      </c>
      <c r="AA321" s="28">
        <f t="shared" si="321"/>
        <v>11.5</v>
      </c>
      <c r="AB321" s="26">
        <f>BA321+IF($F321="범선",IF($BG$1=TRUE,INDEX(Sheet2!$H$2:'Sheet2'!$H$45,MATCH(BA321,Sheet2!$G$2:'Sheet2'!$G$45,0),0)),IF($BH$1=TRUE,INDEX(Sheet2!$I$2:'Sheet2'!$I$45,MATCH(BA321,Sheet2!$G$2:'Sheet2'!$G$45,0)),IF($BI$1=TRUE,INDEX(Sheet2!$H$2:'Sheet2'!$H$45,MATCH(BA321,Sheet2!$G$2:'Sheet2'!$G$45,0)),0)))+IF($BE$1=TRUE,2,0)</f>
        <v>6</v>
      </c>
      <c r="AC321" s="26">
        <f t="shared" si="322"/>
        <v>9.5</v>
      </c>
      <c r="AD321" s="26">
        <f t="shared" si="323"/>
        <v>12.5</v>
      </c>
      <c r="AE321" s="28">
        <f t="shared" si="324"/>
        <v>15.5</v>
      </c>
      <c r="AF321" s="26">
        <f>BB321+IF($F321="범선",IF($BG$1=TRUE,INDEX(Sheet2!$H$2:'Sheet2'!$H$45,MATCH(BB321,Sheet2!$G$2:'Sheet2'!$G$45,0),0)),IF($BH$1=TRUE,INDEX(Sheet2!$I$2:'Sheet2'!$I$45,MATCH(BB321,Sheet2!$G$2:'Sheet2'!$G$45,0)),IF($BI$1=TRUE,INDEX(Sheet2!$H$2:'Sheet2'!$H$45,MATCH(BB321,Sheet2!$G$2:'Sheet2'!$G$45,0)),0)))+IF($BE$1=TRUE,2,0)</f>
        <v>10</v>
      </c>
      <c r="AG321" s="26">
        <f t="shared" si="325"/>
        <v>13.5</v>
      </c>
      <c r="AH321" s="26">
        <f t="shared" si="326"/>
        <v>16.5</v>
      </c>
      <c r="AI321" s="28">
        <f t="shared" si="327"/>
        <v>19.5</v>
      </c>
      <c r="AJ321" s="26"/>
      <c r="AK321" s="97">
        <v>215</v>
      </c>
      <c r="AL321" s="97">
        <v>295</v>
      </c>
      <c r="AM321" s="97">
        <v>9</v>
      </c>
      <c r="AN321" s="83">
        <v>9</v>
      </c>
      <c r="AO321" s="83">
        <v>15</v>
      </c>
      <c r="AP321" s="5">
        <v>50</v>
      </c>
      <c r="AQ321" s="5">
        <v>23</v>
      </c>
      <c r="AR321" s="5">
        <v>18</v>
      </c>
      <c r="AS321" s="5">
        <v>752</v>
      </c>
      <c r="AT321" s="5">
        <v>3</v>
      </c>
      <c r="AU321" s="5">
        <f t="shared" si="328"/>
        <v>820</v>
      </c>
      <c r="AV321" s="5">
        <f t="shared" si="329"/>
        <v>615</v>
      </c>
      <c r="AW321" s="5">
        <f t="shared" si="330"/>
        <v>1025</v>
      </c>
      <c r="AX321" s="5">
        <f t="shared" si="331"/>
        <v>-4</v>
      </c>
      <c r="AY321" s="5">
        <f t="shared" si="332"/>
        <v>-3</v>
      </c>
      <c r="AZ321" s="5">
        <f t="shared" si="333"/>
        <v>0</v>
      </c>
      <c r="BA321" s="5">
        <f t="shared" si="334"/>
        <v>4</v>
      </c>
      <c r="BB321" s="5">
        <f t="shared" si="335"/>
        <v>8</v>
      </c>
    </row>
    <row r="322" spans="1:54" s="5" customFormat="1" hidden="1">
      <c r="A322" s="334"/>
      <c r="B322" s="89"/>
      <c r="C322" s="119" t="s">
        <v>105</v>
      </c>
      <c r="D322" s="26" t="s">
        <v>25</v>
      </c>
      <c r="E322" s="26" t="s">
        <v>41</v>
      </c>
      <c r="F322" s="27" t="s">
        <v>18</v>
      </c>
      <c r="G322" s="28" t="s">
        <v>10</v>
      </c>
      <c r="H322" s="91">
        <f>ROUNDDOWN(AK322*1.05,0)+INDEX(Sheet2!$B$2:'Sheet2'!$B$5,MATCH(G322,Sheet2!$A$2:'Sheet2'!$A$5,0),0)+34*AT322-ROUNDUP(IF($BC$1=TRUE,AV322,AW322)/10,0)+A322</f>
        <v>383</v>
      </c>
      <c r="I322" s="231">
        <f>ROUNDDOWN(AL322*1.05,0)+INDEX(Sheet2!$B$2:'Sheet2'!$B$5,MATCH(G322,Sheet2!$A$2:'Sheet2'!$A$5,0),0)+34*AT322-ROUNDUP(IF($BC$1=TRUE,AV322,AW322)/10,0)+A322</f>
        <v>457</v>
      </c>
      <c r="J322" s="30">
        <f t="shared" si="308"/>
        <v>840</v>
      </c>
      <c r="K322" s="136">
        <f>AW322-ROUNDDOWN(AR322/2,0)-ROUNDDOWN(MAX(AQ322*1.2,AP322*0.5),0)+INDEX(Sheet2!$C$2:'Sheet2'!$C$5,MATCH(G322,Sheet2!$A$2:'Sheet2'!$A$5,0),0)</f>
        <v>1021</v>
      </c>
      <c r="L322" s="25">
        <f t="shared" si="309"/>
        <v>550</v>
      </c>
      <c r="M322" s="83">
        <f t="shared" si="310"/>
        <v>10</v>
      </c>
      <c r="N322" s="83">
        <f t="shared" si="311"/>
        <v>36</v>
      </c>
      <c r="O322" s="92">
        <f t="shared" si="312"/>
        <v>1606</v>
      </c>
      <c r="P322" s="31">
        <f>AX322+IF($F322="범선",IF($BG$1=TRUE,INDEX(Sheet2!$H$2:'Sheet2'!$H$45,MATCH(AX322,Sheet2!$G$2:'Sheet2'!$G$45,0),0)),IF($BH$1=TRUE,INDEX(Sheet2!$I$2:'Sheet2'!$I$45,MATCH(AX322,Sheet2!$G$2:'Sheet2'!$G$45,0)),IF($BI$1=TRUE,INDEX(Sheet2!$H$2:'Sheet2'!$H$45,MATCH(AX322,Sheet2!$G$2:'Sheet2'!$G$45,0)),0)))+IF($BE$1=TRUE,2,0)</f>
        <v>2</v>
      </c>
      <c r="Q322" s="26">
        <f t="shared" si="313"/>
        <v>5</v>
      </c>
      <c r="R322" s="26">
        <f t="shared" si="314"/>
        <v>8</v>
      </c>
      <c r="S322" s="28">
        <f t="shared" si="315"/>
        <v>11</v>
      </c>
      <c r="T322" s="26">
        <f>AY322+IF($F322="범선",IF($BG$1=TRUE,INDEX(Sheet2!$H$2:'Sheet2'!$H$45,MATCH(AY322,Sheet2!$G$2:'Sheet2'!$G$45,0),0)),IF($BH$1=TRUE,INDEX(Sheet2!$I$2:'Sheet2'!$I$45,MATCH(AY322,Sheet2!$G$2:'Sheet2'!$G$45,0)),IF($BI$1=TRUE,INDEX(Sheet2!$H$2:'Sheet2'!$H$45,MATCH(AY322,Sheet2!$G$2:'Sheet2'!$G$45,0)),0)))+IF($BE$1=TRUE,2,0)</f>
        <v>3</v>
      </c>
      <c r="U322" s="26">
        <f t="shared" si="316"/>
        <v>6.5</v>
      </c>
      <c r="V322" s="26">
        <f t="shared" si="317"/>
        <v>9.5</v>
      </c>
      <c r="W322" s="28">
        <f t="shared" si="318"/>
        <v>12.5</v>
      </c>
      <c r="X322" s="26">
        <f>AZ322+IF($F322="범선",IF($BG$1=TRUE,INDEX(Sheet2!$H$2:'Sheet2'!$H$45,MATCH(AZ322,Sheet2!$G$2:'Sheet2'!$G$45,0),0)),IF($BH$1=TRUE,INDEX(Sheet2!$I$2:'Sheet2'!$I$45,MATCH(AZ322,Sheet2!$G$2:'Sheet2'!$G$45,0)),IF($BI$1=TRUE,INDEX(Sheet2!$H$2:'Sheet2'!$H$45,MATCH(AZ322,Sheet2!$G$2:'Sheet2'!$G$45,0)),0)))+IF($BE$1=TRUE,2,0)</f>
        <v>7</v>
      </c>
      <c r="Y322" s="26">
        <f t="shared" si="319"/>
        <v>10.5</v>
      </c>
      <c r="Z322" s="26">
        <f t="shared" si="320"/>
        <v>13.5</v>
      </c>
      <c r="AA322" s="28">
        <f t="shared" si="321"/>
        <v>16.5</v>
      </c>
      <c r="AB322" s="26">
        <f>BA322+IF($F322="범선",IF($BG$1=TRUE,INDEX(Sheet2!$H$2:'Sheet2'!$H$45,MATCH(BA322,Sheet2!$G$2:'Sheet2'!$G$45,0),0)),IF($BH$1=TRUE,INDEX(Sheet2!$I$2:'Sheet2'!$I$45,MATCH(BA322,Sheet2!$G$2:'Sheet2'!$G$45,0)),IF($BI$1=TRUE,INDEX(Sheet2!$H$2:'Sheet2'!$H$45,MATCH(BA322,Sheet2!$G$2:'Sheet2'!$G$45,0)),0)))+IF($BE$1=TRUE,2,0)</f>
        <v>10</v>
      </c>
      <c r="AC322" s="26">
        <f t="shared" si="322"/>
        <v>13.5</v>
      </c>
      <c r="AD322" s="26">
        <f t="shared" si="323"/>
        <v>16.5</v>
      </c>
      <c r="AE322" s="28">
        <f t="shared" si="324"/>
        <v>19.5</v>
      </c>
      <c r="AF322" s="26">
        <f>BB322+IF($F322="범선",IF($BG$1=TRUE,INDEX(Sheet2!$H$2:'Sheet2'!$H$45,MATCH(BB322,Sheet2!$G$2:'Sheet2'!$G$45,0),0)),IF($BH$1=TRUE,INDEX(Sheet2!$I$2:'Sheet2'!$I$45,MATCH(BB322,Sheet2!$G$2:'Sheet2'!$G$45,0)),IF($BI$1=TRUE,INDEX(Sheet2!$H$2:'Sheet2'!$H$45,MATCH(BB322,Sheet2!$G$2:'Sheet2'!$G$45,0)),0)))+IF($BE$1=TRUE,2,0)</f>
        <v>14</v>
      </c>
      <c r="AG322" s="26">
        <f t="shared" si="325"/>
        <v>17.5</v>
      </c>
      <c r="AH322" s="26">
        <f t="shared" si="326"/>
        <v>20.5</v>
      </c>
      <c r="AI322" s="28">
        <f t="shared" si="327"/>
        <v>23.5</v>
      </c>
      <c r="AJ322" s="26"/>
      <c r="AK322" s="97">
        <v>195</v>
      </c>
      <c r="AL322" s="97">
        <v>265</v>
      </c>
      <c r="AM322" s="97">
        <v>9</v>
      </c>
      <c r="AN322" s="83">
        <v>10</v>
      </c>
      <c r="AO322" s="83">
        <v>36</v>
      </c>
      <c r="AP322" s="5">
        <v>65</v>
      </c>
      <c r="AQ322" s="5">
        <v>40</v>
      </c>
      <c r="AR322" s="5">
        <v>64</v>
      </c>
      <c r="AS322" s="5">
        <v>711</v>
      </c>
      <c r="AT322" s="5">
        <v>3</v>
      </c>
      <c r="AU322" s="5">
        <f t="shared" si="328"/>
        <v>840</v>
      </c>
      <c r="AV322" s="5">
        <f t="shared" si="329"/>
        <v>630</v>
      </c>
      <c r="AW322" s="5">
        <f t="shared" si="330"/>
        <v>1050</v>
      </c>
      <c r="AX322" s="5">
        <f t="shared" si="331"/>
        <v>0</v>
      </c>
      <c r="AY322" s="5">
        <f t="shared" si="332"/>
        <v>1</v>
      </c>
      <c r="AZ322" s="5">
        <f t="shared" si="333"/>
        <v>5</v>
      </c>
      <c r="BA322" s="5">
        <f t="shared" si="334"/>
        <v>8</v>
      </c>
      <c r="BB322" s="5">
        <f t="shared" si="335"/>
        <v>12</v>
      </c>
    </row>
    <row r="323" spans="1:54" s="5" customFormat="1" hidden="1">
      <c r="A323" s="334"/>
      <c r="B323" s="89" t="s">
        <v>45</v>
      </c>
      <c r="C323" s="119" t="s">
        <v>72</v>
      </c>
      <c r="D323" s="26" t="s">
        <v>1</v>
      </c>
      <c r="E323" s="26" t="s">
        <v>41</v>
      </c>
      <c r="F323" s="27" t="s">
        <v>18</v>
      </c>
      <c r="G323" s="28" t="s">
        <v>12</v>
      </c>
      <c r="H323" s="91">
        <f>ROUNDDOWN(AK323*1.05,0)+INDEX(Sheet2!$B$2:'Sheet2'!$B$5,MATCH(G323,Sheet2!$A$2:'Sheet2'!$A$5,0),0)+34*AT323-ROUNDUP(IF($BC$1=TRUE,AV323,AW323)/10,0)+A323</f>
        <v>416</v>
      </c>
      <c r="I323" s="231">
        <f>ROUNDDOWN(AL323*1.05,0)+INDEX(Sheet2!$B$2:'Sheet2'!$B$5,MATCH(G323,Sheet2!$A$2:'Sheet2'!$A$5,0),0)+34*AT323-ROUNDUP(IF($BC$1=TRUE,AV323,AW323)/10,0)+A323</f>
        <v>550</v>
      </c>
      <c r="J323" s="30">
        <f t="shared" ref="J323:J325" si="336">H323+I323</f>
        <v>966</v>
      </c>
      <c r="K323" s="136">
        <f>AW323-ROUNDDOWN(AR323/2,0)-ROUNDDOWN(MAX(AQ323*1.2,AP323*0.5),0)+INDEX(Sheet2!$C$2:'Sheet2'!$C$5,MATCH(G323,Sheet2!$A$2:'Sheet2'!$A$5,0),0)</f>
        <v>1011</v>
      </c>
      <c r="L323" s="25">
        <f t="shared" si="309"/>
        <v>537</v>
      </c>
      <c r="M323" s="83">
        <f t="shared" si="310"/>
        <v>15</v>
      </c>
      <c r="N323" s="83">
        <f t="shared" si="311"/>
        <v>35</v>
      </c>
      <c r="O323" s="92">
        <f t="shared" si="312"/>
        <v>1798</v>
      </c>
      <c r="P323" s="31">
        <f>AX323+IF($F323="범선",IF($BG$1=TRUE,INDEX(Sheet2!$H$2:'Sheet2'!$H$45,MATCH(AX323,Sheet2!$G$2:'Sheet2'!$G$45,0),0)),IF($BH$1=TRUE,INDEX(Sheet2!$I$2:'Sheet2'!$I$45,MATCH(AX323,Sheet2!$G$2:'Sheet2'!$G$45,0)),IF($BI$1=TRUE,INDEX(Sheet2!$H$2:'Sheet2'!$H$45,MATCH(AX323,Sheet2!$G$2:'Sheet2'!$G$45,0)),0)))+IF($BE$1=TRUE,2,0)</f>
        <v>2</v>
      </c>
      <c r="Q323" s="26">
        <f t="shared" ref="Q323:Q325" si="337">P323+3</f>
        <v>5</v>
      </c>
      <c r="R323" s="26">
        <f t="shared" si="314"/>
        <v>8</v>
      </c>
      <c r="S323" s="28">
        <f t="shared" si="315"/>
        <v>11</v>
      </c>
      <c r="T323" s="26">
        <f>AY323+IF($F323="범선",IF($BG$1=TRUE,INDEX(Sheet2!$H$2:'Sheet2'!$H$45,MATCH(AY323,Sheet2!$G$2:'Sheet2'!$G$45,0),0)),IF($BH$1=TRUE,INDEX(Sheet2!$I$2:'Sheet2'!$I$45,MATCH(AY323,Sheet2!$G$2:'Sheet2'!$G$45,0)),IF($BI$1=TRUE,INDEX(Sheet2!$H$2:'Sheet2'!$H$45,MATCH(AY323,Sheet2!$G$2:'Sheet2'!$G$45,0)),0)))+IF($BE$1=TRUE,2,0)</f>
        <v>3</v>
      </c>
      <c r="U323" s="26">
        <f t="shared" ref="U323:U325" si="338">T323+3.5</f>
        <v>6.5</v>
      </c>
      <c r="V323" s="26">
        <f t="shared" si="317"/>
        <v>9.5</v>
      </c>
      <c r="W323" s="28">
        <f t="shared" si="318"/>
        <v>12.5</v>
      </c>
      <c r="X323" s="26">
        <f>AZ323+IF($F323="범선",IF($BG$1=TRUE,INDEX(Sheet2!$H$2:'Sheet2'!$H$45,MATCH(AZ323,Sheet2!$G$2:'Sheet2'!$G$45,0),0)),IF($BH$1=TRUE,INDEX(Sheet2!$I$2:'Sheet2'!$I$45,MATCH(AZ323,Sheet2!$G$2:'Sheet2'!$G$45,0)),IF($BI$1=TRUE,INDEX(Sheet2!$H$2:'Sheet2'!$H$45,MATCH(AZ323,Sheet2!$G$2:'Sheet2'!$G$45,0)),0)))+IF($BE$1=TRUE,2,0)</f>
        <v>6</v>
      </c>
      <c r="Y323" s="26">
        <f t="shared" ref="Y323:Y325" si="339">X323+3.5</f>
        <v>9.5</v>
      </c>
      <c r="Z323" s="26">
        <f t="shared" si="320"/>
        <v>12.5</v>
      </c>
      <c r="AA323" s="28">
        <f t="shared" si="321"/>
        <v>15.5</v>
      </c>
      <c r="AB323" s="26">
        <f>BA323+IF($F323="범선",IF($BG$1=TRUE,INDEX(Sheet2!$H$2:'Sheet2'!$H$45,MATCH(BA323,Sheet2!$G$2:'Sheet2'!$G$45,0),0)),IF($BH$1=TRUE,INDEX(Sheet2!$I$2:'Sheet2'!$I$45,MATCH(BA323,Sheet2!$G$2:'Sheet2'!$G$45,0)),IF($BI$1=TRUE,INDEX(Sheet2!$H$2:'Sheet2'!$H$45,MATCH(BA323,Sheet2!$G$2:'Sheet2'!$G$45,0)),0)))+IF($BE$1=TRUE,2,0)</f>
        <v>10</v>
      </c>
      <c r="AC323" s="26">
        <f t="shared" ref="AC323:AC325" si="340">AB323+3.5</f>
        <v>13.5</v>
      </c>
      <c r="AD323" s="26">
        <f t="shared" si="323"/>
        <v>16.5</v>
      </c>
      <c r="AE323" s="28">
        <f t="shared" si="324"/>
        <v>19.5</v>
      </c>
      <c r="AF323" s="26">
        <f>BB323+IF($F323="범선",IF($BG$1=TRUE,INDEX(Sheet2!$H$2:'Sheet2'!$H$45,MATCH(BB323,Sheet2!$G$2:'Sheet2'!$G$45,0),0)),IF($BH$1=TRUE,INDEX(Sheet2!$I$2:'Sheet2'!$I$45,MATCH(BB323,Sheet2!$G$2:'Sheet2'!$G$45,0)),IF($BI$1=TRUE,INDEX(Sheet2!$H$2:'Sheet2'!$H$45,MATCH(BB323,Sheet2!$G$2:'Sheet2'!$G$45,0)),0)))+IF($BE$1=TRUE,2,0)</f>
        <v>14</v>
      </c>
      <c r="AG323" s="26">
        <f t="shared" ref="AG323:AG325" si="341">AF323+3.5</f>
        <v>17.5</v>
      </c>
      <c r="AH323" s="26">
        <f t="shared" si="326"/>
        <v>20.5</v>
      </c>
      <c r="AI323" s="28">
        <f t="shared" si="327"/>
        <v>23.5</v>
      </c>
      <c r="AJ323" s="26"/>
      <c r="AK323" s="97">
        <v>227</v>
      </c>
      <c r="AL323" s="97">
        <v>355</v>
      </c>
      <c r="AM323" s="97">
        <v>10</v>
      </c>
      <c r="AN323" s="83">
        <v>15</v>
      </c>
      <c r="AO323" s="83">
        <v>35</v>
      </c>
      <c r="AP323" s="5">
        <v>120</v>
      </c>
      <c r="AQ323" s="5">
        <v>50</v>
      </c>
      <c r="AR323" s="5">
        <v>80</v>
      </c>
      <c r="AS323" s="5">
        <v>650</v>
      </c>
      <c r="AT323" s="5">
        <v>3</v>
      </c>
      <c r="AU323" s="5">
        <f t="shared" si="328"/>
        <v>850</v>
      </c>
      <c r="AV323" s="5">
        <f t="shared" ref="AV323:AV325" si="342">ROUNDDOWN(AU323*0.75,0)</f>
        <v>637</v>
      </c>
      <c r="AW323" s="5">
        <f t="shared" si="330"/>
        <v>1062</v>
      </c>
      <c r="AX323" s="5">
        <f t="shared" si="331"/>
        <v>0</v>
      </c>
      <c r="AY323" s="5">
        <f t="shared" si="332"/>
        <v>1</v>
      </c>
      <c r="AZ323" s="5">
        <f t="shared" si="333"/>
        <v>4</v>
      </c>
      <c r="BA323" s="5">
        <f t="shared" si="334"/>
        <v>8</v>
      </c>
      <c r="BB323" s="5">
        <f t="shared" si="335"/>
        <v>12</v>
      </c>
    </row>
    <row r="324" spans="1:54">
      <c r="A324" s="885">
        <v>20</v>
      </c>
      <c r="B324" s="168"/>
      <c r="C324" s="148" t="s">
        <v>206</v>
      </c>
      <c r="D324" s="33" t="s">
        <v>207</v>
      </c>
      <c r="E324" s="1334" t="s">
        <v>0</v>
      </c>
      <c r="F324" s="33" t="s">
        <v>118</v>
      </c>
      <c r="G324" s="35" t="s">
        <v>12</v>
      </c>
      <c r="H324" s="337">
        <f>ROUNDDOWN(AK324*1.05,0)+INDEX(Sheet2!$B$2:'Sheet2'!$B$5,MATCH(G324,Sheet2!$A$2:'Sheet2'!$A$5,0),0)+34*AT324-ROUNDUP(IF($BC$1=TRUE,AV324,AW324)/10,0)+A324</f>
        <v>408</v>
      </c>
      <c r="I324" s="339">
        <f>ROUNDDOWN(AL324*1.05,0)+INDEX(Sheet2!$B$2:'Sheet2'!$B$5,MATCH(G324,Sheet2!$A$2:'Sheet2'!$A$5,0),0)+34*AT324-ROUNDUP(IF($BC$1=TRUE,AV324,AW324)/10,0)+A324</f>
        <v>356</v>
      </c>
      <c r="J324" s="36">
        <f t="shared" si="336"/>
        <v>764</v>
      </c>
      <c r="K324" s="240">
        <f>AW324-ROUNDDOWN(AR324/2,0)-ROUNDDOWN(MAX(AQ324*1.2,AP324*0.5),0)+INDEX(Sheet2!$C$2:'Sheet2'!$C$5,MATCH(G324,Sheet2!$A$2:'Sheet2'!$A$5,0),0)</f>
        <v>770</v>
      </c>
      <c r="L324" s="32">
        <f t="shared" si="309"/>
        <v>371</v>
      </c>
      <c r="M324" s="149">
        <f t="shared" si="310"/>
        <v>11</v>
      </c>
      <c r="N324" s="149">
        <f t="shared" si="311"/>
        <v>45</v>
      </c>
      <c r="O324" s="256">
        <f t="shared" si="312"/>
        <v>1580</v>
      </c>
      <c r="P324" s="31">
        <f>AX324+IF($F324="범선",IF($BG$1=TRUE,INDEX(Sheet2!$H$2:'Sheet2'!$H$45,MATCH(AX324,Sheet2!$G$2:'Sheet2'!$G$45,0),0)),IF($BH$1=TRUE,INDEX(Sheet2!$I$2:'Sheet2'!$I$45,MATCH(AX324,Sheet2!$G$2:'Sheet2'!$G$45,0)),IF($BI$1=TRUE,INDEX(Sheet2!$H$2:'Sheet2'!$H$45,MATCH(AX324,Sheet2!$G$2:'Sheet2'!$G$45,0)),0)))+IF($BE$1=TRUE,2,0)</f>
        <v>29</v>
      </c>
      <c r="Q324" s="26">
        <f t="shared" si="337"/>
        <v>32</v>
      </c>
      <c r="R324" s="26">
        <f t="shared" si="314"/>
        <v>35</v>
      </c>
      <c r="S324" s="28">
        <f t="shared" si="315"/>
        <v>38</v>
      </c>
      <c r="T324" s="26">
        <f>AY324+IF($F324="범선",IF($BG$1=TRUE,INDEX(Sheet2!$H$2:'Sheet2'!$H$45,MATCH(AY324,Sheet2!$G$2:'Sheet2'!$G$45,0),0)),IF($BH$1=TRUE,INDEX(Sheet2!$I$2:'Sheet2'!$I$45,MATCH(AY324,Sheet2!$G$2:'Sheet2'!$G$45,0)),IF($BI$1=TRUE,INDEX(Sheet2!$H$2:'Sheet2'!$H$45,MATCH(AY324,Sheet2!$G$2:'Sheet2'!$G$45,0)),0)))+IF($BE$1=TRUE,2,0)</f>
        <v>31</v>
      </c>
      <c r="U324" s="26">
        <f t="shared" si="338"/>
        <v>34.5</v>
      </c>
      <c r="V324" s="26">
        <f t="shared" si="317"/>
        <v>37.5</v>
      </c>
      <c r="W324" s="28">
        <f t="shared" si="318"/>
        <v>40.5</v>
      </c>
      <c r="X324" s="26">
        <f>AZ324+IF($F324="범선",IF($BG$1=TRUE,INDEX(Sheet2!$H$2:'Sheet2'!$H$45,MATCH(AZ324,Sheet2!$G$2:'Sheet2'!$G$45,0),0)),IF($BH$1=TRUE,INDEX(Sheet2!$I$2:'Sheet2'!$I$45,MATCH(AZ324,Sheet2!$G$2:'Sheet2'!$G$45,0)),IF($BI$1=TRUE,INDEX(Sheet2!$H$2:'Sheet2'!$H$45,MATCH(AZ324,Sheet2!$G$2:'Sheet2'!$G$45,0)),0)))+IF($BE$1=TRUE,2,0)</f>
        <v>37</v>
      </c>
      <c r="Y324" s="26">
        <f t="shared" si="339"/>
        <v>40.5</v>
      </c>
      <c r="Z324" s="26">
        <f t="shared" si="320"/>
        <v>43.5</v>
      </c>
      <c r="AA324" s="28">
        <f t="shared" si="321"/>
        <v>46.5</v>
      </c>
      <c r="AB324" s="26">
        <f>BA324+IF($F324="범선",IF($BG$1=TRUE,INDEX(Sheet2!$H$2:'Sheet2'!$H$45,MATCH(BA324,Sheet2!$G$2:'Sheet2'!$G$45,0),0)),IF($BH$1=TRUE,INDEX(Sheet2!$I$2:'Sheet2'!$I$45,MATCH(BA324,Sheet2!$G$2:'Sheet2'!$G$45,0)),IF($BI$1=TRUE,INDEX(Sheet2!$H$2:'Sheet2'!$H$45,MATCH(BA324,Sheet2!$G$2:'Sheet2'!$G$45,0)),0)))+IF($BE$1=TRUE,2,0)</f>
        <v>45</v>
      </c>
      <c r="AC324" s="26">
        <f t="shared" si="340"/>
        <v>48.5</v>
      </c>
      <c r="AD324" s="26">
        <f t="shared" si="323"/>
        <v>51.5</v>
      </c>
      <c r="AE324" s="28">
        <f t="shared" si="324"/>
        <v>54.5</v>
      </c>
      <c r="AF324" s="26">
        <f>BB324+IF($F324="범선",IF($BG$1=TRUE,INDEX(Sheet2!$H$2:'Sheet2'!$H$45,MATCH(BB324,Sheet2!$G$2:'Sheet2'!$G$45,0),0)),IF($BH$1=TRUE,INDEX(Sheet2!$I$2:'Sheet2'!$I$45,MATCH(BB324,Sheet2!$G$2:'Sheet2'!$G$45,0)),IF($BI$1=TRUE,INDEX(Sheet2!$H$2:'Sheet2'!$H$45,MATCH(BB324,Sheet2!$G$2:'Sheet2'!$G$45,0)),0)))+IF($BE$1=TRUE,2,0)</f>
        <v>53</v>
      </c>
      <c r="AG324" s="26">
        <f t="shared" si="341"/>
        <v>56.5</v>
      </c>
      <c r="AH324" s="26">
        <f t="shared" si="326"/>
        <v>59.5</v>
      </c>
      <c r="AI324" s="28">
        <f t="shared" si="327"/>
        <v>62.5</v>
      </c>
      <c r="AJ324" s="26"/>
      <c r="AK324" s="96">
        <v>190</v>
      </c>
      <c r="AL324" s="96">
        <v>140</v>
      </c>
      <c r="AM324" s="96">
        <v>11</v>
      </c>
      <c r="AN324" s="82">
        <v>11</v>
      </c>
      <c r="AO324" s="82">
        <v>45</v>
      </c>
      <c r="AP324" s="13">
        <v>200</v>
      </c>
      <c r="AQ324" s="13">
        <v>80</v>
      </c>
      <c r="AR324" s="13">
        <v>108</v>
      </c>
      <c r="AS324" s="13">
        <v>392</v>
      </c>
      <c r="AT324" s="13">
        <v>3</v>
      </c>
      <c r="AU324" s="13">
        <f t="shared" si="328"/>
        <v>700</v>
      </c>
      <c r="AV324" s="13">
        <f t="shared" si="342"/>
        <v>525</v>
      </c>
      <c r="AW324" s="13">
        <f t="shared" si="330"/>
        <v>875</v>
      </c>
      <c r="AX324" s="5">
        <f t="shared" si="331"/>
        <v>3</v>
      </c>
      <c r="AY324" s="5">
        <f t="shared" si="332"/>
        <v>4</v>
      </c>
      <c r="AZ324" s="5">
        <f t="shared" si="333"/>
        <v>7</v>
      </c>
      <c r="BA324" s="5">
        <f t="shared" si="334"/>
        <v>11</v>
      </c>
      <c r="BB324" s="5">
        <f t="shared" si="335"/>
        <v>15</v>
      </c>
    </row>
    <row r="325" spans="1:54">
      <c r="A325" s="364"/>
      <c r="B325" s="168" t="s">
        <v>43</v>
      </c>
      <c r="C325" s="148" t="s">
        <v>117</v>
      </c>
      <c r="D325" s="33" t="s">
        <v>1</v>
      </c>
      <c r="E325" s="33" t="s">
        <v>0</v>
      </c>
      <c r="F325" s="34" t="s">
        <v>118</v>
      </c>
      <c r="G325" s="35" t="s">
        <v>12</v>
      </c>
      <c r="H325" s="337">
        <f>ROUNDDOWN(AK325*1.05,0)+INDEX(Sheet2!$B$2:'Sheet2'!$B$5,MATCH(G325,Sheet2!$A$2:'Sheet2'!$A$5,0),0)+34*AT325-ROUNDUP(IF($BC$1=TRUE,AV325,AW325)/10,0)+A325</f>
        <v>396</v>
      </c>
      <c r="I325" s="339">
        <f>ROUNDDOWN(AL325*1.05,0)+INDEX(Sheet2!$B$2:'Sheet2'!$B$5,MATCH(G325,Sheet2!$A$2:'Sheet2'!$A$5,0),0)+34*AT325-ROUNDUP(IF($BC$1=TRUE,AV325,AW325)/10,0)+A325</f>
        <v>375</v>
      </c>
      <c r="J325" s="36">
        <f t="shared" si="336"/>
        <v>771</v>
      </c>
      <c r="K325" s="240">
        <f>AW325-ROUNDDOWN(AR325/2,0)-ROUNDDOWN(MAX(AQ325*1.2,AP325*0.5),0)+INDEX(Sheet2!$C$2:'Sheet2'!$C$5,MATCH(G325,Sheet2!$A$2:'Sheet2'!$A$5,0),0)</f>
        <v>782</v>
      </c>
      <c r="L325" s="32">
        <f t="shared" si="309"/>
        <v>383</v>
      </c>
      <c r="M325" s="149">
        <f t="shared" si="310"/>
        <v>13</v>
      </c>
      <c r="N325" s="149">
        <f t="shared" si="311"/>
        <v>45</v>
      </c>
      <c r="O325" s="256">
        <f t="shared" si="312"/>
        <v>1563</v>
      </c>
      <c r="P325" s="31">
        <f>AX325+IF($F325="범선",IF($BG$1=TRUE,INDEX(Sheet2!$H$2:'Sheet2'!$H$45,MATCH(AX325,Sheet2!$G$2:'Sheet2'!$G$45,0),0)),IF($BH$1=TRUE,INDEX(Sheet2!$I$2:'Sheet2'!$I$45,MATCH(AX325,Sheet2!$G$2:'Sheet2'!$G$45,0)),IF($BI$1=TRUE,INDEX(Sheet2!$H$2:'Sheet2'!$H$45,MATCH(AX325,Sheet2!$G$2:'Sheet2'!$G$45,0)),0)))+IF($BE$1=TRUE,2,0)</f>
        <v>29</v>
      </c>
      <c r="Q325" s="26">
        <f t="shared" si="337"/>
        <v>32</v>
      </c>
      <c r="R325" s="26">
        <f t="shared" si="314"/>
        <v>35</v>
      </c>
      <c r="S325" s="28">
        <f t="shared" si="315"/>
        <v>38</v>
      </c>
      <c r="T325" s="26">
        <f>AY325+IF($F325="범선",IF($BG$1=TRUE,INDEX(Sheet2!$H$2:'Sheet2'!$H$45,MATCH(AY325,Sheet2!$G$2:'Sheet2'!$G$45,0),0)),IF($BH$1=TRUE,INDEX(Sheet2!$I$2:'Sheet2'!$I$45,MATCH(AY325,Sheet2!$G$2:'Sheet2'!$G$45,0)),IF($BI$1=TRUE,INDEX(Sheet2!$H$2:'Sheet2'!$H$45,MATCH(AY325,Sheet2!$G$2:'Sheet2'!$G$45,0)),0)))+IF($BE$1=TRUE,2,0)</f>
        <v>31</v>
      </c>
      <c r="U325" s="26">
        <f t="shared" si="338"/>
        <v>34.5</v>
      </c>
      <c r="V325" s="26">
        <f t="shared" si="317"/>
        <v>37.5</v>
      </c>
      <c r="W325" s="28">
        <f t="shared" si="318"/>
        <v>40.5</v>
      </c>
      <c r="X325" s="26">
        <f>AZ325+IF($F325="범선",IF($BG$1=TRUE,INDEX(Sheet2!$H$2:'Sheet2'!$H$45,MATCH(AZ325,Sheet2!$G$2:'Sheet2'!$G$45,0),0)),IF($BH$1=TRUE,INDEX(Sheet2!$I$2:'Sheet2'!$I$45,MATCH(AZ325,Sheet2!$G$2:'Sheet2'!$G$45,0)),IF($BI$1=TRUE,INDEX(Sheet2!$H$2:'Sheet2'!$H$45,MATCH(AZ325,Sheet2!$G$2:'Sheet2'!$G$45,0)),0)))+IF($BE$1=TRUE,2,0)</f>
        <v>37</v>
      </c>
      <c r="Y325" s="26">
        <f t="shared" si="339"/>
        <v>40.5</v>
      </c>
      <c r="Z325" s="26">
        <f t="shared" si="320"/>
        <v>43.5</v>
      </c>
      <c r="AA325" s="28">
        <f t="shared" si="321"/>
        <v>46.5</v>
      </c>
      <c r="AB325" s="26">
        <f>BA325+IF($F325="범선",IF($BG$1=TRUE,INDEX(Sheet2!$H$2:'Sheet2'!$H$45,MATCH(BA325,Sheet2!$G$2:'Sheet2'!$G$45,0),0)),IF($BH$1=TRUE,INDEX(Sheet2!$I$2:'Sheet2'!$I$45,MATCH(BA325,Sheet2!$G$2:'Sheet2'!$G$45,0)),IF($BI$1=TRUE,INDEX(Sheet2!$H$2:'Sheet2'!$H$45,MATCH(BA325,Sheet2!$G$2:'Sheet2'!$G$45,0)),0)))+IF($BE$1=TRUE,2,0)</f>
        <v>45</v>
      </c>
      <c r="AC325" s="26">
        <f t="shared" si="340"/>
        <v>48.5</v>
      </c>
      <c r="AD325" s="26">
        <f t="shared" si="323"/>
        <v>51.5</v>
      </c>
      <c r="AE325" s="28">
        <f t="shared" si="324"/>
        <v>54.5</v>
      </c>
      <c r="AF325" s="26">
        <f>BB325+IF($F325="범선",IF($BG$1=TRUE,INDEX(Sheet2!$H$2:'Sheet2'!$H$45,MATCH(BB325,Sheet2!$G$2:'Sheet2'!$G$45,0),0)),IF($BH$1=TRUE,INDEX(Sheet2!$I$2:'Sheet2'!$I$45,MATCH(BB325,Sheet2!$G$2:'Sheet2'!$G$45,0)),IF($BI$1=TRUE,INDEX(Sheet2!$H$2:'Sheet2'!$H$45,MATCH(BB325,Sheet2!$G$2:'Sheet2'!$G$45,0)),0)))+IF($BE$1=TRUE,2,0)</f>
        <v>53</v>
      </c>
      <c r="AG325" s="26">
        <f t="shared" si="341"/>
        <v>56.5</v>
      </c>
      <c r="AH325" s="26">
        <f t="shared" si="326"/>
        <v>59.5</v>
      </c>
      <c r="AI325" s="28">
        <f t="shared" si="327"/>
        <v>62.5</v>
      </c>
      <c r="AJ325" s="26"/>
      <c r="AK325" s="97">
        <v>230</v>
      </c>
      <c r="AL325" s="97">
        <v>210</v>
      </c>
      <c r="AM325" s="97">
        <v>12</v>
      </c>
      <c r="AN325" s="82">
        <v>13</v>
      </c>
      <c r="AO325" s="82">
        <v>45</v>
      </c>
      <c r="AP325" s="5">
        <v>190</v>
      </c>
      <c r="AQ325" s="5">
        <v>85</v>
      </c>
      <c r="AR325" s="5">
        <v>80</v>
      </c>
      <c r="AS325" s="5">
        <v>430</v>
      </c>
      <c r="AT325" s="5">
        <v>2</v>
      </c>
      <c r="AU325" s="5">
        <f t="shared" si="328"/>
        <v>700</v>
      </c>
      <c r="AV325" s="5">
        <f t="shared" si="342"/>
        <v>525</v>
      </c>
      <c r="AW325" s="5">
        <f t="shared" si="330"/>
        <v>875</v>
      </c>
      <c r="AX325" s="5">
        <f t="shared" si="331"/>
        <v>3</v>
      </c>
      <c r="AY325" s="5">
        <f t="shared" si="332"/>
        <v>4</v>
      </c>
      <c r="AZ325" s="5">
        <f t="shared" si="333"/>
        <v>7</v>
      </c>
      <c r="BA325" s="5">
        <f t="shared" si="334"/>
        <v>11</v>
      </c>
      <c r="BB325" s="5">
        <f t="shared" si="335"/>
        <v>15</v>
      </c>
    </row>
    <row r="326" spans="1:54">
      <c r="A326" s="882"/>
      <c r="B326" s="89" t="s">
        <v>3</v>
      </c>
      <c r="C326" s="119" t="s">
        <v>119</v>
      </c>
      <c r="D326" s="26" t="s">
        <v>1</v>
      </c>
      <c r="E326" s="38" t="s">
        <v>0</v>
      </c>
      <c r="F326" s="27" t="s">
        <v>118</v>
      </c>
      <c r="G326" s="28" t="s">
        <v>12</v>
      </c>
      <c r="H326" s="91">
        <v>422</v>
      </c>
      <c r="I326" s="231">
        <v>275</v>
      </c>
      <c r="J326" s="30">
        <v>697</v>
      </c>
      <c r="K326" s="234">
        <v>761</v>
      </c>
      <c r="L326" s="25">
        <v>362</v>
      </c>
      <c r="M326" s="79">
        <v>8</v>
      </c>
      <c r="N326" s="79">
        <v>40</v>
      </c>
      <c r="O326" s="253">
        <v>1541</v>
      </c>
      <c r="P326" s="31">
        <v>27</v>
      </c>
      <c r="Q326" s="26">
        <v>30</v>
      </c>
      <c r="R326" s="26">
        <v>33</v>
      </c>
      <c r="S326" s="28">
        <v>36</v>
      </c>
      <c r="T326" s="26">
        <v>33</v>
      </c>
      <c r="U326" s="26">
        <v>36.5</v>
      </c>
      <c r="V326" s="26">
        <v>39.5</v>
      </c>
      <c r="W326" s="28">
        <v>42.5</v>
      </c>
      <c r="X326" s="26">
        <v>39</v>
      </c>
      <c r="Y326" s="26">
        <v>42.5</v>
      </c>
      <c r="Z326" s="26">
        <v>45.5</v>
      </c>
      <c r="AA326" s="28">
        <v>48.5</v>
      </c>
      <c r="AB326" s="26">
        <v>45</v>
      </c>
      <c r="AC326" s="26">
        <v>48.5</v>
      </c>
      <c r="AD326" s="26">
        <v>51.5</v>
      </c>
      <c r="AE326" s="28">
        <v>54.5</v>
      </c>
      <c r="AF326" s="26">
        <v>51</v>
      </c>
      <c r="AG326" s="26">
        <v>54.5</v>
      </c>
      <c r="AH326" s="26">
        <v>57.5</v>
      </c>
      <c r="AI326" s="28">
        <v>60.5</v>
      </c>
      <c r="AJ326" s="26"/>
      <c r="AK326" s="97">
        <v>255</v>
      </c>
      <c r="AL326" s="97">
        <v>115</v>
      </c>
      <c r="AM326" s="97">
        <v>11</v>
      </c>
      <c r="AN326" s="79">
        <v>8</v>
      </c>
      <c r="AO326" s="79">
        <v>40</v>
      </c>
      <c r="AP326" s="5">
        <v>200</v>
      </c>
      <c r="AQ326" s="5">
        <v>90</v>
      </c>
      <c r="AR326" s="5">
        <v>110</v>
      </c>
      <c r="AS326" s="5">
        <v>390</v>
      </c>
      <c r="AT326" s="5">
        <v>2</v>
      </c>
      <c r="AU326" s="5">
        <v>700</v>
      </c>
      <c r="AV326" s="5">
        <v>525</v>
      </c>
      <c r="AW326" s="5">
        <v>875</v>
      </c>
      <c r="AX326" s="5">
        <v>2</v>
      </c>
      <c r="AY326" s="5">
        <v>5</v>
      </c>
      <c r="AZ326" s="5">
        <v>8</v>
      </c>
      <c r="BA326" s="5">
        <v>11</v>
      </c>
      <c r="BB326" s="5">
        <v>14</v>
      </c>
    </row>
    <row r="327" spans="1:54">
      <c r="A327" s="882"/>
      <c r="B327" s="89" t="s">
        <v>40</v>
      </c>
      <c r="C327" s="119" t="s">
        <v>120</v>
      </c>
      <c r="D327" s="26" t="s">
        <v>1</v>
      </c>
      <c r="E327" s="26" t="s">
        <v>0</v>
      </c>
      <c r="F327" s="27" t="s">
        <v>118</v>
      </c>
      <c r="G327" s="28" t="s">
        <v>12</v>
      </c>
      <c r="H327" s="91">
        <v>349</v>
      </c>
      <c r="I327" s="231">
        <v>475</v>
      </c>
      <c r="J327" s="30">
        <v>824</v>
      </c>
      <c r="K327" s="234">
        <v>1015</v>
      </c>
      <c r="L327" s="25">
        <v>516</v>
      </c>
      <c r="M327" s="79">
        <v>3</v>
      </c>
      <c r="N327" s="79">
        <v>38</v>
      </c>
      <c r="O327" s="253">
        <v>1522</v>
      </c>
      <c r="P327" s="31">
        <v>23</v>
      </c>
      <c r="Q327" s="26">
        <v>26</v>
      </c>
      <c r="R327" s="26">
        <v>29</v>
      </c>
      <c r="S327" s="28">
        <v>32</v>
      </c>
      <c r="T327" s="26">
        <v>29</v>
      </c>
      <c r="U327" s="26">
        <v>32.5</v>
      </c>
      <c r="V327" s="26">
        <v>35.5</v>
      </c>
      <c r="W327" s="28">
        <v>38.5</v>
      </c>
      <c r="X327" s="26">
        <v>35</v>
      </c>
      <c r="Y327" s="26">
        <v>38.5</v>
      </c>
      <c r="Z327" s="26">
        <v>41.5</v>
      </c>
      <c r="AA327" s="28">
        <v>44.5</v>
      </c>
      <c r="AB327" s="26">
        <v>41</v>
      </c>
      <c r="AC327" s="26">
        <v>44.5</v>
      </c>
      <c r="AD327" s="26">
        <v>47.5</v>
      </c>
      <c r="AE327" s="28">
        <v>50.5</v>
      </c>
      <c r="AF327" s="26">
        <v>47</v>
      </c>
      <c r="AG327" s="26">
        <v>50.5</v>
      </c>
      <c r="AH327" s="26">
        <v>53.5</v>
      </c>
      <c r="AI327" s="28">
        <v>56.5</v>
      </c>
      <c r="AJ327" s="26"/>
      <c r="AK327" s="97">
        <v>135</v>
      </c>
      <c r="AL327" s="97">
        <v>255</v>
      </c>
      <c r="AM327" s="97">
        <v>11</v>
      </c>
      <c r="AN327" s="79">
        <v>3</v>
      </c>
      <c r="AO327" s="79">
        <v>38</v>
      </c>
      <c r="AP327" s="5">
        <v>222</v>
      </c>
      <c r="AQ327" s="5">
        <v>85</v>
      </c>
      <c r="AR327" s="5">
        <v>96</v>
      </c>
      <c r="AS327" s="5">
        <v>582</v>
      </c>
      <c r="AT327" s="5">
        <v>4</v>
      </c>
      <c r="AU327" s="5">
        <v>900</v>
      </c>
      <c r="AV327" s="5">
        <v>675</v>
      </c>
      <c r="AW327" s="5">
        <v>1125</v>
      </c>
      <c r="AX327" s="5">
        <v>0</v>
      </c>
      <c r="AY327" s="5">
        <v>3</v>
      </c>
      <c r="AZ327" s="5">
        <v>6</v>
      </c>
      <c r="BA327" s="5">
        <v>9</v>
      </c>
      <c r="BB327" s="5">
        <v>12</v>
      </c>
    </row>
    <row r="328" spans="1:54" s="5" customFormat="1">
      <c r="A328" s="334"/>
      <c r="B328" s="89" t="s">
        <v>123</v>
      </c>
      <c r="C328" s="119" t="s">
        <v>120</v>
      </c>
      <c r="D328" s="26" t="s">
        <v>1</v>
      </c>
      <c r="E328" s="38" t="s">
        <v>0</v>
      </c>
      <c r="F328" s="27" t="s">
        <v>118</v>
      </c>
      <c r="G328" s="28" t="s">
        <v>12</v>
      </c>
      <c r="H328" s="91">
        <v>346</v>
      </c>
      <c r="I328" s="231">
        <v>478</v>
      </c>
      <c r="J328" s="30">
        <v>824</v>
      </c>
      <c r="K328" s="234">
        <v>747</v>
      </c>
      <c r="L328" s="25">
        <v>367</v>
      </c>
      <c r="M328" s="79">
        <v>5</v>
      </c>
      <c r="N328" s="79">
        <v>25</v>
      </c>
      <c r="O328" s="253">
        <v>1516</v>
      </c>
      <c r="P328" s="31">
        <v>23</v>
      </c>
      <c r="Q328" s="26">
        <v>26</v>
      </c>
      <c r="R328" s="26">
        <v>29</v>
      </c>
      <c r="S328" s="28">
        <v>32</v>
      </c>
      <c r="T328" s="26">
        <v>29</v>
      </c>
      <c r="U328" s="26">
        <v>32.5</v>
      </c>
      <c r="V328" s="26">
        <v>35.5</v>
      </c>
      <c r="W328" s="28">
        <v>38.5</v>
      </c>
      <c r="X328" s="26">
        <v>35</v>
      </c>
      <c r="Y328" s="26">
        <v>38.5</v>
      </c>
      <c r="Z328" s="26">
        <v>41.5</v>
      </c>
      <c r="AA328" s="28">
        <v>44.5</v>
      </c>
      <c r="AB328" s="26">
        <v>41</v>
      </c>
      <c r="AC328" s="26">
        <v>44.5</v>
      </c>
      <c r="AD328" s="26">
        <v>47.5</v>
      </c>
      <c r="AE328" s="28">
        <v>50.5</v>
      </c>
      <c r="AF328" s="26">
        <v>47</v>
      </c>
      <c r="AG328" s="26">
        <v>50.5</v>
      </c>
      <c r="AH328" s="26">
        <v>53.5</v>
      </c>
      <c r="AI328" s="28">
        <v>56.5</v>
      </c>
      <c r="AJ328" s="26"/>
      <c r="AK328" s="97">
        <v>115</v>
      </c>
      <c r="AL328" s="97">
        <v>240</v>
      </c>
      <c r="AM328" s="97">
        <v>8</v>
      </c>
      <c r="AN328" s="79">
        <v>5</v>
      </c>
      <c r="AO328" s="79">
        <v>25</v>
      </c>
      <c r="AP328" s="5">
        <v>170</v>
      </c>
      <c r="AQ328" s="5">
        <v>78</v>
      </c>
      <c r="AR328" s="5">
        <v>72</v>
      </c>
      <c r="AS328" s="5">
        <v>420</v>
      </c>
      <c r="AT328" s="5">
        <v>4</v>
      </c>
      <c r="AU328" s="5">
        <v>662</v>
      </c>
      <c r="AV328" s="5">
        <v>496</v>
      </c>
      <c r="AW328" s="5">
        <v>827</v>
      </c>
      <c r="AX328" s="5">
        <v>0</v>
      </c>
      <c r="AY328" s="5">
        <v>3</v>
      </c>
      <c r="AZ328" s="5">
        <v>6</v>
      </c>
      <c r="BA328" s="5">
        <v>9</v>
      </c>
      <c r="BB328" s="5">
        <v>12</v>
      </c>
    </row>
    <row r="329" spans="1:54">
      <c r="A329" s="487"/>
      <c r="B329" s="167" t="s">
        <v>45</v>
      </c>
      <c r="C329" s="488" t="s">
        <v>117</v>
      </c>
      <c r="D329" s="151" t="s">
        <v>1</v>
      </c>
      <c r="E329" s="659" t="s">
        <v>0</v>
      </c>
      <c r="F329" s="490" t="s">
        <v>118</v>
      </c>
      <c r="G329" s="491" t="s">
        <v>12</v>
      </c>
      <c r="H329" s="169">
        <f>ROUNDDOWN(AK329*1.05,0)+INDEX(Sheet2!$B$2:'Sheet2'!$B$5,MATCH(G329,Sheet2!$A$2:'Sheet2'!$A$5,0),0)+34*AT329-ROUNDUP(IF($BC$1=TRUE,AV329,AW329)/10,0)+A329</f>
        <v>386</v>
      </c>
      <c r="I329" s="297">
        <f>ROUNDDOWN(AL329*1.05,0)+INDEX(Sheet2!$B$2:'Sheet2'!$B$5,MATCH(G329,Sheet2!$A$2:'Sheet2'!$A$5,0),0)+34*AT329-ROUNDUP(IF($BC$1=TRUE,AV329,AW329)/10,0)+A329</f>
        <v>312</v>
      </c>
      <c r="J329" s="154">
        <f t="shared" ref="J329:J341" si="343">H329+I329</f>
        <v>698</v>
      </c>
      <c r="K329" s="244">
        <f>AW329-ROUNDDOWN(AR329/2,0)-ROUNDDOWN(MAX(AQ329*1.2,AP329*0.5),0)+INDEX(Sheet2!$C$2:'Sheet2'!$C$5,MATCH(G329,Sheet2!$A$2:'Sheet2'!$A$5,0),0)</f>
        <v>782</v>
      </c>
      <c r="L329" s="156">
        <f t="shared" ref="L329:L341" si="344">AV329-ROUNDDOWN(AR329/2,0)-ROUNDDOWN(MAX(AQ329*1.2,AP329*0.5),0)</f>
        <v>383</v>
      </c>
      <c r="M329" s="157">
        <f t="shared" ref="M329:M341" si="345">AN329</f>
        <v>10</v>
      </c>
      <c r="N329" s="157">
        <f t="shared" ref="N329:N341" si="346">AO329</f>
        <v>50</v>
      </c>
      <c r="O329" s="258">
        <f t="shared" ref="O329:O341" si="347">H329*3+I329</f>
        <v>1470</v>
      </c>
      <c r="P329" s="31">
        <f>AX329+IF($F329="범선",IF($BG$1=TRUE,INDEX(Sheet2!$H$2:'Sheet2'!$H$45,MATCH(AX329,Sheet2!$G$2:'Sheet2'!$G$45,0),0)),IF($BH$1=TRUE,INDEX(Sheet2!$I$2:'Sheet2'!$I$45,MATCH(AX329,Sheet2!$G$2:'Sheet2'!$G$45,0)),IF($BI$1=TRUE,INDEX(Sheet2!$H$2:'Sheet2'!$H$45,MATCH(AX329,Sheet2!$G$2:'Sheet2'!$G$45,0)),0)))+IF($BE$1=TRUE,2,0)</f>
        <v>31</v>
      </c>
      <c r="Q329" s="26">
        <f t="shared" ref="Q329:Q341" si="348">P329+3</f>
        <v>34</v>
      </c>
      <c r="R329" s="26">
        <f t="shared" ref="R329:R341" si="349">P329+6</f>
        <v>37</v>
      </c>
      <c r="S329" s="28">
        <f t="shared" ref="S329:S341" si="350">P329+9</f>
        <v>40</v>
      </c>
      <c r="T329" s="26">
        <f>AY329+IF($F329="범선",IF($BG$1=TRUE,INDEX(Sheet2!$H$2:'Sheet2'!$H$45,MATCH(AY329,Sheet2!$G$2:'Sheet2'!$G$45,0),0)),IF($BH$1=TRUE,INDEX(Sheet2!$I$2:'Sheet2'!$I$45,MATCH(AY329,Sheet2!$G$2:'Sheet2'!$G$45,0)),IF($BI$1=TRUE,INDEX(Sheet2!$H$2:'Sheet2'!$H$45,MATCH(AY329,Sheet2!$G$2:'Sheet2'!$G$45,0)),0)))+IF($BE$1=TRUE,2,0)</f>
        <v>33</v>
      </c>
      <c r="U329" s="26">
        <f t="shared" ref="U329:U341" si="351">T329+3.5</f>
        <v>36.5</v>
      </c>
      <c r="V329" s="26">
        <f t="shared" ref="V329:V341" si="352">T329+6.5</f>
        <v>39.5</v>
      </c>
      <c r="W329" s="28">
        <f t="shared" ref="W329:W341" si="353">T329+9.5</f>
        <v>42.5</v>
      </c>
      <c r="X329" s="26">
        <f>AZ329+IF($F329="범선",IF($BG$1=TRUE,INDEX(Sheet2!$H$2:'Sheet2'!$H$45,MATCH(AZ329,Sheet2!$G$2:'Sheet2'!$G$45,0),0)),IF($BH$1=TRUE,INDEX(Sheet2!$I$2:'Sheet2'!$I$45,MATCH(AZ329,Sheet2!$G$2:'Sheet2'!$G$45,0)),IF($BI$1=TRUE,INDEX(Sheet2!$H$2:'Sheet2'!$H$45,MATCH(AZ329,Sheet2!$G$2:'Sheet2'!$G$45,0)),0)))+IF($BE$1=TRUE,2,0)</f>
        <v>39</v>
      </c>
      <c r="Y329" s="26">
        <f t="shared" ref="Y329:Y341" si="354">X329+3.5</f>
        <v>42.5</v>
      </c>
      <c r="Z329" s="26">
        <f t="shared" ref="Z329:Z341" si="355">X329+6.5</f>
        <v>45.5</v>
      </c>
      <c r="AA329" s="28">
        <f t="shared" ref="AA329:AA341" si="356">X329+9.5</f>
        <v>48.5</v>
      </c>
      <c r="AB329" s="26">
        <f>BA329+IF($F329="범선",IF($BG$1=TRUE,INDEX(Sheet2!$H$2:'Sheet2'!$H$45,MATCH(BA329,Sheet2!$G$2:'Sheet2'!$G$45,0),0)),IF($BH$1=TRUE,INDEX(Sheet2!$I$2:'Sheet2'!$I$45,MATCH(BA329,Sheet2!$G$2:'Sheet2'!$G$45,0)),IF($BI$1=TRUE,INDEX(Sheet2!$H$2:'Sheet2'!$H$45,MATCH(BA329,Sheet2!$G$2:'Sheet2'!$G$45,0)),0)))+IF($BE$1=TRUE,2,0)</f>
        <v>47</v>
      </c>
      <c r="AC329" s="26">
        <f t="shared" ref="AC329:AC341" si="357">AB329+3.5</f>
        <v>50.5</v>
      </c>
      <c r="AD329" s="26">
        <f t="shared" ref="AD329:AD341" si="358">AB329+6.5</f>
        <v>53.5</v>
      </c>
      <c r="AE329" s="28">
        <f t="shared" ref="AE329:AE341" si="359">AB329+9.5</f>
        <v>56.5</v>
      </c>
      <c r="AF329" s="26">
        <f>BB329+IF($F329="범선",IF($BG$1=TRUE,INDEX(Sheet2!$H$2:'Sheet2'!$H$45,MATCH(BB329,Sheet2!$G$2:'Sheet2'!$G$45,0),0)),IF($BH$1=TRUE,INDEX(Sheet2!$I$2:'Sheet2'!$I$45,MATCH(BB329,Sheet2!$G$2:'Sheet2'!$G$45,0)),IF($BI$1=TRUE,INDEX(Sheet2!$H$2:'Sheet2'!$H$45,MATCH(BB329,Sheet2!$G$2:'Sheet2'!$G$45,0)),0)))+IF($BE$1=TRUE,2,0)</f>
        <v>55</v>
      </c>
      <c r="AG329" s="26">
        <f t="shared" ref="AG329:AG341" si="360">AF329+3.5</f>
        <v>58.5</v>
      </c>
      <c r="AH329" s="26">
        <f t="shared" ref="AH329:AH341" si="361">AF329+6.5</f>
        <v>61.5</v>
      </c>
      <c r="AI329" s="28">
        <f t="shared" ref="AI329:AI341" si="362">AF329+9.5</f>
        <v>64.5</v>
      </c>
      <c r="AJ329" s="20"/>
      <c r="AK329" s="98">
        <v>220</v>
      </c>
      <c r="AL329" s="98">
        <v>150</v>
      </c>
      <c r="AM329" s="98">
        <v>11</v>
      </c>
      <c r="AN329" s="773">
        <v>10</v>
      </c>
      <c r="AO329" s="773">
        <v>50</v>
      </c>
      <c r="AP329" s="5">
        <v>200</v>
      </c>
      <c r="AQ329" s="5">
        <v>85</v>
      </c>
      <c r="AR329" s="5">
        <v>80</v>
      </c>
      <c r="AS329" s="5">
        <v>420</v>
      </c>
      <c r="AT329" s="5">
        <v>2</v>
      </c>
      <c r="AU329" s="5">
        <f t="shared" ref="AU329:AU341" si="363">AP329+AR329+AS329</f>
        <v>700</v>
      </c>
      <c r="AV329" s="5">
        <f t="shared" ref="AV329:AV341" si="364">ROUNDDOWN(AU329*0.75,0)</f>
        <v>525</v>
      </c>
      <c r="AW329" s="5">
        <f t="shared" ref="AW329:AW341" si="365">ROUNDDOWN(AU329*1.25,0)</f>
        <v>875</v>
      </c>
      <c r="AX329" s="5">
        <f t="shared" ref="AX329:AX341" si="366">ROUNDDOWN(($AO329-5)/5,0)-ROUNDDOWN(IF($BC$1=TRUE,$AV329,$AW329)/100,0)+IF($BD$1=TRUE,1,0)+IF($BF$1=TRUE,6,0)</f>
        <v>4</v>
      </c>
      <c r="AY329" s="5">
        <f t="shared" ref="AY329:AY341" si="367">ROUNDDOWN(($AO329-5+3*$BC$7)/5,0)-ROUNDDOWN(IF($BC$1=TRUE,$AV329,$AW329)/100,0)+IF($BD$1=TRUE,1,0)+IF($BF$1=TRUE,6,0)</f>
        <v>5</v>
      </c>
      <c r="AZ329" s="5">
        <f t="shared" ref="AZ329:AZ341" si="368">ROUNDDOWN(($AO329-5+20*1+2*$BC$7)/5,0)-ROUNDDOWN(IF($BC$1=TRUE,$AV329,$AW329)/100,0)+IF($BD$1=TRUE,1,0)+IF($BF$1=TRUE,6,0)</f>
        <v>8</v>
      </c>
      <c r="BA329" s="5">
        <f t="shared" ref="BA329:BA341" si="369">ROUNDDOWN(($AO329-5+20*2+1*$BC$7)/5,0)-ROUNDDOWN(IF($BC$1=TRUE,$AV329,$AW329)/100,0)+IF($BD$1=TRUE,1,0)+IF($BF$1=TRUE,6,0)</f>
        <v>12</v>
      </c>
      <c r="BB329" s="5">
        <f t="shared" ref="BB329:BB341" si="370">ROUNDDOWN(($AO329-5+60)/5,0)-ROUNDDOWN(IF($BC$1=TRUE,$AV329,$AW329)/100,0)+IF($BD$1=TRUE,1,0)+IF($BF$1=TRUE,6,0)</f>
        <v>16</v>
      </c>
    </row>
    <row r="330" spans="1:54">
      <c r="A330" s="365"/>
      <c r="B330" s="167" t="s">
        <v>28</v>
      </c>
      <c r="C330" s="150" t="s">
        <v>117</v>
      </c>
      <c r="D330" s="151" t="s">
        <v>1</v>
      </c>
      <c r="E330" s="659" t="s">
        <v>41</v>
      </c>
      <c r="F330" s="152" t="s">
        <v>118</v>
      </c>
      <c r="G330" s="153" t="s">
        <v>12</v>
      </c>
      <c r="H330" s="169">
        <f>ROUNDDOWN(AK330*1.05,0)+INDEX(Sheet2!$B$2:'Sheet2'!$B$5,MATCH(G330,Sheet2!$A$2:'Sheet2'!$A$5,0),0)+34*AT330-ROUNDUP(IF($BC$1=TRUE,AV330,AW330)/10,0)+A330</f>
        <v>386</v>
      </c>
      <c r="I330" s="297">
        <f>ROUNDDOWN(AL330*1.05,0)+INDEX(Sheet2!$B$2:'Sheet2'!$B$5,MATCH(G330,Sheet2!$A$2:'Sheet2'!$A$5,0),0)+34*AT330-ROUNDUP(IF($BC$1=TRUE,AV330,AW330)/10,0)+A330</f>
        <v>312</v>
      </c>
      <c r="J330" s="154">
        <f t="shared" si="343"/>
        <v>698</v>
      </c>
      <c r="K330" s="244">
        <f>AW330-ROUNDDOWN(AR330/2,0)-ROUNDDOWN(MAX(AQ330*1.2,AP330*0.5),0)+INDEX(Sheet2!$C$2:'Sheet2'!$C$5,MATCH(G330,Sheet2!$A$2:'Sheet2'!$A$5,0),0)</f>
        <v>782</v>
      </c>
      <c r="L330" s="156">
        <f t="shared" si="344"/>
        <v>383</v>
      </c>
      <c r="M330" s="157">
        <f t="shared" si="345"/>
        <v>12</v>
      </c>
      <c r="N330" s="157">
        <f t="shared" si="346"/>
        <v>40</v>
      </c>
      <c r="O330" s="258">
        <f t="shared" si="347"/>
        <v>1470</v>
      </c>
      <c r="P330" s="31">
        <f>AX330+IF($F330="범선",IF($BG$1=TRUE,INDEX(Sheet2!$H$2:'Sheet2'!$H$45,MATCH(AX330,Sheet2!$G$2:'Sheet2'!$G$45,0),0)),IF($BH$1=TRUE,INDEX(Sheet2!$I$2:'Sheet2'!$I$45,MATCH(AX330,Sheet2!$G$2:'Sheet2'!$G$45,0)),IF($BI$1=TRUE,INDEX(Sheet2!$H$2:'Sheet2'!$H$45,MATCH(AX330,Sheet2!$G$2:'Sheet2'!$G$45,0)),0)))+IF($BE$1=TRUE,2,0)</f>
        <v>27</v>
      </c>
      <c r="Q330" s="26">
        <f t="shared" si="348"/>
        <v>30</v>
      </c>
      <c r="R330" s="26">
        <f t="shared" si="349"/>
        <v>33</v>
      </c>
      <c r="S330" s="28">
        <f t="shared" si="350"/>
        <v>36</v>
      </c>
      <c r="T330" s="26">
        <f>AY330+IF($F330="범선",IF($BG$1=TRUE,INDEX(Sheet2!$H$2:'Sheet2'!$H$45,MATCH(AY330,Sheet2!$G$2:'Sheet2'!$G$45,0),0)),IF($BH$1=TRUE,INDEX(Sheet2!$I$2:'Sheet2'!$I$45,MATCH(AY330,Sheet2!$G$2:'Sheet2'!$G$45,0)),IF($BI$1=TRUE,INDEX(Sheet2!$H$2:'Sheet2'!$H$45,MATCH(AY330,Sheet2!$G$2:'Sheet2'!$G$45,0)),0)))+IF($BE$1=TRUE,2,0)</f>
        <v>29</v>
      </c>
      <c r="U330" s="26">
        <f t="shared" si="351"/>
        <v>32.5</v>
      </c>
      <c r="V330" s="26">
        <f t="shared" si="352"/>
        <v>35.5</v>
      </c>
      <c r="W330" s="28">
        <f t="shared" si="353"/>
        <v>38.5</v>
      </c>
      <c r="X330" s="26">
        <f>AZ330+IF($F330="범선",IF($BG$1=TRUE,INDEX(Sheet2!$H$2:'Sheet2'!$H$45,MATCH(AZ330,Sheet2!$G$2:'Sheet2'!$G$45,0),0)),IF($BH$1=TRUE,INDEX(Sheet2!$I$2:'Sheet2'!$I$45,MATCH(AZ330,Sheet2!$G$2:'Sheet2'!$G$45,0)),IF($BI$1=TRUE,INDEX(Sheet2!$H$2:'Sheet2'!$H$45,MATCH(AZ330,Sheet2!$G$2:'Sheet2'!$G$45,0)),0)))+IF($BE$1=TRUE,2,0)</f>
        <v>35</v>
      </c>
      <c r="Y330" s="26">
        <f t="shared" si="354"/>
        <v>38.5</v>
      </c>
      <c r="Z330" s="26">
        <f t="shared" si="355"/>
        <v>41.5</v>
      </c>
      <c r="AA330" s="28">
        <f t="shared" si="356"/>
        <v>44.5</v>
      </c>
      <c r="AB330" s="26">
        <f>BA330+IF($F330="범선",IF($BG$1=TRUE,INDEX(Sheet2!$H$2:'Sheet2'!$H$45,MATCH(BA330,Sheet2!$G$2:'Sheet2'!$G$45,0),0)),IF($BH$1=TRUE,INDEX(Sheet2!$I$2:'Sheet2'!$I$45,MATCH(BA330,Sheet2!$G$2:'Sheet2'!$G$45,0)),IF($BI$1=TRUE,INDEX(Sheet2!$H$2:'Sheet2'!$H$45,MATCH(BA330,Sheet2!$G$2:'Sheet2'!$G$45,0)),0)))+IF($BE$1=TRUE,2,0)</f>
        <v>43</v>
      </c>
      <c r="AC330" s="26">
        <f t="shared" si="357"/>
        <v>46.5</v>
      </c>
      <c r="AD330" s="26">
        <f t="shared" si="358"/>
        <v>49.5</v>
      </c>
      <c r="AE330" s="28">
        <f t="shared" si="359"/>
        <v>52.5</v>
      </c>
      <c r="AF330" s="26">
        <f>BB330+IF($F330="범선",IF($BG$1=TRUE,INDEX(Sheet2!$H$2:'Sheet2'!$H$45,MATCH(BB330,Sheet2!$G$2:'Sheet2'!$G$45,0),0)),IF($BH$1=TRUE,INDEX(Sheet2!$I$2:'Sheet2'!$I$45,MATCH(BB330,Sheet2!$G$2:'Sheet2'!$G$45,0)),IF($BI$1=TRUE,INDEX(Sheet2!$H$2:'Sheet2'!$H$45,MATCH(BB330,Sheet2!$G$2:'Sheet2'!$G$45,0)),0)))+IF($BE$1=TRUE,2,0)</f>
        <v>51</v>
      </c>
      <c r="AG330" s="26">
        <f t="shared" si="360"/>
        <v>54.5</v>
      </c>
      <c r="AH330" s="26">
        <f t="shared" si="361"/>
        <v>57.5</v>
      </c>
      <c r="AI330" s="28">
        <f t="shared" si="362"/>
        <v>60.5</v>
      </c>
      <c r="AJ330" s="26"/>
      <c r="AK330" s="97">
        <v>220</v>
      </c>
      <c r="AL330" s="97">
        <v>150</v>
      </c>
      <c r="AM330" s="97">
        <v>11</v>
      </c>
      <c r="AN330" s="79">
        <v>12</v>
      </c>
      <c r="AO330" s="79">
        <v>40</v>
      </c>
      <c r="AP330" s="5">
        <v>190</v>
      </c>
      <c r="AQ330" s="5">
        <v>85</v>
      </c>
      <c r="AR330" s="5">
        <v>80</v>
      </c>
      <c r="AS330" s="5">
        <v>430</v>
      </c>
      <c r="AT330" s="5">
        <v>2</v>
      </c>
      <c r="AU330" s="5">
        <f t="shared" si="363"/>
        <v>700</v>
      </c>
      <c r="AV330" s="5">
        <f t="shared" si="364"/>
        <v>525</v>
      </c>
      <c r="AW330" s="5">
        <f t="shared" si="365"/>
        <v>875</v>
      </c>
      <c r="AX330" s="5">
        <f t="shared" si="366"/>
        <v>2</v>
      </c>
      <c r="AY330" s="5">
        <f t="shared" si="367"/>
        <v>3</v>
      </c>
      <c r="AZ330" s="5">
        <f t="shared" si="368"/>
        <v>6</v>
      </c>
      <c r="BA330" s="5">
        <f t="shared" si="369"/>
        <v>10</v>
      </c>
      <c r="BB330" s="5">
        <f t="shared" si="370"/>
        <v>14</v>
      </c>
    </row>
    <row r="331" spans="1:54">
      <c r="A331" s="365"/>
      <c r="B331" s="167"/>
      <c r="C331" s="150" t="s">
        <v>117</v>
      </c>
      <c r="D331" s="151" t="s">
        <v>25</v>
      </c>
      <c r="E331" s="304" t="s">
        <v>0</v>
      </c>
      <c r="F331" s="152" t="s">
        <v>118</v>
      </c>
      <c r="G331" s="153" t="s">
        <v>12</v>
      </c>
      <c r="H331" s="169">
        <f>ROUNDDOWN(AK331*1.05,0)+INDEX(Sheet2!$B$2:'Sheet2'!$B$5,MATCH(G331,Sheet2!$A$2:'Sheet2'!$A$5,0),0)+34*AT331-ROUNDUP(IF($BC$1=TRUE,AV331,AW331)/10,0)+A331</f>
        <v>386</v>
      </c>
      <c r="I331" s="297">
        <f>ROUNDDOWN(AL331*1.05,0)+INDEX(Sheet2!$B$2:'Sheet2'!$B$5,MATCH(G331,Sheet2!$A$2:'Sheet2'!$A$5,0),0)+34*AT331-ROUNDUP(IF($BC$1=TRUE,AV331,AW331)/10,0)+A331</f>
        <v>312</v>
      </c>
      <c r="J331" s="154">
        <f t="shared" si="343"/>
        <v>698</v>
      </c>
      <c r="K331" s="244">
        <f>AW331-ROUNDDOWN(AR331/2,0)-ROUNDDOWN(MAX(AQ331*1.2,AP331*0.5),0)+INDEX(Sheet2!$C$2:'Sheet2'!$C$5,MATCH(G331,Sheet2!$A$2:'Sheet2'!$A$5,0),0)</f>
        <v>782</v>
      </c>
      <c r="L331" s="156">
        <f t="shared" si="344"/>
        <v>383</v>
      </c>
      <c r="M331" s="157">
        <f t="shared" si="345"/>
        <v>10</v>
      </c>
      <c r="N331" s="157">
        <f t="shared" si="346"/>
        <v>40</v>
      </c>
      <c r="O331" s="258">
        <f t="shared" si="347"/>
        <v>1470</v>
      </c>
      <c r="P331" s="31">
        <f>AX331+IF($F331="범선",IF($BG$1=TRUE,INDEX(Sheet2!$H$2:'Sheet2'!$H$45,MATCH(AX331,Sheet2!$G$2:'Sheet2'!$G$45,0),0)),IF($BH$1=TRUE,INDEX(Sheet2!$I$2:'Sheet2'!$I$45,MATCH(AX331,Sheet2!$G$2:'Sheet2'!$G$45,0)),IF($BI$1=TRUE,INDEX(Sheet2!$H$2:'Sheet2'!$H$45,MATCH(AX331,Sheet2!$G$2:'Sheet2'!$G$45,0)),0)))+IF($BE$1=TRUE,2,0)</f>
        <v>27</v>
      </c>
      <c r="Q331" s="26">
        <f t="shared" si="348"/>
        <v>30</v>
      </c>
      <c r="R331" s="26">
        <f t="shared" si="349"/>
        <v>33</v>
      </c>
      <c r="S331" s="28">
        <f t="shared" si="350"/>
        <v>36</v>
      </c>
      <c r="T331" s="26">
        <f>AY331+IF($F331="범선",IF($BG$1=TRUE,INDEX(Sheet2!$H$2:'Sheet2'!$H$45,MATCH(AY331,Sheet2!$G$2:'Sheet2'!$G$45,0),0)),IF($BH$1=TRUE,INDEX(Sheet2!$I$2:'Sheet2'!$I$45,MATCH(AY331,Sheet2!$G$2:'Sheet2'!$G$45,0)),IF($BI$1=TRUE,INDEX(Sheet2!$H$2:'Sheet2'!$H$45,MATCH(AY331,Sheet2!$G$2:'Sheet2'!$G$45,0)),0)))+IF($BE$1=TRUE,2,0)</f>
        <v>29</v>
      </c>
      <c r="U331" s="26">
        <f t="shared" si="351"/>
        <v>32.5</v>
      </c>
      <c r="V331" s="26">
        <f t="shared" si="352"/>
        <v>35.5</v>
      </c>
      <c r="W331" s="28">
        <f t="shared" si="353"/>
        <v>38.5</v>
      </c>
      <c r="X331" s="26">
        <f>AZ331+IF($F331="범선",IF($BG$1=TRUE,INDEX(Sheet2!$H$2:'Sheet2'!$H$45,MATCH(AZ331,Sheet2!$G$2:'Sheet2'!$G$45,0),0)),IF($BH$1=TRUE,INDEX(Sheet2!$I$2:'Sheet2'!$I$45,MATCH(AZ331,Sheet2!$G$2:'Sheet2'!$G$45,0)),IF($BI$1=TRUE,INDEX(Sheet2!$H$2:'Sheet2'!$H$45,MATCH(AZ331,Sheet2!$G$2:'Sheet2'!$G$45,0)),0)))+IF($BE$1=TRUE,2,0)</f>
        <v>35</v>
      </c>
      <c r="Y331" s="26">
        <f t="shared" si="354"/>
        <v>38.5</v>
      </c>
      <c r="Z331" s="26">
        <f t="shared" si="355"/>
        <v>41.5</v>
      </c>
      <c r="AA331" s="28">
        <f t="shared" si="356"/>
        <v>44.5</v>
      </c>
      <c r="AB331" s="26">
        <f>BA331+IF($F331="범선",IF($BG$1=TRUE,INDEX(Sheet2!$H$2:'Sheet2'!$H$45,MATCH(BA331,Sheet2!$G$2:'Sheet2'!$G$45,0),0)),IF($BH$1=TRUE,INDEX(Sheet2!$I$2:'Sheet2'!$I$45,MATCH(BA331,Sheet2!$G$2:'Sheet2'!$G$45,0)),IF($BI$1=TRUE,INDEX(Sheet2!$H$2:'Sheet2'!$H$45,MATCH(BA331,Sheet2!$G$2:'Sheet2'!$G$45,0)),0)))+IF($BE$1=TRUE,2,0)</f>
        <v>43</v>
      </c>
      <c r="AC331" s="26">
        <f t="shared" si="357"/>
        <v>46.5</v>
      </c>
      <c r="AD331" s="26">
        <f t="shared" si="358"/>
        <v>49.5</v>
      </c>
      <c r="AE331" s="28">
        <f t="shared" si="359"/>
        <v>52.5</v>
      </c>
      <c r="AF331" s="26">
        <f>BB331+IF($F331="범선",IF($BG$1=TRUE,INDEX(Sheet2!$H$2:'Sheet2'!$H$45,MATCH(BB331,Sheet2!$G$2:'Sheet2'!$G$45,0),0)),IF($BH$1=TRUE,INDEX(Sheet2!$I$2:'Sheet2'!$I$45,MATCH(BB331,Sheet2!$G$2:'Sheet2'!$G$45,0)),IF($BI$1=TRUE,INDEX(Sheet2!$H$2:'Sheet2'!$H$45,MATCH(BB331,Sheet2!$G$2:'Sheet2'!$G$45,0)),0)))+IF($BE$1=TRUE,2,0)</f>
        <v>51</v>
      </c>
      <c r="AG331" s="26">
        <f t="shared" si="360"/>
        <v>54.5</v>
      </c>
      <c r="AH331" s="26">
        <f t="shared" si="361"/>
        <v>57.5</v>
      </c>
      <c r="AI331" s="28">
        <f t="shared" si="362"/>
        <v>60.5</v>
      </c>
      <c r="AJ331" s="26"/>
      <c r="AK331" s="97">
        <v>220</v>
      </c>
      <c r="AL331" s="97">
        <v>150</v>
      </c>
      <c r="AM331" s="97">
        <v>11</v>
      </c>
      <c r="AN331" s="79">
        <v>10</v>
      </c>
      <c r="AO331" s="79">
        <v>40</v>
      </c>
      <c r="AP331" s="5">
        <v>190</v>
      </c>
      <c r="AQ331" s="5">
        <v>85</v>
      </c>
      <c r="AR331" s="5">
        <v>80</v>
      </c>
      <c r="AS331" s="5">
        <v>430</v>
      </c>
      <c r="AT331" s="5">
        <v>2</v>
      </c>
      <c r="AU331" s="5">
        <f t="shared" si="363"/>
        <v>700</v>
      </c>
      <c r="AV331" s="5">
        <f t="shared" si="364"/>
        <v>525</v>
      </c>
      <c r="AW331" s="5">
        <f t="shared" si="365"/>
        <v>875</v>
      </c>
      <c r="AX331" s="5">
        <f t="shared" si="366"/>
        <v>2</v>
      </c>
      <c r="AY331" s="5">
        <f t="shared" si="367"/>
        <v>3</v>
      </c>
      <c r="AZ331" s="5">
        <f t="shared" si="368"/>
        <v>6</v>
      </c>
      <c r="BA331" s="5">
        <f t="shared" si="369"/>
        <v>10</v>
      </c>
      <c r="BB331" s="5">
        <f t="shared" si="370"/>
        <v>14</v>
      </c>
    </row>
    <row r="332" spans="1:54">
      <c r="A332" s="886"/>
      <c r="B332" s="167" t="s">
        <v>286</v>
      </c>
      <c r="C332" s="150" t="s">
        <v>287</v>
      </c>
      <c r="D332" s="151" t="s">
        <v>1</v>
      </c>
      <c r="E332" s="806" t="s">
        <v>0</v>
      </c>
      <c r="F332" s="151" t="s">
        <v>19</v>
      </c>
      <c r="G332" s="153" t="s">
        <v>12</v>
      </c>
      <c r="H332" s="169">
        <f>ROUNDDOWN(AK332*1.05,0)+INDEX(Sheet2!$B$2:'Sheet2'!$B$5,MATCH(G332,Sheet2!$A$2:'Sheet2'!$A$5,0),0)+34*AT332-ROUNDUP(IF($BC$1=TRUE,AV332,AW332)/10,0)+A332</f>
        <v>326</v>
      </c>
      <c r="I332" s="297">
        <f>ROUNDDOWN(AL332*1.05,0)+INDEX(Sheet2!$B$2:'Sheet2'!$B$5,MATCH(G332,Sheet2!$A$2:'Sheet2'!$A$5,0),0)+34*AT332-ROUNDUP(IF($BC$1=TRUE,AV332,AW332)/10,0)+A332</f>
        <v>431</v>
      </c>
      <c r="J332" s="154">
        <f t="shared" si="343"/>
        <v>757</v>
      </c>
      <c r="K332" s="155">
        <f>AW332-ROUNDDOWN(AR332/2,0)-ROUNDDOWN(MAX(AQ332*1.2,AP332*0.5),0)+INDEX(Sheet2!$C$2:'Sheet2'!$C$5,MATCH(G332,Sheet2!$A$2:'Sheet2'!$A$5,0),0)</f>
        <v>826</v>
      </c>
      <c r="L332" s="156">
        <f t="shared" si="344"/>
        <v>392</v>
      </c>
      <c r="M332" s="157">
        <f t="shared" si="345"/>
        <v>13</v>
      </c>
      <c r="N332" s="157">
        <f t="shared" si="346"/>
        <v>60</v>
      </c>
      <c r="O332" s="158">
        <f t="shared" si="347"/>
        <v>1409</v>
      </c>
      <c r="P332" s="31">
        <f>AX332+IF($F332="범선",IF($BG$1=TRUE,INDEX(Sheet2!$H$2:'Sheet2'!$H$45,MATCH(AX332,Sheet2!$G$2:'Sheet2'!$G$45,0),0)),IF($BH$1=TRUE,INDEX(Sheet2!$I$2:'Sheet2'!$I$45,MATCH(AX332,Sheet2!$G$2:'Sheet2'!$G$45,0)),IF($BI$1=TRUE,INDEX(Sheet2!$H$2:'Sheet2'!$H$45,MATCH(AX332,Sheet2!$G$2:'Sheet2'!$G$45,0)),0)))+IF($BE$1=TRUE,2,0)</f>
        <v>35</v>
      </c>
      <c r="Q332" s="26">
        <f t="shared" si="348"/>
        <v>38</v>
      </c>
      <c r="R332" s="26">
        <f t="shared" si="349"/>
        <v>41</v>
      </c>
      <c r="S332" s="28">
        <f t="shared" si="350"/>
        <v>44</v>
      </c>
      <c r="T332" s="26">
        <f>AY332+IF($F332="범선",IF($BG$1=TRUE,INDEX(Sheet2!$H$2:'Sheet2'!$H$45,MATCH(AY332,Sheet2!$G$2:'Sheet2'!$G$45,0),0)),IF($BH$1=TRUE,INDEX(Sheet2!$I$2:'Sheet2'!$I$45,MATCH(AY332,Sheet2!$G$2:'Sheet2'!$G$45,0)),IF($BI$1=TRUE,INDEX(Sheet2!$H$2:'Sheet2'!$H$45,MATCH(AY332,Sheet2!$G$2:'Sheet2'!$G$45,0)),0)))+IF($BE$1=TRUE,2,0)</f>
        <v>37</v>
      </c>
      <c r="U332" s="26">
        <f t="shared" si="351"/>
        <v>40.5</v>
      </c>
      <c r="V332" s="26">
        <f t="shared" si="352"/>
        <v>43.5</v>
      </c>
      <c r="W332" s="28">
        <f t="shared" si="353"/>
        <v>46.5</v>
      </c>
      <c r="X332" s="26">
        <f>AZ332+IF($F332="범선",IF($BG$1=TRUE,INDEX(Sheet2!$H$2:'Sheet2'!$H$45,MATCH(AZ332,Sheet2!$G$2:'Sheet2'!$G$45,0),0)),IF($BH$1=TRUE,INDEX(Sheet2!$I$2:'Sheet2'!$I$45,MATCH(AZ332,Sheet2!$G$2:'Sheet2'!$G$45,0)),IF($BI$1=TRUE,INDEX(Sheet2!$H$2:'Sheet2'!$H$45,MATCH(AZ332,Sheet2!$G$2:'Sheet2'!$G$45,0)),0)))+IF($BE$1=TRUE,2,0)</f>
        <v>43</v>
      </c>
      <c r="Y332" s="26">
        <f t="shared" si="354"/>
        <v>46.5</v>
      </c>
      <c r="Z332" s="26">
        <f t="shared" si="355"/>
        <v>49.5</v>
      </c>
      <c r="AA332" s="28">
        <f t="shared" si="356"/>
        <v>52.5</v>
      </c>
      <c r="AB332" s="26">
        <f>BA332+IF($F332="범선",IF($BG$1=TRUE,INDEX(Sheet2!$H$2:'Sheet2'!$H$45,MATCH(BA332,Sheet2!$G$2:'Sheet2'!$G$45,0),0)),IF($BH$1=TRUE,INDEX(Sheet2!$I$2:'Sheet2'!$I$45,MATCH(BA332,Sheet2!$G$2:'Sheet2'!$G$45,0)),IF($BI$1=TRUE,INDEX(Sheet2!$H$2:'Sheet2'!$H$45,MATCH(BA332,Sheet2!$G$2:'Sheet2'!$G$45,0)),0)))+IF($BE$1=TRUE,2,0)</f>
        <v>51</v>
      </c>
      <c r="AC332" s="26">
        <f t="shared" si="357"/>
        <v>54.5</v>
      </c>
      <c r="AD332" s="26">
        <f t="shared" si="358"/>
        <v>57.5</v>
      </c>
      <c r="AE332" s="28">
        <f t="shared" si="359"/>
        <v>60.5</v>
      </c>
      <c r="AF332" s="26">
        <f>BB332+IF($F332="범선",IF($BG$1=TRUE,INDEX(Sheet2!$H$2:'Sheet2'!$H$45,MATCH(BB332,Sheet2!$G$2:'Sheet2'!$G$45,0),0)),IF($BH$1=TRUE,INDEX(Sheet2!$I$2:'Sheet2'!$I$45,MATCH(BB332,Sheet2!$G$2:'Sheet2'!$G$45,0)),IF($BI$1=TRUE,INDEX(Sheet2!$H$2:'Sheet2'!$H$45,MATCH(BB332,Sheet2!$G$2:'Sheet2'!$G$45,0)),0)))+IF($BE$1=TRUE,2,0)</f>
        <v>59</v>
      </c>
      <c r="AG332" s="26">
        <f t="shared" si="360"/>
        <v>62.5</v>
      </c>
      <c r="AH332" s="26">
        <f t="shared" si="361"/>
        <v>65.5</v>
      </c>
      <c r="AI332" s="28">
        <f t="shared" si="362"/>
        <v>68.5</v>
      </c>
      <c r="AJ332" s="26"/>
      <c r="AK332" s="97">
        <v>200</v>
      </c>
      <c r="AL332" s="97">
        <v>300</v>
      </c>
      <c r="AM332" s="97">
        <v>15</v>
      </c>
      <c r="AN332" s="83">
        <v>13</v>
      </c>
      <c r="AO332" s="83">
        <v>60</v>
      </c>
      <c r="AP332" s="141">
        <v>260</v>
      </c>
      <c r="AQ332" s="141">
        <v>100</v>
      </c>
      <c r="AR332" s="141">
        <v>110</v>
      </c>
      <c r="AS332" s="141">
        <v>400</v>
      </c>
      <c r="AT332" s="141">
        <v>1</v>
      </c>
      <c r="AU332" s="13">
        <f t="shared" si="363"/>
        <v>770</v>
      </c>
      <c r="AV332" s="13">
        <f t="shared" si="364"/>
        <v>577</v>
      </c>
      <c r="AW332" s="13">
        <f t="shared" si="365"/>
        <v>962</v>
      </c>
      <c r="AX332" s="5">
        <f t="shared" si="366"/>
        <v>6</v>
      </c>
      <c r="AY332" s="5">
        <f t="shared" si="367"/>
        <v>7</v>
      </c>
      <c r="AZ332" s="5">
        <f t="shared" si="368"/>
        <v>10</v>
      </c>
      <c r="BA332" s="5">
        <f t="shared" si="369"/>
        <v>14</v>
      </c>
      <c r="BB332" s="5">
        <f t="shared" si="370"/>
        <v>18</v>
      </c>
    </row>
    <row r="333" spans="1:54" s="5" customFormat="1" ht="16.5" customHeight="1">
      <c r="A333" s="333"/>
      <c r="B333" s="344" t="s">
        <v>40</v>
      </c>
      <c r="C333" s="42" t="s">
        <v>119</v>
      </c>
      <c r="D333" s="43" t="s">
        <v>1</v>
      </c>
      <c r="E333" s="43" t="s">
        <v>0</v>
      </c>
      <c r="F333" s="44" t="s">
        <v>118</v>
      </c>
      <c r="G333" s="45" t="s">
        <v>12</v>
      </c>
      <c r="H333" s="280">
        <f>ROUNDDOWN(AK333*1.05,0)+INDEX(Sheet2!$B$2:'Sheet2'!$B$5,MATCH(G333,Sheet2!$A$2:'Sheet2'!$A$5,0),0)+34*AT333-ROUNDUP(IF($BC$1=TRUE,AV333,AW333)/10,0)+A333</f>
        <v>378</v>
      </c>
      <c r="I333" s="290">
        <f>ROUNDDOWN(AL333*1.05,0)+INDEX(Sheet2!$B$2:'Sheet2'!$B$5,MATCH(G333,Sheet2!$A$2:'Sheet2'!$A$5,0),0)+34*AT333-ROUNDUP(IF($BC$1=TRUE,AV333,AW333)/10,0)+A333</f>
        <v>252</v>
      </c>
      <c r="J333" s="46">
        <f t="shared" si="343"/>
        <v>630</v>
      </c>
      <c r="K333" s="1237">
        <f>AW333-ROUNDDOWN(AR333/2,0)-ROUNDDOWN(MAX(AQ333*1.2,AP333*0.5),0)+INDEX(Sheet2!$C$2:'Sheet2'!$C$5,MATCH(G333,Sheet2!$A$2:'Sheet2'!$A$5,0),0)</f>
        <v>1000</v>
      </c>
      <c r="L333" s="42">
        <f t="shared" si="344"/>
        <v>516</v>
      </c>
      <c r="M333" s="1244">
        <f t="shared" si="345"/>
        <v>4</v>
      </c>
      <c r="N333" s="343">
        <f t="shared" si="346"/>
        <v>40</v>
      </c>
      <c r="O333" s="1248">
        <f t="shared" si="347"/>
        <v>1386</v>
      </c>
      <c r="P333" s="31">
        <f>AX333+IF($F333="범선",IF($BG$1=TRUE,INDEX(Sheet2!$H$2:'Sheet2'!$H$45,MATCH(AX333,Sheet2!$G$2:'Sheet2'!$G$45,0),0)),IF($BH$1=TRUE,INDEX(Sheet2!$I$2:'Sheet2'!$I$45,MATCH(AX333,Sheet2!$G$2:'Sheet2'!$G$45,0)),IF($BI$1=TRUE,INDEX(Sheet2!$H$2:'Sheet2'!$H$45,MATCH(AX333,Sheet2!$G$2:'Sheet2'!$G$45,0)),0)))+IF($BE$1=TRUE,2,0)</f>
        <v>25</v>
      </c>
      <c r="Q333" s="26">
        <f t="shared" si="348"/>
        <v>28</v>
      </c>
      <c r="R333" s="26">
        <f t="shared" si="349"/>
        <v>31</v>
      </c>
      <c r="S333" s="28">
        <f t="shared" si="350"/>
        <v>34</v>
      </c>
      <c r="T333" s="26">
        <f>AY333+IF($F333="범선",IF($BG$1=TRUE,INDEX(Sheet2!$H$2:'Sheet2'!$H$45,MATCH(AY333,Sheet2!$G$2:'Sheet2'!$G$45,0),0)),IF($BH$1=TRUE,INDEX(Sheet2!$I$2:'Sheet2'!$I$45,MATCH(AY333,Sheet2!$G$2:'Sheet2'!$G$45,0)),IF($BI$1=TRUE,INDEX(Sheet2!$H$2:'Sheet2'!$H$45,MATCH(AY333,Sheet2!$G$2:'Sheet2'!$G$45,0)),0)))+IF($BE$1=TRUE,2,0)</f>
        <v>27</v>
      </c>
      <c r="U333" s="26">
        <f t="shared" si="351"/>
        <v>30.5</v>
      </c>
      <c r="V333" s="26">
        <f t="shared" si="352"/>
        <v>33.5</v>
      </c>
      <c r="W333" s="28">
        <f t="shared" si="353"/>
        <v>36.5</v>
      </c>
      <c r="X333" s="26">
        <f>AZ333+IF($F333="범선",IF($BG$1=TRUE,INDEX(Sheet2!$H$2:'Sheet2'!$H$45,MATCH(AZ333,Sheet2!$G$2:'Sheet2'!$G$45,0),0)),IF($BH$1=TRUE,INDEX(Sheet2!$I$2:'Sheet2'!$I$45,MATCH(AZ333,Sheet2!$G$2:'Sheet2'!$G$45,0)),IF($BI$1=TRUE,INDEX(Sheet2!$H$2:'Sheet2'!$H$45,MATCH(AZ333,Sheet2!$G$2:'Sheet2'!$G$45,0)),0)))+IF($BE$1=TRUE,2,0)</f>
        <v>33</v>
      </c>
      <c r="Y333" s="26">
        <f t="shared" si="354"/>
        <v>36.5</v>
      </c>
      <c r="Z333" s="26">
        <f t="shared" si="355"/>
        <v>39.5</v>
      </c>
      <c r="AA333" s="28">
        <f t="shared" si="356"/>
        <v>42.5</v>
      </c>
      <c r="AB333" s="26">
        <f>BA333+IF($F333="범선",IF($BG$1=TRUE,INDEX(Sheet2!$H$2:'Sheet2'!$H$45,MATCH(BA333,Sheet2!$G$2:'Sheet2'!$G$45,0),0)),IF($BH$1=TRUE,INDEX(Sheet2!$I$2:'Sheet2'!$I$45,MATCH(BA333,Sheet2!$G$2:'Sheet2'!$G$45,0)),IF($BI$1=TRUE,INDEX(Sheet2!$H$2:'Sheet2'!$H$45,MATCH(BA333,Sheet2!$G$2:'Sheet2'!$G$45,0)),0)))+IF($BE$1=TRUE,2,0)</f>
        <v>41</v>
      </c>
      <c r="AC333" s="26">
        <f t="shared" si="357"/>
        <v>44.5</v>
      </c>
      <c r="AD333" s="26">
        <f t="shared" si="358"/>
        <v>47.5</v>
      </c>
      <c r="AE333" s="28">
        <f t="shared" si="359"/>
        <v>50.5</v>
      </c>
      <c r="AF333" s="26">
        <f>BB333+IF($F333="범선",IF($BG$1=TRUE,INDEX(Sheet2!$H$2:'Sheet2'!$H$45,MATCH(BB333,Sheet2!$G$2:'Sheet2'!$G$45,0),0)),IF($BH$1=TRUE,INDEX(Sheet2!$I$2:'Sheet2'!$I$45,MATCH(BB333,Sheet2!$G$2:'Sheet2'!$G$45,0)),IF($BI$1=TRUE,INDEX(Sheet2!$H$2:'Sheet2'!$H$45,MATCH(BB333,Sheet2!$G$2:'Sheet2'!$G$45,0)),0)))+IF($BE$1=TRUE,2,0)</f>
        <v>49</v>
      </c>
      <c r="AG333" s="26">
        <f t="shared" si="360"/>
        <v>52.5</v>
      </c>
      <c r="AH333" s="26">
        <f t="shared" si="361"/>
        <v>55.5</v>
      </c>
      <c r="AI333" s="28">
        <f t="shared" si="362"/>
        <v>58.5</v>
      </c>
      <c r="AJ333" s="6"/>
      <c r="AK333" s="5">
        <v>225</v>
      </c>
      <c r="AL333" s="5">
        <v>105</v>
      </c>
      <c r="AM333" s="5">
        <v>9</v>
      </c>
      <c r="AN333" s="1218">
        <v>4</v>
      </c>
      <c r="AO333" s="1219">
        <v>40</v>
      </c>
      <c r="AP333" s="5">
        <v>190</v>
      </c>
      <c r="AQ333" s="5">
        <v>80</v>
      </c>
      <c r="AR333" s="5">
        <v>80</v>
      </c>
      <c r="AS333">
        <v>600</v>
      </c>
      <c r="AT333">
        <v>2</v>
      </c>
      <c r="AU333" s="5">
        <f t="shared" si="363"/>
        <v>870</v>
      </c>
      <c r="AV333" s="5">
        <f t="shared" si="364"/>
        <v>652</v>
      </c>
      <c r="AW333" s="5">
        <f t="shared" si="365"/>
        <v>1087</v>
      </c>
      <c r="AX333" s="5">
        <f t="shared" si="366"/>
        <v>1</v>
      </c>
      <c r="AY333" s="5">
        <f t="shared" si="367"/>
        <v>2</v>
      </c>
      <c r="AZ333" s="5">
        <f t="shared" si="368"/>
        <v>5</v>
      </c>
      <c r="BA333" s="5">
        <f t="shared" si="369"/>
        <v>9</v>
      </c>
      <c r="BB333" s="5">
        <f t="shared" si="370"/>
        <v>13</v>
      </c>
    </row>
    <row r="334" spans="1:54">
      <c r="A334" s="365"/>
      <c r="B334" s="167" t="s">
        <v>505</v>
      </c>
      <c r="C334" s="150" t="s">
        <v>506</v>
      </c>
      <c r="D334" s="151" t="s">
        <v>510</v>
      </c>
      <c r="E334" s="26" t="s">
        <v>36</v>
      </c>
      <c r="F334" s="152" t="s">
        <v>118</v>
      </c>
      <c r="G334" s="153" t="s">
        <v>12</v>
      </c>
      <c r="H334" s="169">
        <f>ROUNDDOWN(AK334*1.05,0)+INDEX(Sheet2!$B$2:'Sheet2'!$B$5,MATCH(G334,Sheet2!$A$2:'Sheet2'!$A$5,0),0)+34*AT334-ROUNDUP(IF($BC$1=TRUE,AV334,AW334)/10,0)+A334</f>
        <v>322</v>
      </c>
      <c r="I334" s="297">
        <f>ROUNDDOWN(AL334*1.05,0)+INDEX(Sheet2!$B$2:'Sheet2'!$B$5,MATCH(G334,Sheet2!$A$2:'Sheet2'!$A$5,0),0)+34*AT334-ROUNDUP(IF($BC$1=TRUE,AV334,AW334)/10,0)+A334</f>
        <v>364</v>
      </c>
      <c r="J334" s="154">
        <f t="shared" si="343"/>
        <v>686</v>
      </c>
      <c r="K334" s="244">
        <f>AW334-ROUNDDOWN(AR334/2,0)-ROUNDDOWN(MAX(AQ334*1.2,AP334*0.5),0)+INDEX(Sheet2!$C$2:'Sheet2'!$C$5,MATCH(G334,Sheet2!$A$2:'Sheet2'!$A$5,0),0)</f>
        <v>791</v>
      </c>
      <c r="L334" s="156">
        <f t="shared" si="344"/>
        <v>382</v>
      </c>
      <c r="M334" s="157">
        <f t="shared" si="345"/>
        <v>10</v>
      </c>
      <c r="N334" s="157">
        <f t="shared" si="346"/>
        <v>50</v>
      </c>
      <c r="O334" s="258">
        <f t="shared" si="347"/>
        <v>1330</v>
      </c>
      <c r="P334" s="31">
        <f>AX334+IF($F334="범선",IF($BG$1=TRUE,INDEX(Sheet2!$H$2:'Sheet2'!$H$45,MATCH(AX334,Sheet2!$G$2:'Sheet2'!$G$45,0),0)),IF($BH$1=TRUE,INDEX(Sheet2!$I$2:'Sheet2'!$I$45,MATCH(AX334,Sheet2!$G$2:'Sheet2'!$G$45,0)),IF($BI$1=TRUE,INDEX(Sheet2!$H$2:'Sheet2'!$H$45,MATCH(AX334,Sheet2!$G$2:'Sheet2'!$G$45,0)),0)))+IF($BE$1=TRUE,2,0)</f>
        <v>31</v>
      </c>
      <c r="Q334" s="26">
        <f t="shared" si="348"/>
        <v>34</v>
      </c>
      <c r="R334" s="26">
        <f t="shared" si="349"/>
        <v>37</v>
      </c>
      <c r="S334" s="28">
        <f t="shared" si="350"/>
        <v>40</v>
      </c>
      <c r="T334" s="26">
        <f>AY334+IF($F334="범선",IF($BG$1=TRUE,INDEX(Sheet2!$H$2:'Sheet2'!$H$45,MATCH(AY334,Sheet2!$G$2:'Sheet2'!$G$45,0),0)),IF($BH$1=TRUE,INDEX(Sheet2!$I$2:'Sheet2'!$I$45,MATCH(AY334,Sheet2!$G$2:'Sheet2'!$G$45,0)),IF($BI$1=TRUE,INDEX(Sheet2!$H$2:'Sheet2'!$H$45,MATCH(AY334,Sheet2!$G$2:'Sheet2'!$G$45,0)),0)))+IF($BE$1=TRUE,2,0)</f>
        <v>33</v>
      </c>
      <c r="U334" s="26">
        <f t="shared" si="351"/>
        <v>36.5</v>
      </c>
      <c r="V334" s="26">
        <f t="shared" si="352"/>
        <v>39.5</v>
      </c>
      <c r="W334" s="28">
        <f t="shared" si="353"/>
        <v>42.5</v>
      </c>
      <c r="X334" s="26">
        <f>AZ334+IF($F334="범선",IF($BG$1=TRUE,INDEX(Sheet2!$H$2:'Sheet2'!$H$45,MATCH(AZ334,Sheet2!$G$2:'Sheet2'!$G$45,0),0)),IF($BH$1=TRUE,INDEX(Sheet2!$I$2:'Sheet2'!$I$45,MATCH(AZ334,Sheet2!$G$2:'Sheet2'!$G$45,0)),IF($BI$1=TRUE,INDEX(Sheet2!$H$2:'Sheet2'!$H$45,MATCH(AZ334,Sheet2!$G$2:'Sheet2'!$G$45,0)),0)))+IF($BE$1=TRUE,2,0)</f>
        <v>39</v>
      </c>
      <c r="Y334" s="26">
        <f t="shared" si="354"/>
        <v>42.5</v>
      </c>
      <c r="Z334" s="26">
        <f t="shared" si="355"/>
        <v>45.5</v>
      </c>
      <c r="AA334" s="28">
        <f t="shared" si="356"/>
        <v>48.5</v>
      </c>
      <c r="AB334" s="26">
        <f>BA334+IF($F334="범선",IF($BG$1=TRUE,INDEX(Sheet2!$H$2:'Sheet2'!$H$45,MATCH(BA334,Sheet2!$G$2:'Sheet2'!$G$45,0),0)),IF($BH$1=TRUE,INDEX(Sheet2!$I$2:'Sheet2'!$I$45,MATCH(BA334,Sheet2!$G$2:'Sheet2'!$G$45,0)),IF($BI$1=TRUE,INDEX(Sheet2!$H$2:'Sheet2'!$H$45,MATCH(BA334,Sheet2!$G$2:'Sheet2'!$G$45,0)),0)))+IF($BE$1=TRUE,2,0)</f>
        <v>47</v>
      </c>
      <c r="AC334" s="26">
        <f t="shared" si="357"/>
        <v>50.5</v>
      </c>
      <c r="AD334" s="26">
        <f t="shared" si="358"/>
        <v>53.5</v>
      </c>
      <c r="AE334" s="28">
        <f t="shared" si="359"/>
        <v>56.5</v>
      </c>
      <c r="AF334" s="26">
        <f>BB334+IF($F334="범선",IF($BG$1=TRUE,INDEX(Sheet2!$H$2:'Sheet2'!$H$45,MATCH(BB334,Sheet2!$G$2:'Sheet2'!$G$45,0),0)),IF($BH$1=TRUE,INDEX(Sheet2!$I$2:'Sheet2'!$I$45,MATCH(BB334,Sheet2!$G$2:'Sheet2'!$G$45,0)),IF($BI$1=TRUE,INDEX(Sheet2!$H$2:'Sheet2'!$H$45,MATCH(BB334,Sheet2!$G$2:'Sheet2'!$G$45,0)),0)))+IF($BE$1=TRUE,2,0)</f>
        <v>55</v>
      </c>
      <c r="AG334" s="26">
        <f t="shared" si="360"/>
        <v>58.5</v>
      </c>
      <c r="AH334" s="26">
        <f t="shared" si="361"/>
        <v>61.5</v>
      </c>
      <c r="AI334" s="28">
        <f t="shared" si="362"/>
        <v>64.5</v>
      </c>
      <c r="AJ334" s="26"/>
      <c r="AK334" s="97">
        <v>160</v>
      </c>
      <c r="AL334" s="97">
        <v>200</v>
      </c>
      <c r="AM334" s="97">
        <v>17</v>
      </c>
      <c r="AN334" s="157">
        <v>10</v>
      </c>
      <c r="AO334" s="157">
        <v>50</v>
      </c>
      <c r="AP334" s="5">
        <v>200</v>
      </c>
      <c r="AQ334" s="5">
        <v>90</v>
      </c>
      <c r="AR334" s="5">
        <v>100</v>
      </c>
      <c r="AS334" s="5">
        <v>420</v>
      </c>
      <c r="AT334" s="5">
        <v>2</v>
      </c>
      <c r="AU334" s="5">
        <f t="shared" si="363"/>
        <v>720</v>
      </c>
      <c r="AV334" s="5">
        <f t="shared" si="364"/>
        <v>540</v>
      </c>
      <c r="AW334" s="5">
        <f t="shared" si="365"/>
        <v>900</v>
      </c>
      <c r="AX334" s="5">
        <f t="shared" si="366"/>
        <v>4</v>
      </c>
      <c r="AY334" s="5">
        <f t="shared" si="367"/>
        <v>5</v>
      </c>
      <c r="AZ334" s="5">
        <f t="shared" si="368"/>
        <v>8</v>
      </c>
      <c r="BA334" s="5">
        <f t="shared" si="369"/>
        <v>12</v>
      </c>
      <c r="BB334" s="5">
        <f t="shared" si="370"/>
        <v>16</v>
      </c>
    </row>
    <row r="335" spans="1:54">
      <c r="A335" s="886"/>
      <c r="B335" s="167"/>
      <c r="C335" s="150" t="s">
        <v>507</v>
      </c>
      <c r="D335" s="151" t="s">
        <v>26</v>
      </c>
      <c r="E335" s="151" t="s">
        <v>0</v>
      </c>
      <c r="F335" s="152" t="s">
        <v>118</v>
      </c>
      <c r="G335" s="153" t="s">
        <v>8</v>
      </c>
      <c r="H335" s="169">
        <f>ROUNDDOWN(AK335*1.05,0)+INDEX(Sheet2!$B$2:'Sheet2'!$B$5,MATCH(G335,Sheet2!$A$2:'Sheet2'!$A$5,0),0)+34*AT335-ROUNDUP(IF($BC$1=TRUE,AV335,AW335)/10,0)+A335</f>
        <v>305</v>
      </c>
      <c r="I335" s="297">
        <f>ROUNDDOWN(AL335*1.05,0)+INDEX(Sheet2!$B$2:'Sheet2'!$B$5,MATCH(G335,Sheet2!$A$2:'Sheet2'!$A$5,0),0)+34*AT335-ROUNDUP(IF($BC$1=TRUE,AV335,AW335)/10,0)+A335</f>
        <v>410</v>
      </c>
      <c r="J335" s="154">
        <f t="shared" si="343"/>
        <v>715</v>
      </c>
      <c r="K335" s="244">
        <f>AW335-ROUNDDOWN(AR335/2,0)-ROUNDDOWN(MAX(AQ335*1.2,AP335*0.5),0)+INDEX(Sheet2!$C$2:'Sheet2'!$C$5,MATCH(G335,Sheet2!$A$2:'Sheet2'!$A$5,0),0)</f>
        <v>751</v>
      </c>
      <c r="L335" s="156">
        <f t="shared" si="344"/>
        <v>377</v>
      </c>
      <c r="M335" s="157">
        <f t="shared" si="345"/>
        <v>9</v>
      </c>
      <c r="N335" s="157">
        <f t="shared" si="346"/>
        <v>43</v>
      </c>
      <c r="O335" s="258">
        <f t="shared" si="347"/>
        <v>1325</v>
      </c>
      <c r="P335" s="31">
        <f>AX335+IF($F335="범선",IF($BG$1=TRUE,INDEX(Sheet2!$H$2:'Sheet2'!$H$45,MATCH(AX335,Sheet2!$G$2:'Sheet2'!$G$45,0),0)),IF($BH$1=TRUE,INDEX(Sheet2!$I$2:'Sheet2'!$I$45,MATCH(AX335,Sheet2!$G$2:'Sheet2'!$G$45,0)),IF($BI$1=TRUE,INDEX(Sheet2!$H$2:'Sheet2'!$H$45,MATCH(AX335,Sheet2!$G$2:'Sheet2'!$G$45,0)),0)))+IF($BE$1=TRUE,2,0)</f>
        <v>29</v>
      </c>
      <c r="Q335" s="26">
        <f t="shared" si="348"/>
        <v>32</v>
      </c>
      <c r="R335" s="26">
        <f t="shared" si="349"/>
        <v>35</v>
      </c>
      <c r="S335" s="28">
        <f t="shared" si="350"/>
        <v>38</v>
      </c>
      <c r="T335" s="26">
        <f>AY335+IF($F335="범선",IF($BG$1=TRUE,INDEX(Sheet2!$H$2:'Sheet2'!$H$45,MATCH(AY335,Sheet2!$G$2:'Sheet2'!$G$45,0),0)),IF($BH$1=TRUE,INDEX(Sheet2!$I$2:'Sheet2'!$I$45,MATCH(AY335,Sheet2!$G$2:'Sheet2'!$G$45,0)),IF($BI$1=TRUE,INDEX(Sheet2!$H$2:'Sheet2'!$H$45,MATCH(AY335,Sheet2!$G$2:'Sheet2'!$G$45,0)),0)))+IF($BE$1=TRUE,2,0)</f>
        <v>31</v>
      </c>
      <c r="U335" s="26">
        <f t="shared" si="351"/>
        <v>34.5</v>
      </c>
      <c r="V335" s="26">
        <f t="shared" si="352"/>
        <v>37.5</v>
      </c>
      <c r="W335" s="28">
        <f t="shared" si="353"/>
        <v>40.5</v>
      </c>
      <c r="X335" s="26">
        <f>AZ335+IF($F335="범선",IF($BG$1=TRUE,INDEX(Sheet2!$H$2:'Sheet2'!$H$45,MATCH(AZ335,Sheet2!$G$2:'Sheet2'!$G$45,0),0)),IF($BH$1=TRUE,INDEX(Sheet2!$I$2:'Sheet2'!$I$45,MATCH(AZ335,Sheet2!$G$2:'Sheet2'!$G$45,0)),IF($BI$1=TRUE,INDEX(Sheet2!$H$2:'Sheet2'!$H$45,MATCH(AZ335,Sheet2!$G$2:'Sheet2'!$G$45,0)),0)))+IF($BE$1=TRUE,2,0)</f>
        <v>39</v>
      </c>
      <c r="Y335" s="26">
        <f t="shared" si="354"/>
        <v>42.5</v>
      </c>
      <c r="Z335" s="26">
        <f t="shared" si="355"/>
        <v>45.5</v>
      </c>
      <c r="AA335" s="28">
        <f t="shared" si="356"/>
        <v>48.5</v>
      </c>
      <c r="AB335" s="26">
        <f>BA335+IF($F335="범선",IF($BG$1=TRUE,INDEX(Sheet2!$H$2:'Sheet2'!$H$45,MATCH(BA335,Sheet2!$G$2:'Sheet2'!$G$45,0),0)),IF($BH$1=TRUE,INDEX(Sheet2!$I$2:'Sheet2'!$I$45,MATCH(BA335,Sheet2!$G$2:'Sheet2'!$G$45,0)),IF($BI$1=TRUE,INDEX(Sheet2!$H$2:'Sheet2'!$H$45,MATCH(BA335,Sheet2!$G$2:'Sheet2'!$G$45,0)),0)))+IF($BE$1=TRUE,2,0)</f>
        <v>47</v>
      </c>
      <c r="AC335" s="26">
        <f t="shared" si="357"/>
        <v>50.5</v>
      </c>
      <c r="AD335" s="26">
        <f t="shared" si="358"/>
        <v>53.5</v>
      </c>
      <c r="AE335" s="28">
        <f t="shared" si="359"/>
        <v>56.5</v>
      </c>
      <c r="AF335" s="26">
        <f>BB335+IF($F335="범선",IF($BG$1=TRUE,INDEX(Sheet2!$H$2:'Sheet2'!$H$45,MATCH(BB335,Sheet2!$G$2:'Sheet2'!$G$45,0),0)),IF($BH$1=TRUE,INDEX(Sheet2!$I$2:'Sheet2'!$I$45,MATCH(BB335,Sheet2!$G$2:'Sheet2'!$G$45,0)),IF($BI$1=TRUE,INDEX(Sheet2!$H$2:'Sheet2'!$H$45,MATCH(BB335,Sheet2!$G$2:'Sheet2'!$G$45,0)),0)))+IF($BE$1=TRUE,2,0)</f>
        <v>53</v>
      </c>
      <c r="AG335" s="26">
        <f t="shared" si="360"/>
        <v>56.5</v>
      </c>
      <c r="AH335" s="26">
        <f t="shared" si="361"/>
        <v>59.5</v>
      </c>
      <c r="AI335" s="28">
        <f t="shared" si="362"/>
        <v>62.5</v>
      </c>
      <c r="AJ335" s="26"/>
      <c r="AK335" s="97">
        <v>120</v>
      </c>
      <c r="AL335" s="97">
        <v>220</v>
      </c>
      <c r="AM335" s="97">
        <v>15</v>
      </c>
      <c r="AN335" s="157">
        <v>9</v>
      </c>
      <c r="AO335" s="157">
        <v>43</v>
      </c>
      <c r="AP335">
        <v>180</v>
      </c>
      <c r="AQ335">
        <v>25</v>
      </c>
      <c r="AR335">
        <v>40</v>
      </c>
      <c r="AS335" s="5">
        <v>430</v>
      </c>
      <c r="AT335" s="5">
        <v>2</v>
      </c>
      <c r="AU335" s="5">
        <f t="shared" si="363"/>
        <v>650</v>
      </c>
      <c r="AV335" s="5">
        <f t="shared" si="364"/>
        <v>487</v>
      </c>
      <c r="AW335" s="5">
        <f t="shared" si="365"/>
        <v>812</v>
      </c>
      <c r="AX335" s="5">
        <f t="shared" si="366"/>
        <v>3</v>
      </c>
      <c r="AY335" s="5">
        <f t="shared" si="367"/>
        <v>4</v>
      </c>
      <c r="AZ335" s="5">
        <f t="shared" si="368"/>
        <v>8</v>
      </c>
      <c r="BA335" s="5">
        <f t="shared" si="369"/>
        <v>12</v>
      </c>
      <c r="BB335" s="5">
        <f t="shared" si="370"/>
        <v>15</v>
      </c>
    </row>
    <row r="336" spans="1:54">
      <c r="A336" s="886"/>
      <c r="B336" s="167" t="s">
        <v>505</v>
      </c>
      <c r="C336" s="150" t="s">
        <v>507</v>
      </c>
      <c r="D336" s="151" t="s">
        <v>510</v>
      </c>
      <c r="E336" s="1341" t="s">
        <v>36</v>
      </c>
      <c r="F336" s="152" t="s">
        <v>118</v>
      </c>
      <c r="G336" s="153" t="s">
        <v>8</v>
      </c>
      <c r="H336" s="169">
        <f>ROUNDDOWN(AK336*1.05,0)+INDEX(Sheet2!$B$2:'Sheet2'!$B$5,MATCH(G336,Sheet2!$A$2:'Sheet2'!$A$5,0),0)+34*AT336-ROUNDUP(IF($BC$1=TRUE,AV336,AW336)/10,0)+A336</f>
        <v>301</v>
      </c>
      <c r="I336" s="297">
        <f>ROUNDDOWN(AL336*1.05,0)+INDEX(Sheet2!$B$2:'Sheet2'!$B$5,MATCH(G336,Sheet2!$A$2:'Sheet2'!$A$5,0),0)+34*AT336-ROUNDUP(IF($BC$1=TRUE,AV336,AW336)/10,0)+A336</f>
        <v>406</v>
      </c>
      <c r="J336" s="154">
        <f t="shared" si="343"/>
        <v>707</v>
      </c>
      <c r="K336" s="244">
        <f>AW336-ROUNDDOWN(AR336/2,0)-ROUNDDOWN(MAX(AQ336*1.2,AP336*0.5),0)+INDEX(Sheet2!$C$2:'Sheet2'!$C$5,MATCH(G336,Sheet2!$A$2:'Sheet2'!$A$5,0),0)</f>
        <v>814</v>
      </c>
      <c r="L336" s="156">
        <f t="shared" si="344"/>
        <v>415</v>
      </c>
      <c r="M336" s="157">
        <f t="shared" si="345"/>
        <v>9</v>
      </c>
      <c r="N336" s="157">
        <f t="shared" si="346"/>
        <v>43</v>
      </c>
      <c r="O336" s="258">
        <f t="shared" si="347"/>
        <v>1309</v>
      </c>
      <c r="P336" s="31">
        <f>AX336+IF($F336="범선",IF($BG$1=TRUE,INDEX(Sheet2!$H$2:'Sheet2'!$H$45,MATCH(AX336,Sheet2!$G$2:'Sheet2'!$G$45,0),0)),IF($BH$1=TRUE,INDEX(Sheet2!$I$2:'Sheet2'!$I$45,MATCH(AX336,Sheet2!$G$2:'Sheet2'!$G$45,0)),IF($BI$1=TRUE,INDEX(Sheet2!$H$2:'Sheet2'!$H$45,MATCH(AX336,Sheet2!$G$2:'Sheet2'!$G$45,0)),0)))+IF($BE$1=TRUE,2,0)</f>
        <v>27</v>
      </c>
      <c r="Q336" s="26">
        <f t="shared" si="348"/>
        <v>30</v>
      </c>
      <c r="R336" s="26">
        <f t="shared" si="349"/>
        <v>33</v>
      </c>
      <c r="S336" s="28">
        <f t="shared" si="350"/>
        <v>36</v>
      </c>
      <c r="T336" s="26">
        <f>AY336+IF($F336="범선",IF($BG$1=TRUE,INDEX(Sheet2!$H$2:'Sheet2'!$H$45,MATCH(AY336,Sheet2!$G$2:'Sheet2'!$G$45,0),0)),IF($BH$1=TRUE,INDEX(Sheet2!$I$2:'Sheet2'!$I$45,MATCH(AY336,Sheet2!$G$2:'Sheet2'!$G$45,0)),IF($BI$1=TRUE,INDEX(Sheet2!$H$2:'Sheet2'!$H$45,MATCH(AY336,Sheet2!$G$2:'Sheet2'!$G$45,0)),0)))+IF($BE$1=TRUE,2,0)</f>
        <v>29</v>
      </c>
      <c r="U336" s="26">
        <f t="shared" si="351"/>
        <v>32.5</v>
      </c>
      <c r="V336" s="26">
        <f t="shared" si="352"/>
        <v>35.5</v>
      </c>
      <c r="W336" s="28">
        <f t="shared" si="353"/>
        <v>38.5</v>
      </c>
      <c r="X336" s="26">
        <f>AZ336+IF($F336="범선",IF($BG$1=TRUE,INDEX(Sheet2!$H$2:'Sheet2'!$H$45,MATCH(AZ336,Sheet2!$G$2:'Sheet2'!$G$45,0),0)),IF($BH$1=TRUE,INDEX(Sheet2!$I$2:'Sheet2'!$I$45,MATCH(AZ336,Sheet2!$G$2:'Sheet2'!$G$45,0)),IF($BI$1=TRUE,INDEX(Sheet2!$H$2:'Sheet2'!$H$45,MATCH(AZ336,Sheet2!$G$2:'Sheet2'!$G$45,0)),0)))+IF($BE$1=TRUE,2,0)</f>
        <v>37</v>
      </c>
      <c r="Y336" s="26">
        <f t="shared" si="354"/>
        <v>40.5</v>
      </c>
      <c r="Z336" s="26">
        <f t="shared" si="355"/>
        <v>43.5</v>
      </c>
      <c r="AA336" s="28">
        <f t="shared" si="356"/>
        <v>46.5</v>
      </c>
      <c r="AB336" s="26">
        <f>BA336+IF($F336="범선",IF($BG$1=TRUE,INDEX(Sheet2!$H$2:'Sheet2'!$H$45,MATCH(BA336,Sheet2!$G$2:'Sheet2'!$G$45,0),0)),IF($BH$1=TRUE,INDEX(Sheet2!$I$2:'Sheet2'!$I$45,MATCH(BA336,Sheet2!$G$2:'Sheet2'!$G$45,0)),IF($BI$1=TRUE,INDEX(Sheet2!$H$2:'Sheet2'!$H$45,MATCH(BA336,Sheet2!$G$2:'Sheet2'!$G$45,0)),0)))+IF($BE$1=TRUE,2,0)</f>
        <v>45</v>
      </c>
      <c r="AC336" s="26">
        <f t="shared" si="357"/>
        <v>48.5</v>
      </c>
      <c r="AD336" s="26">
        <f t="shared" si="358"/>
        <v>51.5</v>
      </c>
      <c r="AE336" s="28">
        <f t="shared" si="359"/>
        <v>54.5</v>
      </c>
      <c r="AF336" s="26">
        <f>BB336+IF($F336="범선",IF($BG$1=TRUE,INDEX(Sheet2!$H$2:'Sheet2'!$H$45,MATCH(BB336,Sheet2!$G$2:'Sheet2'!$G$45,0),0)),IF($BH$1=TRUE,INDEX(Sheet2!$I$2:'Sheet2'!$I$45,MATCH(BB336,Sheet2!$G$2:'Sheet2'!$G$45,0)),IF($BI$1=TRUE,INDEX(Sheet2!$H$2:'Sheet2'!$H$45,MATCH(BB336,Sheet2!$G$2:'Sheet2'!$G$45,0)),0)))+IF($BE$1=TRUE,2,0)</f>
        <v>51</v>
      </c>
      <c r="AG336" s="26">
        <f t="shared" si="360"/>
        <v>54.5</v>
      </c>
      <c r="AH336" s="26">
        <f t="shared" si="361"/>
        <v>57.5</v>
      </c>
      <c r="AI336" s="28">
        <f t="shared" si="362"/>
        <v>60.5</v>
      </c>
      <c r="AJ336" s="26"/>
      <c r="AK336" s="97">
        <v>120</v>
      </c>
      <c r="AL336" s="97">
        <v>220</v>
      </c>
      <c r="AM336" s="97">
        <v>15</v>
      </c>
      <c r="AN336" s="157">
        <v>9</v>
      </c>
      <c r="AO336" s="157">
        <v>43</v>
      </c>
      <c r="AP336" s="5">
        <v>180</v>
      </c>
      <c r="AQ336" s="5">
        <v>30</v>
      </c>
      <c r="AR336" s="5">
        <v>40</v>
      </c>
      <c r="AS336" s="5">
        <v>480</v>
      </c>
      <c r="AT336" s="5">
        <v>2</v>
      </c>
      <c r="AU336" s="5">
        <f t="shared" si="363"/>
        <v>700</v>
      </c>
      <c r="AV336" s="5">
        <f t="shared" si="364"/>
        <v>525</v>
      </c>
      <c r="AW336" s="5">
        <f t="shared" si="365"/>
        <v>875</v>
      </c>
      <c r="AX336" s="5">
        <f t="shared" si="366"/>
        <v>2</v>
      </c>
      <c r="AY336" s="5">
        <f t="shared" si="367"/>
        <v>3</v>
      </c>
      <c r="AZ336" s="5">
        <f t="shared" si="368"/>
        <v>7</v>
      </c>
      <c r="BA336" s="5">
        <f t="shared" si="369"/>
        <v>11</v>
      </c>
      <c r="BB336" s="5">
        <f t="shared" si="370"/>
        <v>14</v>
      </c>
    </row>
    <row r="337" spans="1:54" s="5" customFormat="1">
      <c r="A337" s="334"/>
      <c r="B337" s="89" t="s">
        <v>291</v>
      </c>
      <c r="C337" s="119" t="s">
        <v>292</v>
      </c>
      <c r="D337" s="26" t="s">
        <v>26</v>
      </c>
      <c r="E337" s="43" t="s">
        <v>0</v>
      </c>
      <c r="F337" s="26" t="s">
        <v>19</v>
      </c>
      <c r="G337" s="28" t="s">
        <v>12</v>
      </c>
      <c r="H337" s="91">
        <f>ROUNDDOWN(AK337*1.05,0)+INDEX(Sheet2!$B$2:'Sheet2'!$B$5,MATCH(G337,Sheet2!$A$2:'Sheet2'!$A$5,0),0)+34*AT337-ROUNDUP(IF($BC$1=TRUE,AV337,AW337)/10,0)+A337</f>
        <v>367</v>
      </c>
      <c r="I337" s="231">
        <f>ROUNDDOWN(AL337*1.05,0)+INDEX(Sheet2!$B$2:'Sheet2'!$B$5,MATCH(G337,Sheet2!$A$2:'Sheet2'!$A$5,0),0)+34*AT337-ROUNDUP(IF($BC$1=TRUE,AV337,AW337)/10,0)+A337</f>
        <v>203</v>
      </c>
      <c r="J337" s="30">
        <f t="shared" si="343"/>
        <v>570</v>
      </c>
      <c r="K337" s="88">
        <f>AW337-ROUNDDOWN(AR337/2,0)-ROUNDDOWN(MAX(AQ337*1.2,AP337*0.5),0)+INDEX(Sheet2!$C$2:'Sheet2'!$C$5,MATCH(G337,Sheet2!$A$2:'Sheet2'!$A$5,0),0)</f>
        <v>1034</v>
      </c>
      <c r="L337" s="25">
        <f t="shared" si="344"/>
        <v>535</v>
      </c>
      <c r="M337" s="83">
        <f t="shared" si="345"/>
        <v>2</v>
      </c>
      <c r="N337" s="83">
        <f t="shared" si="346"/>
        <v>20</v>
      </c>
      <c r="O337" s="92">
        <f t="shared" si="347"/>
        <v>1304</v>
      </c>
      <c r="P337" s="31">
        <f>AX337+IF($F337="범선",IF($BG$1=TRUE,INDEX(Sheet2!$H$2:'Sheet2'!$H$45,MATCH(AX337,Sheet2!$G$2:'Sheet2'!$G$45,0),0)),IF($BH$1=TRUE,INDEX(Sheet2!$I$2:'Sheet2'!$I$45,MATCH(AX337,Sheet2!$G$2:'Sheet2'!$G$45,0)),IF($BI$1=TRUE,INDEX(Sheet2!$H$2:'Sheet2'!$H$45,MATCH(AX337,Sheet2!$G$2:'Sheet2'!$G$45,0)),0)))+IF($BE$1=TRUE,2,0)</f>
        <v>17</v>
      </c>
      <c r="Q337" s="26">
        <f t="shared" si="348"/>
        <v>20</v>
      </c>
      <c r="R337" s="26">
        <f t="shared" si="349"/>
        <v>23</v>
      </c>
      <c r="S337" s="28">
        <f t="shared" si="350"/>
        <v>26</v>
      </c>
      <c r="T337" s="26">
        <f>AY337+IF($F337="범선",IF($BG$1=TRUE,INDEX(Sheet2!$H$2:'Sheet2'!$H$45,MATCH(AY337,Sheet2!$G$2:'Sheet2'!$G$45,0),0)),IF($BH$1=TRUE,INDEX(Sheet2!$I$2:'Sheet2'!$I$45,MATCH(AY337,Sheet2!$G$2:'Sheet2'!$G$45,0)),IF($BI$1=TRUE,INDEX(Sheet2!$H$2:'Sheet2'!$H$45,MATCH(AY337,Sheet2!$G$2:'Sheet2'!$G$45,0)),0)))+IF($BE$1=TRUE,2,0)</f>
        <v>19</v>
      </c>
      <c r="U337" s="26">
        <f t="shared" si="351"/>
        <v>22.5</v>
      </c>
      <c r="V337" s="26">
        <f t="shared" si="352"/>
        <v>25.5</v>
      </c>
      <c r="W337" s="28">
        <f t="shared" si="353"/>
        <v>28.5</v>
      </c>
      <c r="X337" s="26">
        <f>AZ337+IF($F337="범선",IF($BG$1=TRUE,INDEX(Sheet2!$H$2:'Sheet2'!$H$45,MATCH(AZ337,Sheet2!$G$2:'Sheet2'!$G$45,0),0)),IF($BH$1=TRUE,INDEX(Sheet2!$I$2:'Sheet2'!$I$45,MATCH(AZ337,Sheet2!$G$2:'Sheet2'!$G$45,0)),IF($BI$1=TRUE,INDEX(Sheet2!$H$2:'Sheet2'!$H$45,MATCH(AZ337,Sheet2!$G$2:'Sheet2'!$G$45,0)),0)))+IF($BE$1=TRUE,2,0)</f>
        <v>25</v>
      </c>
      <c r="Y337" s="26">
        <f t="shared" si="354"/>
        <v>28.5</v>
      </c>
      <c r="Z337" s="26">
        <f t="shared" si="355"/>
        <v>31.5</v>
      </c>
      <c r="AA337" s="28">
        <f t="shared" si="356"/>
        <v>34.5</v>
      </c>
      <c r="AB337" s="26">
        <f>BA337+IF($F337="범선",IF($BG$1=TRUE,INDEX(Sheet2!$H$2:'Sheet2'!$H$45,MATCH(BA337,Sheet2!$G$2:'Sheet2'!$G$45,0),0)),IF($BH$1=TRUE,INDEX(Sheet2!$I$2:'Sheet2'!$I$45,MATCH(BA337,Sheet2!$G$2:'Sheet2'!$G$45,0)),IF($BI$1=TRUE,INDEX(Sheet2!$H$2:'Sheet2'!$H$45,MATCH(BA337,Sheet2!$G$2:'Sheet2'!$G$45,0)),0)))+IF($BE$1=TRUE,2,0)</f>
        <v>33</v>
      </c>
      <c r="AC337" s="26">
        <f t="shared" si="357"/>
        <v>36.5</v>
      </c>
      <c r="AD337" s="26">
        <f t="shared" si="358"/>
        <v>39.5</v>
      </c>
      <c r="AE337" s="28">
        <f t="shared" si="359"/>
        <v>42.5</v>
      </c>
      <c r="AF337" s="26">
        <f>BB337+IF($F337="범선",IF($BG$1=TRUE,INDEX(Sheet2!$H$2:'Sheet2'!$H$45,MATCH(BB337,Sheet2!$G$2:'Sheet2'!$G$45,0),0)),IF($BH$1=TRUE,INDEX(Sheet2!$I$2:'Sheet2'!$I$45,MATCH(BB337,Sheet2!$G$2:'Sheet2'!$G$45,0)),IF($BI$1=TRUE,INDEX(Sheet2!$H$2:'Sheet2'!$H$45,MATCH(BB337,Sheet2!$G$2:'Sheet2'!$G$45,0)),0)))+IF($BE$1=TRUE,2,0)</f>
        <v>41</v>
      </c>
      <c r="AG337" s="26">
        <f t="shared" si="360"/>
        <v>44.5</v>
      </c>
      <c r="AH337" s="26">
        <f t="shared" si="361"/>
        <v>47.5</v>
      </c>
      <c r="AI337" s="28">
        <f t="shared" si="362"/>
        <v>50.5</v>
      </c>
      <c r="AJ337" s="26"/>
      <c r="AK337" s="97">
        <v>249</v>
      </c>
      <c r="AL337" s="97">
        <v>93</v>
      </c>
      <c r="AM337" s="97">
        <v>9</v>
      </c>
      <c r="AN337" s="83">
        <v>2</v>
      </c>
      <c r="AO337" s="83">
        <v>20</v>
      </c>
      <c r="AP337" s="5">
        <v>170</v>
      </c>
      <c r="AQ337" s="5">
        <v>90</v>
      </c>
      <c r="AR337" s="5">
        <v>64</v>
      </c>
      <c r="AS337">
        <v>666</v>
      </c>
      <c r="AT337">
        <v>1</v>
      </c>
      <c r="AU337" s="13">
        <f t="shared" si="363"/>
        <v>900</v>
      </c>
      <c r="AV337" s="13">
        <f t="shared" si="364"/>
        <v>675</v>
      </c>
      <c r="AW337" s="13">
        <f t="shared" si="365"/>
        <v>1125</v>
      </c>
      <c r="AX337" s="5">
        <f t="shared" si="366"/>
        <v>-3</v>
      </c>
      <c r="AY337" s="5">
        <f t="shared" si="367"/>
        <v>-2</v>
      </c>
      <c r="AZ337" s="5">
        <f t="shared" si="368"/>
        <v>1</v>
      </c>
      <c r="BA337" s="5">
        <f t="shared" si="369"/>
        <v>5</v>
      </c>
      <c r="BB337" s="5">
        <f t="shared" si="370"/>
        <v>9</v>
      </c>
    </row>
    <row r="338" spans="1:54">
      <c r="A338" s="886"/>
      <c r="B338" s="167"/>
      <c r="C338" s="150" t="s">
        <v>506</v>
      </c>
      <c r="D338" s="151" t="s">
        <v>26</v>
      </c>
      <c r="E338" s="151" t="s">
        <v>0</v>
      </c>
      <c r="F338" s="152" t="s">
        <v>118</v>
      </c>
      <c r="G338" s="153" t="s">
        <v>12</v>
      </c>
      <c r="H338" s="169">
        <f>ROUNDDOWN(AK338*1.05,0)+INDEX(Sheet2!$B$2:'Sheet2'!$B$5,MATCH(G338,Sheet2!$A$2:'Sheet2'!$A$5,0),0)+34*AT338-ROUNDUP(IF($BC$1=TRUE,AV338,AW338)/10,0)+A338</f>
        <v>301</v>
      </c>
      <c r="I338" s="297">
        <f>ROUNDDOWN(AL338*1.05,0)+INDEX(Sheet2!$B$2:'Sheet2'!$B$5,MATCH(G338,Sheet2!$A$2:'Sheet2'!$A$5,0),0)+34*AT338-ROUNDUP(IF($BC$1=TRUE,AV338,AW338)/10,0)+A338</f>
        <v>364</v>
      </c>
      <c r="J338" s="154">
        <f t="shared" si="343"/>
        <v>665</v>
      </c>
      <c r="K338" s="244">
        <f>AW338-ROUNDDOWN(AR338/2,0)-ROUNDDOWN(MAX(AQ338*1.2,AP338*0.5),0)+INDEX(Sheet2!$C$2:'Sheet2'!$C$5,MATCH(G338,Sheet2!$A$2:'Sheet2'!$A$5,0),0)</f>
        <v>791</v>
      </c>
      <c r="L338" s="156">
        <f t="shared" si="344"/>
        <v>382</v>
      </c>
      <c r="M338" s="157">
        <f t="shared" si="345"/>
        <v>9</v>
      </c>
      <c r="N338" s="157">
        <f t="shared" si="346"/>
        <v>45</v>
      </c>
      <c r="O338" s="258">
        <f t="shared" si="347"/>
        <v>1267</v>
      </c>
      <c r="P338" s="31">
        <f>AX338+IF($F338="범선",IF($BG$1=TRUE,INDEX(Sheet2!$H$2:'Sheet2'!$H$45,MATCH(AX338,Sheet2!$G$2:'Sheet2'!$G$45,0),0)),IF($BH$1=TRUE,INDEX(Sheet2!$I$2:'Sheet2'!$I$45,MATCH(AX338,Sheet2!$G$2:'Sheet2'!$G$45,0)),IF($BI$1=TRUE,INDEX(Sheet2!$H$2:'Sheet2'!$H$45,MATCH(AX338,Sheet2!$G$2:'Sheet2'!$G$45,0)),0)))+IF($BE$1=TRUE,2,0)</f>
        <v>29</v>
      </c>
      <c r="Q338" s="26">
        <f t="shared" si="348"/>
        <v>32</v>
      </c>
      <c r="R338" s="26">
        <f t="shared" si="349"/>
        <v>35</v>
      </c>
      <c r="S338" s="28">
        <f t="shared" si="350"/>
        <v>38</v>
      </c>
      <c r="T338" s="26">
        <f>AY338+IF($F338="범선",IF($BG$1=TRUE,INDEX(Sheet2!$H$2:'Sheet2'!$H$45,MATCH(AY338,Sheet2!$G$2:'Sheet2'!$G$45,0),0)),IF($BH$1=TRUE,INDEX(Sheet2!$I$2:'Sheet2'!$I$45,MATCH(AY338,Sheet2!$G$2:'Sheet2'!$G$45,0)),IF($BI$1=TRUE,INDEX(Sheet2!$H$2:'Sheet2'!$H$45,MATCH(AY338,Sheet2!$G$2:'Sheet2'!$G$45,0)),0)))+IF($BE$1=TRUE,2,0)</f>
        <v>31</v>
      </c>
      <c r="U338" s="26">
        <f t="shared" si="351"/>
        <v>34.5</v>
      </c>
      <c r="V338" s="26">
        <f t="shared" si="352"/>
        <v>37.5</v>
      </c>
      <c r="W338" s="28">
        <f t="shared" si="353"/>
        <v>40.5</v>
      </c>
      <c r="X338" s="26">
        <f>AZ338+IF($F338="범선",IF($BG$1=TRUE,INDEX(Sheet2!$H$2:'Sheet2'!$H$45,MATCH(AZ338,Sheet2!$G$2:'Sheet2'!$G$45,0),0)),IF($BH$1=TRUE,INDEX(Sheet2!$I$2:'Sheet2'!$I$45,MATCH(AZ338,Sheet2!$G$2:'Sheet2'!$G$45,0)),IF($BI$1=TRUE,INDEX(Sheet2!$H$2:'Sheet2'!$H$45,MATCH(AZ338,Sheet2!$G$2:'Sheet2'!$G$45,0)),0)))+IF($BE$1=TRUE,2,0)</f>
        <v>37</v>
      </c>
      <c r="Y338" s="26">
        <f t="shared" si="354"/>
        <v>40.5</v>
      </c>
      <c r="Z338" s="26">
        <f t="shared" si="355"/>
        <v>43.5</v>
      </c>
      <c r="AA338" s="28">
        <f t="shared" si="356"/>
        <v>46.5</v>
      </c>
      <c r="AB338" s="26">
        <f>BA338+IF($F338="범선",IF($BG$1=TRUE,INDEX(Sheet2!$H$2:'Sheet2'!$H$45,MATCH(BA338,Sheet2!$G$2:'Sheet2'!$G$45,0),0)),IF($BH$1=TRUE,INDEX(Sheet2!$I$2:'Sheet2'!$I$45,MATCH(BA338,Sheet2!$G$2:'Sheet2'!$G$45,0)),IF($BI$1=TRUE,INDEX(Sheet2!$H$2:'Sheet2'!$H$45,MATCH(BA338,Sheet2!$G$2:'Sheet2'!$G$45,0)),0)))+IF($BE$1=TRUE,2,0)</f>
        <v>45</v>
      </c>
      <c r="AC338" s="26">
        <f t="shared" si="357"/>
        <v>48.5</v>
      </c>
      <c r="AD338" s="26">
        <f t="shared" si="358"/>
        <v>51.5</v>
      </c>
      <c r="AE338" s="28">
        <f t="shared" si="359"/>
        <v>54.5</v>
      </c>
      <c r="AF338" s="26">
        <f>BB338+IF($F338="범선",IF($BG$1=TRUE,INDEX(Sheet2!$H$2:'Sheet2'!$H$45,MATCH(BB338,Sheet2!$G$2:'Sheet2'!$G$45,0),0)),IF($BH$1=TRUE,INDEX(Sheet2!$I$2:'Sheet2'!$I$45,MATCH(BB338,Sheet2!$G$2:'Sheet2'!$G$45,0)),IF($BI$1=TRUE,INDEX(Sheet2!$H$2:'Sheet2'!$H$45,MATCH(BB338,Sheet2!$G$2:'Sheet2'!$G$45,0)),0)))+IF($BE$1=TRUE,2,0)</f>
        <v>53</v>
      </c>
      <c r="AG338" s="26">
        <f t="shared" si="360"/>
        <v>56.5</v>
      </c>
      <c r="AH338" s="26">
        <f t="shared" si="361"/>
        <v>59.5</v>
      </c>
      <c r="AI338" s="28">
        <f t="shared" si="362"/>
        <v>62.5</v>
      </c>
      <c r="AJ338" s="26"/>
      <c r="AK338" s="97">
        <v>140</v>
      </c>
      <c r="AL338" s="97">
        <v>200</v>
      </c>
      <c r="AM338" s="97">
        <v>17</v>
      </c>
      <c r="AN338" s="157">
        <v>9</v>
      </c>
      <c r="AO338" s="157">
        <v>45</v>
      </c>
      <c r="AP338" s="5">
        <v>200</v>
      </c>
      <c r="AQ338" s="5">
        <v>90</v>
      </c>
      <c r="AR338" s="5">
        <v>100</v>
      </c>
      <c r="AS338" s="5">
        <v>420</v>
      </c>
      <c r="AT338" s="5">
        <v>2</v>
      </c>
      <c r="AU338" s="5">
        <f t="shared" si="363"/>
        <v>720</v>
      </c>
      <c r="AV338" s="5">
        <f t="shared" si="364"/>
        <v>540</v>
      </c>
      <c r="AW338" s="5">
        <f t="shared" si="365"/>
        <v>900</v>
      </c>
      <c r="AX338" s="5">
        <f t="shared" si="366"/>
        <v>3</v>
      </c>
      <c r="AY338" s="5">
        <f t="shared" si="367"/>
        <v>4</v>
      </c>
      <c r="AZ338" s="5">
        <f t="shared" si="368"/>
        <v>7</v>
      </c>
      <c r="BA338" s="5">
        <f t="shared" si="369"/>
        <v>11</v>
      </c>
      <c r="BB338" s="5">
        <f t="shared" si="370"/>
        <v>15</v>
      </c>
    </row>
    <row r="339" spans="1:54">
      <c r="A339" s="886"/>
      <c r="B339" s="167" t="s">
        <v>28</v>
      </c>
      <c r="C339" s="150" t="s">
        <v>283</v>
      </c>
      <c r="D339" s="151" t="s">
        <v>1</v>
      </c>
      <c r="E339" s="304" t="s">
        <v>41</v>
      </c>
      <c r="F339" s="151" t="s">
        <v>19</v>
      </c>
      <c r="G339" s="153" t="s">
        <v>12</v>
      </c>
      <c r="H339" s="169">
        <f>ROUNDDOWN(AK339*1.05,0)+INDEX(Sheet2!$B$2:'Sheet2'!$B$5,MATCH(G339,Sheet2!$A$2:'Sheet2'!$A$5,0),0)+34*AT339-ROUNDUP(IF($BC$1=TRUE,AV339,AW339)/10,0)+A339</f>
        <v>265</v>
      </c>
      <c r="I339" s="297">
        <f>ROUNDDOWN(AL339*1.05,0)+INDEX(Sheet2!$B$2:'Sheet2'!$B$5,MATCH(G339,Sheet2!$A$2:'Sheet2'!$A$5,0),0)+34*AT339-ROUNDUP(IF($BC$1=TRUE,AV339,AW339)/10,0)+A339</f>
        <v>315</v>
      </c>
      <c r="J339" s="154">
        <f t="shared" si="343"/>
        <v>580</v>
      </c>
      <c r="K339" s="155">
        <f>AW339-ROUNDDOWN(AR339/2,0)-ROUNDDOWN(MAX(AQ339*1.2,AP339*0.5),0)+INDEX(Sheet2!$C$2:'Sheet2'!$C$5,MATCH(G339,Sheet2!$A$2:'Sheet2'!$A$5,0),0)</f>
        <v>831</v>
      </c>
      <c r="L339" s="156">
        <f t="shared" si="344"/>
        <v>397</v>
      </c>
      <c r="M339" s="157">
        <f t="shared" si="345"/>
        <v>11</v>
      </c>
      <c r="N339" s="157">
        <f t="shared" si="346"/>
        <v>60</v>
      </c>
      <c r="O339" s="158">
        <f t="shared" si="347"/>
        <v>1110</v>
      </c>
      <c r="P339" s="31">
        <f>AX339+IF($F339="범선",IF($BG$1=TRUE,INDEX(Sheet2!$H$2:'Sheet2'!$H$45,MATCH(AX339,Sheet2!$G$2:'Sheet2'!$G$45,0),0)),IF($BH$1=TRUE,INDEX(Sheet2!$I$2:'Sheet2'!$I$45,MATCH(AX339,Sheet2!$G$2:'Sheet2'!$G$45,0)),IF($BI$1=TRUE,INDEX(Sheet2!$H$2:'Sheet2'!$H$45,MATCH(AX339,Sheet2!$G$2:'Sheet2'!$G$45,0)),0)))+IF($BE$1=TRUE,2,0)</f>
        <v>35</v>
      </c>
      <c r="Q339" s="26">
        <f t="shared" si="348"/>
        <v>38</v>
      </c>
      <c r="R339" s="26">
        <f t="shared" si="349"/>
        <v>41</v>
      </c>
      <c r="S339" s="28">
        <f t="shared" si="350"/>
        <v>44</v>
      </c>
      <c r="T339" s="26">
        <f>AY339+IF($F339="범선",IF($BG$1=TRUE,INDEX(Sheet2!$H$2:'Sheet2'!$H$45,MATCH(AY339,Sheet2!$G$2:'Sheet2'!$G$45,0),0)),IF($BH$1=TRUE,INDEX(Sheet2!$I$2:'Sheet2'!$I$45,MATCH(AY339,Sheet2!$G$2:'Sheet2'!$G$45,0)),IF($BI$1=TRUE,INDEX(Sheet2!$H$2:'Sheet2'!$H$45,MATCH(AY339,Sheet2!$G$2:'Sheet2'!$G$45,0)),0)))+IF($BE$1=TRUE,2,0)</f>
        <v>37</v>
      </c>
      <c r="U339" s="26">
        <f t="shared" si="351"/>
        <v>40.5</v>
      </c>
      <c r="V339" s="26">
        <f t="shared" si="352"/>
        <v>43.5</v>
      </c>
      <c r="W339" s="28">
        <f t="shared" si="353"/>
        <v>46.5</v>
      </c>
      <c r="X339" s="26">
        <f>AZ339+IF($F339="범선",IF($BG$1=TRUE,INDEX(Sheet2!$H$2:'Sheet2'!$H$45,MATCH(AZ339,Sheet2!$G$2:'Sheet2'!$G$45,0),0)),IF($BH$1=TRUE,INDEX(Sheet2!$I$2:'Sheet2'!$I$45,MATCH(AZ339,Sheet2!$G$2:'Sheet2'!$G$45,0)),IF($BI$1=TRUE,INDEX(Sheet2!$H$2:'Sheet2'!$H$45,MATCH(AZ339,Sheet2!$G$2:'Sheet2'!$G$45,0)),0)))+IF($BE$1=TRUE,2,0)</f>
        <v>43</v>
      </c>
      <c r="Y339" s="26">
        <f t="shared" si="354"/>
        <v>46.5</v>
      </c>
      <c r="Z339" s="26">
        <f t="shared" si="355"/>
        <v>49.5</v>
      </c>
      <c r="AA339" s="28">
        <f t="shared" si="356"/>
        <v>52.5</v>
      </c>
      <c r="AB339" s="26">
        <f>BA339+IF($F339="범선",IF($BG$1=TRUE,INDEX(Sheet2!$H$2:'Sheet2'!$H$45,MATCH(BA339,Sheet2!$G$2:'Sheet2'!$G$45,0),0)),IF($BH$1=TRUE,INDEX(Sheet2!$I$2:'Sheet2'!$I$45,MATCH(BA339,Sheet2!$G$2:'Sheet2'!$G$45,0)),IF($BI$1=TRUE,INDEX(Sheet2!$H$2:'Sheet2'!$H$45,MATCH(BA339,Sheet2!$G$2:'Sheet2'!$G$45,0)),0)))+IF($BE$1=TRUE,2,0)</f>
        <v>51</v>
      </c>
      <c r="AC339" s="26">
        <f t="shared" si="357"/>
        <v>54.5</v>
      </c>
      <c r="AD339" s="26">
        <f t="shared" si="358"/>
        <v>57.5</v>
      </c>
      <c r="AE339" s="28">
        <f t="shared" si="359"/>
        <v>60.5</v>
      </c>
      <c r="AF339" s="26">
        <f>BB339+IF($F339="범선",IF($BG$1=TRUE,INDEX(Sheet2!$H$2:'Sheet2'!$H$45,MATCH(BB339,Sheet2!$G$2:'Sheet2'!$G$45,0),0)),IF($BH$1=TRUE,INDEX(Sheet2!$I$2:'Sheet2'!$I$45,MATCH(BB339,Sheet2!$G$2:'Sheet2'!$G$45,0)),IF($BI$1=TRUE,INDEX(Sheet2!$H$2:'Sheet2'!$H$45,MATCH(BB339,Sheet2!$G$2:'Sheet2'!$G$45,0)),0)))+IF($BE$1=TRUE,2,0)</f>
        <v>59</v>
      </c>
      <c r="AG339" s="26">
        <f t="shared" si="360"/>
        <v>62.5</v>
      </c>
      <c r="AH339" s="26">
        <f t="shared" si="361"/>
        <v>65.5</v>
      </c>
      <c r="AI339" s="28">
        <f t="shared" si="362"/>
        <v>68.5</v>
      </c>
      <c r="AJ339" s="26"/>
      <c r="AK339" s="97">
        <v>142</v>
      </c>
      <c r="AL339" s="97">
        <v>190</v>
      </c>
      <c r="AM339" s="97">
        <v>10</v>
      </c>
      <c r="AN339" s="83">
        <v>11</v>
      </c>
      <c r="AO339" s="83">
        <v>60</v>
      </c>
      <c r="AP339" s="5">
        <v>250</v>
      </c>
      <c r="AQ339" s="5">
        <v>100</v>
      </c>
      <c r="AR339" s="5">
        <v>110</v>
      </c>
      <c r="AS339" s="5">
        <v>410</v>
      </c>
      <c r="AT339" s="5">
        <v>1</v>
      </c>
      <c r="AU339" s="13">
        <f t="shared" si="363"/>
        <v>770</v>
      </c>
      <c r="AV339" s="13">
        <f t="shared" si="364"/>
        <v>577</v>
      </c>
      <c r="AW339" s="13">
        <f t="shared" si="365"/>
        <v>962</v>
      </c>
      <c r="AX339" s="5">
        <f t="shared" si="366"/>
        <v>6</v>
      </c>
      <c r="AY339" s="5">
        <f t="shared" si="367"/>
        <v>7</v>
      </c>
      <c r="AZ339" s="5">
        <f t="shared" si="368"/>
        <v>10</v>
      </c>
      <c r="BA339" s="5">
        <f t="shared" si="369"/>
        <v>14</v>
      </c>
      <c r="BB339" s="5">
        <f t="shared" si="370"/>
        <v>18</v>
      </c>
    </row>
    <row r="340" spans="1:54" s="5" customFormat="1">
      <c r="A340" s="487"/>
      <c r="B340" s="511" t="s">
        <v>505</v>
      </c>
      <c r="C340" s="488" t="s">
        <v>504</v>
      </c>
      <c r="D340" s="489" t="s">
        <v>510</v>
      </c>
      <c r="E340" s="20" t="s">
        <v>36</v>
      </c>
      <c r="F340" s="490" t="s">
        <v>118</v>
      </c>
      <c r="G340" s="491" t="s">
        <v>10</v>
      </c>
      <c r="H340" s="1157">
        <f>ROUNDDOWN(AK340*1.05,0)+INDEX(Sheet2!$B$2:'Sheet2'!$B$5,MATCH(G340,Sheet2!$A$2:'Sheet2'!$A$5,0),0)+34*AT340-ROUNDUP(IF($BC$1=TRUE,AV340,AW340)/10,0)+A340</f>
        <v>244</v>
      </c>
      <c r="I340" s="1160">
        <f>ROUNDDOWN(AL340*1.05,0)+INDEX(Sheet2!$B$2:'Sheet2'!$B$5,MATCH(G340,Sheet2!$A$2:'Sheet2'!$A$5,0),0)+34*AT340-ROUNDUP(IF($BC$1=TRUE,AV340,AW340)/10,0)+A340</f>
        <v>307</v>
      </c>
      <c r="J340" s="1163">
        <f t="shared" si="343"/>
        <v>551</v>
      </c>
      <c r="K340" s="1337">
        <f>AW340-ROUNDDOWN(AR340/2,0)-ROUNDDOWN(MAX(AQ340*1.2,AP340*0.5),0)+INDEX(Sheet2!$C$2:'Sheet2'!$C$5,MATCH(G340,Sheet2!$A$2:'Sheet2'!$A$5,0),0)</f>
        <v>1388</v>
      </c>
      <c r="L340" s="1169">
        <f t="shared" si="344"/>
        <v>762</v>
      </c>
      <c r="M340" s="1171">
        <f t="shared" si="345"/>
        <v>9</v>
      </c>
      <c r="N340" s="1171">
        <f t="shared" si="346"/>
        <v>42</v>
      </c>
      <c r="O340" s="1340">
        <f t="shared" si="347"/>
        <v>1039</v>
      </c>
      <c r="P340" s="24">
        <f>AX340+IF($F340="범선",IF($BG$1=TRUE,INDEX(Sheet2!$H$2:'Sheet2'!$H$45,MATCH(AX340,Sheet2!$G$2:'Sheet2'!$G$45,0),0)),IF($BH$1=TRUE,INDEX(Sheet2!$I$2:'Sheet2'!$I$45,MATCH(AX340,Sheet2!$G$2:'Sheet2'!$G$45,0)),IF($BI$1=TRUE,INDEX(Sheet2!$H$2:'Sheet2'!$H$45,MATCH(AX340,Sheet2!$G$2:'Sheet2'!$G$45,0)),0)))+IF($BE$1=TRUE,2,0)</f>
        <v>21</v>
      </c>
      <c r="Q340" s="20">
        <f t="shared" si="348"/>
        <v>24</v>
      </c>
      <c r="R340" s="20">
        <f t="shared" si="349"/>
        <v>27</v>
      </c>
      <c r="S340" s="22">
        <f t="shared" si="350"/>
        <v>30</v>
      </c>
      <c r="T340" s="20">
        <f>AY340+IF($F340="범선",IF($BG$1=TRUE,INDEX(Sheet2!$H$2:'Sheet2'!$H$45,MATCH(AY340,Sheet2!$G$2:'Sheet2'!$G$45,0),0)),IF($BH$1=TRUE,INDEX(Sheet2!$I$2:'Sheet2'!$I$45,MATCH(AY340,Sheet2!$G$2:'Sheet2'!$G$45,0)),IF($BI$1=TRUE,INDEX(Sheet2!$H$2:'Sheet2'!$H$45,MATCH(AY340,Sheet2!$G$2:'Sheet2'!$G$45,0)),0)))+IF($BE$1=TRUE,2,0)</f>
        <v>23</v>
      </c>
      <c r="U340" s="20">
        <f t="shared" si="351"/>
        <v>26.5</v>
      </c>
      <c r="V340" s="20">
        <f t="shared" si="352"/>
        <v>29.5</v>
      </c>
      <c r="W340" s="22">
        <f t="shared" si="353"/>
        <v>32.5</v>
      </c>
      <c r="X340" s="20">
        <f>AZ340+IF($F340="범선",IF($BG$1=TRUE,INDEX(Sheet2!$H$2:'Sheet2'!$H$45,MATCH(AZ340,Sheet2!$G$2:'Sheet2'!$G$45,0),0)),IF($BH$1=TRUE,INDEX(Sheet2!$I$2:'Sheet2'!$I$45,MATCH(AZ340,Sheet2!$G$2:'Sheet2'!$G$45,0)),IF($BI$1=TRUE,INDEX(Sheet2!$H$2:'Sheet2'!$H$45,MATCH(AZ340,Sheet2!$G$2:'Sheet2'!$G$45,0)),0)))+IF($BE$1=TRUE,2,0)</f>
        <v>31</v>
      </c>
      <c r="Y340" s="20">
        <f t="shared" si="354"/>
        <v>34.5</v>
      </c>
      <c r="Z340" s="20">
        <f t="shared" si="355"/>
        <v>37.5</v>
      </c>
      <c r="AA340" s="22">
        <f t="shared" si="356"/>
        <v>40.5</v>
      </c>
      <c r="AB340" s="20">
        <f>BA340+IF($F340="범선",IF($BG$1=TRUE,INDEX(Sheet2!$H$2:'Sheet2'!$H$45,MATCH(BA340,Sheet2!$G$2:'Sheet2'!$G$45,0),0)),IF($BH$1=TRUE,INDEX(Sheet2!$I$2:'Sheet2'!$I$45,MATCH(BA340,Sheet2!$G$2:'Sheet2'!$G$45,0)),IF($BI$1=TRUE,INDEX(Sheet2!$H$2:'Sheet2'!$H$45,MATCH(BA340,Sheet2!$G$2:'Sheet2'!$G$45,0)),0)))+IF($BE$1=TRUE,2,0)</f>
        <v>37</v>
      </c>
      <c r="AC340" s="20">
        <f t="shared" si="357"/>
        <v>40.5</v>
      </c>
      <c r="AD340" s="20">
        <f t="shared" si="358"/>
        <v>43.5</v>
      </c>
      <c r="AE340" s="22">
        <f t="shared" si="359"/>
        <v>46.5</v>
      </c>
      <c r="AF340" s="20">
        <f>BB340+IF($F340="범선",IF($BG$1=TRUE,INDEX(Sheet2!$H$2:'Sheet2'!$H$45,MATCH(BB340,Sheet2!$G$2:'Sheet2'!$G$45,0),0)),IF($BH$1=TRUE,INDEX(Sheet2!$I$2:'Sheet2'!$I$45,MATCH(BB340,Sheet2!$G$2:'Sheet2'!$G$45,0)),IF($BI$1=TRUE,INDEX(Sheet2!$H$2:'Sheet2'!$H$45,MATCH(BB340,Sheet2!$G$2:'Sheet2'!$G$45,0)),0)))+IF($BE$1=TRUE,2,0)</f>
        <v>45</v>
      </c>
      <c r="AG340" s="20">
        <f t="shared" si="360"/>
        <v>48.5</v>
      </c>
      <c r="AH340" s="20">
        <f t="shared" si="361"/>
        <v>51.5</v>
      </c>
      <c r="AI340" s="22">
        <f t="shared" si="362"/>
        <v>54.5</v>
      </c>
      <c r="AJ340" s="20"/>
      <c r="AK340" s="97">
        <v>150</v>
      </c>
      <c r="AL340" s="97">
        <v>210</v>
      </c>
      <c r="AM340" s="97">
        <v>14</v>
      </c>
      <c r="AN340" s="426">
        <v>9</v>
      </c>
      <c r="AO340" s="426">
        <v>42</v>
      </c>
      <c r="AP340" s="5">
        <v>180</v>
      </c>
      <c r="AQ340" s="5">
        <v>25</v>
      </c>
      <c r="AR340" s="5">
        <v>20</v>
      </c>
      <c r="AS340" s="5">
        <v>950</v>
      </c>
      <c r="AT340" s="5">
        <v>1</v>
      </c>
      <c r="AU340" s="5">
        <f t="shared" si="363"/>
        <v>1150</v>
      </c>
      <c r="AV340" s="5">
        <f t="shared" si="364"/>
        <v>862</v>
      </c>
      <c r="AW340" s="5">
        <f t="shared" si="365"/>
        <v>1437</v>
      </c>
      <c r="AX340" s="5">
        <f t="shared" si="366"/>
        <v>-1</v>
      </c>
      <c r="AY340" s="5">
        <f t="shared" si="367"/>
        <v>0</v>
      </c>
      <c r="AZ340" s="5">
        <f t="shared" si="368"/>
        <v>4</v>
      </c>
      <c r="BA340" s="5">
        <f t="shared" si="369"/>
        <v>7</v>
      </c>
      <c r="BB340" s="5">
        <f t="shared" si="370"/>
        <v>11</v>
      </c>
    </row>
    <row r="341" spans="1:54" s="5" customFormat="1">
      <c r="A341" s="487"/>
      <c r="B341" s="511"/>
      <c r="C341" s="488" t="s">
        <v>504</v>
      </c>
      <c r="D341" s="489" t="s">
        <v>26</v>
      </c>
      <c r="E341" s="304" t="s">
        <v>0</v>
      </c>
      <c r="F341" s="490" t="s">
        <v>118</v>
      </c>
      <c r="G341" s="491" t="s">
        <v>10</v>
      </c>
      <c r="H341" s="1157">
        <f>ROUNDDOWN(AK341*1.05,0)+INDEX(Sheet2!$B$2:'Sheet2'!$B$5,MATCH(G341,Sheet2!$A$2:'Sheet2'!$A$5,0),0)+34*AT341-ROUNDUP(IF($BC$1=TRUE,AV341,AW341)/10,0)+A341</f>
        <v>223</v>
      </c>
      <c r="I341" s="1160">
        <f>ROUNDDOWN(AL341*1.05,0)+INDEX(Sheet2!$B$2:'Sheet2'!$B$5,MATCH(G341,Sheet2!$A$2:'Sheet2'!$A$5,0),0)+34*AT341-ROUNDUP(IF($BC$1=TRUE,AV341,AW341)/10,0)+A341</f>
        <v>307</v>
      </c>
      <c r="J341" s="1163">
        <f t="shared" si="343"/>
        <v>530</v>
      </c>
      <c r="K341" s="1337">
        <f>AW341-ROUNDDOWN(AR341/2,0)-ROUNDDOWN(MAX(AQ341*1.2,AP341*0.5),0)+INDEX(Sheet2!$C$2:'Sheet2'!$C$5,MATCH(G341,Sheet2!$A$2:'Sheet2'!$A$5,0),0)</f>
        <v>1388</v>
      </c>
      <c r="L341" s="1169">
        <f t="shared" si="344"/>
        <v>762</v>
      </c>
      <c r="M341" s="1171">
        <f t="shared" si="345"/>
        <v>9</v>
      </c>
      <c r="N341" s="1171">
        <f t="shared" si="346"/>
        <v>42</v>
      </c>
      <c r="O341" s="1340">
        <f t="shared" si="347"/>
        <v>976</v>
      </c>
      <c r="P341" s="24">
        <f>AX341+IF($F341="범선",IF($BG$1=TRUE,INDEX(Sheet2!$H$2:'Sheet2'!$H$45,MATCH(AX341,Sheet2!$G$2:'Sheet2'!$G$45,0),0)),IF($BH$1=TRUE,INDEX(Sheet2!$I$2:'Sheet2'!$I$45,MATCH(AX341,Sheet2!$G$2:'Sheet2'!$G$45,0)),IF($BI$1=TRUE,INDEX(Sheet2!$H$2:'Sheet2'!$H$45,MATCH(AX341,Sheet2!$G$2:'Sheet2'!$G$45,0)),0)))+IF($BE$1=TRUE,2,0)</f>
        <v>21</v>
      </c>
      <c r="Q341" s="20">
        <f t="shared" si="348"/>
        <v>24</v>
      </c>
      <c r="R341" s="20">
        <f t="shared" si="349"/>
        <v>27</v>
      </c>
      <c r="S341" s="22">
        <f t="shared" si="350"/>
        <v>30</v>
      </c>
      <c r="T341" s="20">
        <f>AY341+IF($F341="범선",IF($BG$1=TRUE,INDEX(Sheet2!$H$2:'Sheet2'!$H$45,MATCH(AY341,Sheet2!$G$2:'Sheet2'!$G$45,0),0)),IF($BH$1=TRUE,INDEX(Sheet2!$I$2:'Sheet2'!$I$45,MATCH(AY341,Sheet2!$G$2:'Sheet2'!$G$45,0)),IF($BI$1=TRUE,INDEX(Sheet2!$H$2:'Sheet2'!$H$45,MATCH(AY341,Sheet2!$G$2:'Sheet2'!$G$45,0)),0)))+IF($BE$1=TRUE,2,0)</f>
        <v>23</v>
      </c>
      <c r="U341" s="20">
        <f t="shared" si="351"/>
        <v>26.5</v>
      </c>
      <c r="V341" s="20">
        <f t="shared" si="352"/>
        <v>29.5</v>
      </c>
      <c r="W341" s="22">
        <f t="shared" si="353"/>
        <v>32.5</v>
      </c>
      <c r="X341" s="20">
        <f>AZ341+IF($F341="범선",IF($BG$1=TRUE,INDEX(Sheet2!$H$2:'Sheet2'!$H$45,MATCH(AZ341,Sheet2!$G$2:'Sheet2'!$G$45,0),0)),IF($BH$1=TRUE,INDEX(Sheet2!$I$2:'Sheet2'!$I$45,MATCH(AZ341,Sheet2!$G$2:'Sheet2'!$G$45,0)),IF($BI$1=TRUE,INDEX(Sheet2!$H$2:'Sheet2'!$H$45,MATCH(AZ341,Sheet2!$G$2:'Sheet2'!$G$45,0)),0)))+IF($BE$1=TRUE,2,0)</f>
        <v>31</v>
      </c>
      <c r="Y341" s="20">
        <f t="shared" si="354"/>
        <v>34.5</v>
      </c>
      <c r="Z341" s="20">
        <f t="shared" si="355"/>
        <v>37.5</v>
      </c>
      <c r="AA341" s="22">
        <f t="shared" si="356"/>
        <v>40.5</v>
      </c>
      <c r="AB341" s="20">
        <f>BA341+IF($F341="범선",IF($BG$1=TRUE,INDEX(Sheet2!$H$2:'Sheet2'!$H$45,MATCH(BA341,Sheet2!$G$2:'Sheet2'!$G$45,0),0)),IF($BH$1=TRUE,INDEX(Sheet2!$I$2:'Sheet2'!$I$45,MATCH(BA341,Sheet2!$G$2:'Sheet2'!$G$45,0)),IF($BI$1=TRUE,INDEX(Sheet2!$H$2:'Sheet2'!$H$45,MATCH(BA341,Sheet2!$G$2:'Sheet2'!$G$45,0)),0)))+IF($BE$1=TRUE,2,0)</f>
        <v>37</v>
      </c>
      <c r="AC341" s="20">
        <f t="shared" si="357"/>
        <v>40.5</v>
      </c>
      <c r="AD341" s="20">
        <f t="shared" si="358"/>
        <v>43.5</v>
      </c>
      <c r="AE341" s="22">
        <f t="shared" si="359"/>
        <v>46.5</v>
      </c>
      <c r="AF341" s="20">
        <f>BB341+IF($F341="범선",IF($BG$1=TRUE,INDEX(Sheet2!$H$2:'Sheet2'!$H$45,MATCH(BB341,Sheet2!$G$2:'Sheet2'!$G$45,0),0)),IF($BH$1=TRUE,INDEX(Sheet2!$I$2:'Sheet2'!$I$45,MATCH(BB341,Sheet2!$G$2:'Sheet2'!$G$45,0)),IF($BI$1=TRUE,INDEX(Sheet2!$H$2:'Sheet2'!$H$45,MATCH(BB341,Sheet2!$G$2:'Sheet2'!$G$45,0)),0)))+IF($BE$1=TRUE,2,0)</f>
        <v>45</v>
      </c>
      <c r="AG341" s="20">
        <f t="shared" si="360"/>
        <v>48.5</v>
      </c>
      <c r="AH341" s="20">
        <f t="shared" si="361"/>
        <v>51.5</v>
      </c>
      <c r="AI341" s="22">
        <f t="shared" si="362"/>
        <v>54.5</v>
      </c>
      <c r="AJ341" s="20"/>
      <c r="AK341" s="97">
        <v>130</v>
      </c>
      <c r="AL341" s="97">
        <v>210</v>
      </c>
      <c r="AM341" s="97">
        <v>14</v>
      </c>
      <c r="AN341" s="426">
        <v>9</v>
      </c>
      <c r="AO341" s="426">
        <v>42</v>
      </c>
      <c r="AP341" s="5">
        <v>180</v>
      </c>
      <c r="AQ341" s="5">
        <v>25</v>
      </c>
      <c r="AR341" s="5">
        <v>20</v>
      </c>
      <c r="AS341" s="5">
        <v>950</v>
      </c>
      <c r="AT341" s="5">
        <v>1</v>
      </c>
      <c r="AU341" s="5">
        <f t="shared" si="363"/>
        <v>1150</v>
      </c>
      <c r="AV341" s="5">
        <f t="shared" si="364"/>
        <v>862</v>
      </c>
      <c r="AW341" s="5">
        <f t="shared" si="365"/>
        <v>1437</v>
      </c>
      <c r="AX341" s="5">
        <f t="shared" si="366"/>
        <v>-1</v>
      </c>
      <c r="AY341" s="5">
        <f t="shared" si="367"/>
        <v>0</v>
      </c>
      <c r="AZ341" s="5">
        <f t="shared" si="368"/>
        <v>4</v>
      </c>
      <c r="BA341" s="5">
        <f t="shared" si="369"/>
        <v>7</v>
      </c>
      <c r="BB341" s="5">
        <f t="shared" si="370"/>
        <v>11</v>
      </c>
    </row>
  </sheetData>
  <autoFilter ref="A6:BB309">
    <filterColumn colId="1"/>
    <filterColumn colId="5">
      <filters>
        <filter val="갤리"/>
      </filters>
    </filterColumn>
    <filterColumn colId="6">
      <customFilters>
        <customFilter operator="notEqual" val=" "/>
      </customFilters>
    </filterColumn>
    <filterColumn colId="12"/>
    <filterColumn colId="13"/>
    <filterColumn colId="35"/>
    <sortState ref="A116:BB341">
      <sortCondition descending="1" ref="O6:O309"/>
    </sortState>
  </autoFilter>
  <mergeCells count="49">
    <mergeCell ref="A1:AI1"/>
    <mergeCell ref="AK1:AQ2"/>
    <mergeCell ref="A2:O2"/>
    <mergeCell ref="P2:AI2"/>
    <mergeCell ref="D3:L3"/>
    <mergeCell ref="P3:AI3"/>
    <mergeCell ref="AK3:AQ3"/>
    <mergeCell ref="O4:O6"/>
    <mergeCell ref="AX3:BB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AQ4:AQ6"/>
    <mergeCell ref="AR4:AR6"/>
    <mergeCell ref="AS4:AS6"/>
    <mergeCell ref="AT4:AT6"/>
    <mergeCell ref="P4:AI4"/>
    <mergeCell ref="AK4:AK6"/>
    <mergeCell ref="AL4:AL6"/>
    <mergeCell ref="AM4:AM6"/>
    <mergeCell ref="AN4:AN6"/>
    <mergeCell ref="AJ4:AJ6"/>
    <mergeCell ref="BD6:BG6"/>
    <mergeCell ref="BA4:BA6"/>
    <mergeCell ref="BB4:BB6"/>
    <mergeCell ref="P5:S5"/>
    <mergeCell ref="T5:W5"/>
    <mergeCell ref="X5:AA5"/>
    <mergeCell ref="AB5:AE5"/>
    <mergeCell ref="AF5:AI5"/>
    <mergeCell ref="AU4:AU6"/>
    <mergeCell ref="AV4:AV6"/>
    <mergeCell ref="AW4:AW6"/>
    <mergeCell ref="AX4:AX6"/>
    <mergeCell ref="AY4:AY6"/>
    <mergeCell ref="AZ4:AZ6"/>
    <mergeCell ref="AO4:AO6"/>
    <mergeCell ref="AP4:AP6"/>
  </mergeCells>
  <phoneticPr fontId="1" type="noConversion"/>
  <conditionalFormatting sqref="P7:AJ337">
    <cfRule type="colorScale" priority="63">
      <colorScale>
        <cfvo type="num" val="40"/>
        <cfvo type="num" val="46"/>
        <color theme="7" tint="0.79998168889431442"/>
        <color theme="5"/>
      </colorScale>
    </cfRule>
  </conditionalFormatting>
  <conditionalFormatting sqref="E328:E330 E326 E317:E324 E313 E251:E260 E262:E274 E276:E309 E245:E247 E218 E229:E230 E224 E211:E213 E332:E334 E336 E193 E7:E185">
    <cfRule type="containsText" dxfId="8" priority="62" operator="containsText" text="X">
      <formula>NOT(ISERROR(SEARCH("X",E7)))</formula>
    </cfRule>
  </conditionalFormatting>
  <conditionalFormatting sqref="P338:AJ338">
    <cfRule type="colorScale" priority="12">
      <colorScale>
        <cfvo type="num" val="40"/>
        <cfvo type="num" val="46"/>
        <color theme="7" tint="0.79998168889431442"/>
        <color theme="5"/>
      </colorScale>
    </cfRule>
  </conditionalFormatting>
  <conditionalFormatting sqref="E331">
    <cfRule type="containsText" dxfId="7" priority="11" operator="containsText" text="X">
      <formula>NOT(ISERROR(SEARCH("X",E331)))</formula>
    </cfRule>
  </conditionalFormatting>
  <conditionalFormatting sqref="E337">
    <cfRule type="containsText" dxfId="6" priority="10" operator="containsText" text="X">
      <formula>NOT(ISERROR(SEARCH("X",E337)))</formula>
    </cfRule>
  </conditionalFormatting>
  <conditionalFormatting sqref="P339:AJ339">
    <cfRule type="colorScale" priority="9">
      <colorScale>
        <cfvo type="num" val="40"/>
        <cfvo type="num" val="46"/>
        <color theme="7" tint="0.79998168889431442"/>
        <color theme="5"/>
      </colorScale>
    </cfRule>
  </conditionalFormatting>
  <conditionalFormatting sqref="E339">
    <cfRule type="containsText" dxfId="5" priority="8" operator="containsText" text="X">
      <formula>NOT(ISERROR(SEARCH("X",E339)))</formula>
    </cfRule>
  </conditionalFormatting>
  <conditionalFormatting sqref="E339">
    <cfRule type="containsText" dxfId="4" priority="7" operator="containsText" text="X">
      <formula>NOT(ISERROR(SEARCH("X",E339)))</formula>
    </cfRule>
  </conditionalFormatting>
  <conditionalFormatting sqref="P340:AJ340">
    <cfRule type="colorScale" priority="6">
      <colorScale>
        <cfvo type="num" val="40"/>
        <cfvo type="num" val="46"/>
        <color theme="7" tint="0.79998168889431442"/>
        <color theme="5"/>
      </colorScale>
    </cfRule>
  </conditionalFormatting>
  <conditionalFormatting sqref="E340">
    <cfRule type="containsText" dxfId="3" priority="5" operator="containsText" text="X">
      <formula>NOT(ISERROR(SEARCH("X",E340)))</formula>
    </cfRule>
  </conditionalFormatting>
  <conditionalFormatting sqref="P341:AJ341">
    <cfRule type="colorScale" priority="4">
      <colorScale>
        <cfvo type="num" val="40"/>
        <cfvo type="num" val="46"/>
        <color theme="7" tint="0.79998168889431442"/>
        <color theme="5"/>
      </colorScale>
    </cfRule>
  </conditionalFormatting>
  <conditionalFormatting sqref="E341">
    <cfRule type="containsText" dxfId="2" priority="3" operator="containsText" text="X">
      <formula>NOT(ISERROR(SEARCH("X",E341)))</formula>
    </cfRule>
  </conditionalFormatting>
  <conditionalFormatting sqref="E341">
    <cfRule type="containsText" dxfId="1" priority="2" operator="containsText" text="X">
      <formula>NOT(ISERROR(SEARCH("X",E341)))</formula>
    </cfRule>
  </conditionalFormatting>
  <conditionalFormatting sqref="E341">
    <cfRule type="containsText" dxfId="0" priority="1" operator="containsText" text="X">
      <formula>NOT(ISERROR(SEARCH("X",E341)))</formula>
    </cfRule>
  </conditionalFormatting>
  <dataValidations count="1">
    <dataValidation type="list" allowBlank="1" showInputMessage="1" showErrorMessage="1" sqref="G315:G341 G7:G313">
      <formula1>선박분류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landscape" horizontalDpi="4294967292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5"/>
  <sheetViews>
    <sheetView workbookViewId="0">
      <selection activeCell="B30" sqref="B30"/>
    </sheetView>
  </sheetViews>
  <sheetFormatPr defaultRowHeight="16.5"/>
  <cols>
    <col min="5" max="5" width="12.375" bestFit="1" customWidth="1"/>
    <col min="7" max="7" width="23.875" bestFit="1" customWidth="1"/>
    <col min="8" max="8" width="9" customWidth="1"/>
    <col min="9" max="9" width="12.875" customWidth="1"/>
    <col min="12" max="12" width="9.625" customWidth="1"/>
  </cols>
  <sheetData>
    <row r="1" spans="1:9">
      <c r="A1" t="s">
        <v>14</v>
      </c>
      <c r="B1" t="s">
        <v>5</v>
      </c>
      <c r="C1" t="s">
        <v>6</v>
      </c>
      <c r="D1" t="s">
        <v>7</v>
      </c>
      <c r="G1" t="s">
        <v>20</v>
      </c>
      <c r="H1" t="s">
        <v>15</v>
      </c>
      <c r="I1" t="s">
        <v>16</v>
      </c>
    </row>
    <row r="2" spans="1:9">
      <c r="A2" t="s">
        <v>4</v>
      </c>
      <c r="B2">
        <v>140</v>
      </c>
      <c r="C2">
        <v>49</v>
      </c>
      <c r="D2">
        <v>27</v>
      </c>
      <c r="G2">
        <v>-13</v>
      </c>
      <c r="H2">
        <v>3</v>
      </c>
      <c r="I2">
        <v>8</v>
      </c>
    </row>
    <row r="3" spans="1:9">
      <c r="A3" t="s">
        <v>9</v>
      </c>
      <c r="B3">
        <v>160</v>
      </c>
      <c r="C3">
        <v>49</v>
      </c>
      <c r="D3">
        <v>28</v>
      </c>
      <c r="G3">
        <v>-12</v>
      </c>
      <c r="H3">
        <v>3</v>
      </c>
      <c r="I3">
        <v>9</v>
      </c>
    </row>
    <row r="4" spans="1:9">
      <c r="A4" t="s">
        <v>11</v>
      </c>
      <c r="B4">
        <v>140</v>
      </c>
      <c r="C4">
        <v>51</v>
      </c>
      <c r="D4">
        <v>26</v>
      </c>
      <c r="G4">
        <v>-11</v>
      </c>
      <c r="H4">
        <v>3.5</v>
      </c>
      <c r="I4">
        <v>10</v>
      </c>
    </row>
    <row r="5" spans="1:9">
      <c r="A5" t="s">
        <v>13</v>
      </c>
      <c r="B5">
        <v>140</v>
      </c>
      <c r="C5">
        <v>49</v>
      </c>
      <c r="D5">
        <v>26</v>
      </c>
      <c r="G5">
        <v>-10</v>
      </c>
      <c r="H5">
        <v>4</v>
      </c>
      <c r="I5">
        <v>11</v>
      </c>
    </row>
    <row r="6" spans="1:9">
      <c r="G6">
        <v>-9</v>
      </c>
      <c r="H6">
        <v>4</v>
      </c>
      <c r="I6">
        <v>12</v>
      </c>
    </row>
    <row r="7" spans="1:9">
      <c r="A7" t="s">
        <v>17</v>
      </c>
      <c r="G7">
        <v>-8</v>
      </c>
      <c r="H7">
        <v>4.5</v>
      </c>
      <c r="I7">
        <v>13</v>
      </c>
    </row>
    <row r="8" spans="1:9">
      <c r="A8" t="s">
        <v>18</v>
      </c>
      <c r="G8">
        <v>-7</v>
      </c>
      <c r="H8">
        <v>5</v>
      </c>
      <c r="I8">
        <v>14</v>
      </c>
    </row>
    <row r="9" spans="1:9">
      <c r="A9" t="s">
        <v>19</v>
      </c>
      <c r="G9">
        <v>-6</v>
      </c>
      <c r="H9">
        <v>5</v>
      </c>
      <c r="I9">
        <v>15</v>
      </c>
    </row>
    <row r="10" spans="1:9">
      <c r="G10">
        <v>-5</v>
      </c>
      <c r="H10">
        <v>5.5</v>
      </c>
      <c r="I10">
        <v>16</v>
      </c>
    </row>
    <row r="11" spans="1:9">
      <c r="A11" t="s">
        <v>2</v>
      </c>
      <c r="G11">
        <v>-4</v>
      </c>
      <c r="H11">
        <v>6</v>
      </c>
      <c r="I11">
        <v>17</v>
      </c>
    </row>
    <row r="12" spans="1:9">
      <c r="A12" t="s">
        <v>26</v>
      </c>
      <c r="G12">
        <v>-3</v>
      </c>
      <c r="H12">
        <v>6</v>
      </c>
      <c r="I12">
        <v>18</v>
      </c>
    </row>
    <row r="13" spans="1:9">
      <c r="G13">
        <v>-2</v>
      </c>
      <c r="H13">
        <v>6.5</v>
      </c>
      <c r="I13">
        <v>19</v>
      </c>
    </row>
    <row r="14" spans="1:9">
      <c r="G14">
        <v>-1</v>
      </c>
      <c r="H14">
        <v>7</v>
      </c>
      <c r="I14">
        <v>20</v>
      </c>
    </row>
    <row r="15" spans="1:9">
      <c r="G15">
        <v>0</v>
      </c>
      <c r="H15">
        <v>7</v>
      </c>
      <c r="I15">
        <v>21</v>
      </c>
    </row>
    <row r="16" spans="1:9">
      <c r="G16">
        <v>1</v>
      </c>
      <c r="H16">
        <v>7.5</v>
      </c>
      <c r="I16">
        <v>22</v>
      </c>
    </row>
    <row r="17" spans="7:9">
      <c r="G17">
        <v>2</v>
      </c>
      <c r="H17">
        <v>8</v>
      </c>
      <c r="I17">
        <v>23</v>
      </c>
    </row>
    <row r="18" spans="7:9">
      <c r="G18">
        <v>3</v>
      </c>
      <c r="H18">
        <v>8</v>
      </c>
      <c r="I18">
        <v>24</v>
      </c>
    </row>
    <row r="19" spans="7:9">
      <c r="G19">
        <v>4</v>
      </c>
      <c r="H19">
        <v>8.5</v>
      </c>
      <c r="I19">
        <v>25</v>
      </c>
    </row>
    <row r="20" spans="7:9">
      <c r="G20">
        <v>5</v>
      </c>
      <c r="H20">
        <v>9</v>
      </c>
      <c r="I20">
        <v>26</v>
      </c>
    </row>
    <row r="21" spans="7:9">
      <c r="G21">
        <v>6</v>
      </c>
      <c r="H21">
        <v>9</v>
      </c>
      <c r="I21">
        <v>27</v>
      </c>
    </row>
    <row r="22" spans="7:9">
      <c r="G22">
        <v>7</v>
      </c>
      <c r="H22">
        <v>9.5</v>
      </c>
      <c r="I22">
        <v>28</v>
      </c>
    </row>
    <row r="23" spans="7:9">
      <c r="G23">
        <v>8</v>
      </c>
      <c r="H23">
        <v>10</v>
      </c>
      <c r="I23">
        <v>29</v>
      </c>
    </row>
    <row r="24" spans="7:9">
      <c r="G24">
        <v>9</v>
      </c>
      <c r="H24">
        <v>10</v>
      </c>
      <c r="I24">
        <v>30</v>
      </c>
    </row>
    <row r="25" spans="7:9">
      <c r="G25">
        <v>10</v>
      </c>
      <c r="H25">
        <v>10.5</v>
      </c>
      <c r="I25">
        <v>31</v>
      </c>
    </row>
    <row r="26" spans="7:9">
      <c r="G26">
        <v>11</v>
      </c>
      <c r="H26">
        <v>11</v>
      </c>
      <c r="I26">
        <v>32</v>
      </c>
    </row>
    <row r="27" spans="7:9">
      <c r="G27">
        <v>12</v>
      </c>
      <c r="H27">
        <v>11</v>
      </c>
      <c r="I27">
        <v>33</v>
      </c>
    </row>
    <row r="28" spans="7:9">
      <c r="G28">
        <v>13</v>
      </c>
      <c r="H28">
        <v>11.5</v>
      </c>
      <c r="I28">
        <v>34</v>
      </c>
    </row>
    <row r="29" spans="7:9">
      <c r="G29">
        <v>14</v>
      </c>
      <c r="H29">
        <v>12</v>
      </c>
      <c r="I29">
        <v>35</v>
      </c>
    </row>
    <row r="30" spans="7:9">
      <c r="G30">
        <v>15</v>
      </c>
      <c r="H30">
        <v>12</v>
      </c>
      <c r="I30">
        <v>36</v>
      </c>
    </row>
    <row r="31" spans="7:9">
      <c r="G31">
        <v>16</v>
      </c>
      <c r="H31">
        <v>12.5</v>
      </c>
      <c r="I31">
        <v>37</v>
      </c>
    </row>
    <row r="32" spans="7:9">
      <c r="G32">
        <v>17</v>
      </c>
      <c r="H32">
        <v>13</v>
      </c>
      <c r="I32">
        <v>38</v>
      </c>
    </row>
    <row r="33" spans="7:9">
      <c r="G33">
        <v>18</v>
      </c>
      <c r="H33">
        <v>13</v>
      </c>
      <c r="I33">
        <v>39</v>
      </c>
    </row>
    <row r="34" spans="7:9">
      <c r="G34">
        <v>19</v>
      </c>
      <c r="H34">
        <v>13.5</v>
      </c>
      <c r="I34">
        <v>40</v>
      </c>
    </row>
    <row r="35" spans="7:9">
      <c r="G35">
        <v>20</v>
      </c>
      <c r="H35">
        <v>14</v>
      </c>
      <c r="I35">
        <v>41</v>
      </c>
    </row>
    <row r="36" spans="7:9">
      <c r="G36">
        <v>21</v>
      </c>
      <c r="H36">
        <v>14</v>
      </c>
      <c r="I36">
        <v>42</v>
      </c>
    </row>
    <row r="37" spans="7:9">
      <c r="G37">
        <v>22</v>
      </c>
      <c r="H37">
        <v>14.5</v>
      </c>
      <c r="I37">
        <v>43</v>
      </c>
    </row>
    <row r="38" spans="7:9">
      <c r="G38">
        <v>23</v>
      </c>
      <c r="H38">
        <v>15</v>
      </c>
      <c r="I38">
        <v>44</v>
      </c>
    </row>
    <row r="39" spans="7:9">
      <c r="G39">
        <v>24</v>
      </c>
      <c r="H39">
        <v>15</v>
      </c>
      <c r="I39">
        <v>45</v>
      </c>
    </row>
    <row r="40" spans="7:9">
      <c r="G40">
        <v>25</v>
      </c>
      <c r="H40">
        <v>15.5</v>
      </c>
      <c r="I40">
        <v>46</v>
      </c>
    </row>
    <row r="41" spans="7:9">
      <c r="G41">
        <v>26</v>
      </c>
      <c r="H41">
        <v>16</v>
      </c>
      <c r="I41">
        <v>47</v>
      </c>
    </row>
    <row r="42" spans="7:9">
      <c r="G42">
        <v>27</v>
      </c>
      <c r="H42">
        <v>16</v>
      </c>
      <c r="I42">
        <v>48</v>
      </c>
    </row>
    <row r="43" spans="7:9">
      <c r="G43">
        <v>28</v>
      </c>
      <c r="H43">
        <v>16.5</v>
      </c>
      <c r="I43">
        <v>49</v>
      </c>
    </row>
    <row r="44" spans="7:9">
      <c r="G44">
        <v>29</v>
      </c>
      <c r="H44">
        <v>17</v>
      </c>
      <c r="I44">
        <v>50</v>
      </c>
    </row>
    <row r="45" spans="7:9">
      <c r="G45">
        <v>30</v>
      </c>
      <c r="H45">
        <v>17</v>
      </c>
      <c r="I45">
        <v>51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activeCell="E18" sqref="A1:E18"/>
    </sheetView>
  </sheetViews>
  <sheetFormatPr defaultRowHeight="19.5" customHeight="1"/>
  <cols>
    <col min="1" max="1" width="17.875" bestFit="1" customWidth="1"/>
    <col min="2" max="2" width="11.625" bestFit="1" customWidth="1"/>
    <col min="3" max="3" width="80.25" customWidth="1"/>
    <col min="4" max="4" width="11.875" style="2" bestFit="1" customWidth="1"/>
    <col min="5" max="5" width="22.75" bestFit="1" customWidth="1"/>
    <col min="9" max="9" width="26" customWidth="1"/>
    <col min="10" max="10" width="39.5" customWidth="1"/>
    <col min="11" max="11" width="37.75" customWidth="1"/>
    <col min="12" max="12" width="45.375" customWidth="1"/>
  </cols>
  <sheetData>
    <row r="1" spans="1:12" ht="19.5" customHeight="1">
      <c r="A1" s="1464" t="s">
        <v>310</v>
      </c>
      <c r="B1" s="1464"/>
      <c r="C1" s="1464"/>
      <c r="D1" s="1464"/>
      <c r="E1" s="1464"/>
    </row>
    <row r="2" spans="1:12" ht="19.5" customHeight="1">
      <c r="A2" s="1464" t="s">
        <v>311</v>
      </c>
      <c r="B2" s="1464"/>
      <c r="C2" s="1464"/>
      <c r="D2" s="1464"/>
      <c r="E2" s="1464"/>
    </row>
    <row r="3" spans="1:12" ht="19.5" customHeight="1">
      <c r="A3" s="1005"/>
    </row>
    <row r="4" spans="1:12" ht="19.5" customHeight="1" thickBot="1">
      <c r="A4" s="1022" t="s">
        <v>312</v>
      </c>
      <c r="B4" s="1022" t="s">
        <v>313</v>
      </c>
      <c r="C4" s="1022" t="s">
        <v>353</v>
      </c>
      <c r="D4" s="1022" t="s">
        <v>499</v>
      </c>
      <c r="E4" s="1022" t="s">
        <v>354</v>
      </c>
      <c r="I4" s="1023" t="s">
        <v>356</v>
      </c>
    </row>
    <row r="5" spans="1:12" ht="19.5" customHeight="1" thickTop="1">
      <c r="A5" s="1010" t="s">
        <v>314</v>
      </c>
      <c r="B5" s="1010" t="s">
        <v>315</v>
      </c>
      <c r="C5" s="1011" t="s">
        <v>345</v>
      </c>
      <c r="D5" s="1010" t="s">
        <v>503</v>
      </c>
      <c r="E5" s="1011" t="s">
        <v>335</v>
      </c>
      <c r="I5" s="1023" t="s">
        <v>357</v>
      </c>
    </row>
    <row r="6" spans="1:12" ht="19.5" customHeight="1">
      <c r="A6" s="1015" t="s">
        <v>295</v>
      </c>
      <c r="B6" s="1015" t="s">
        <v>316</v>
      </c>
      <c r="C6" s="1016" t="s">
        <v>349</v>
      </c>
      <c r="D6" s="1015" t="s">
        <v>503</v>
      </c>
      <c r="E6" s="1017" t="s">
        <v>336</v>
      </c>
      <c r="I6" s="1023"/>
    </row>
    <row r="7" spans="1:12" ht="19.5" customHeight="1">
      <c r="A7" s="1013" t="s">
        <v>317</v>
      </c>
      <c r="B7" s="1013" t="s">
        <v>318</v>
      </c>
      <c r="C7" s="1009" t="s">
        <v>350</v>
      </c>
      <c r="D7" s="1013" t="s">
        <v>503</v>
      </c>
      <c r="E7" s="1012" t="s">
        <v>337</v>
      </c>
      <c r="I7" s="1024" t="s">
        <v>358</v>
      </c>
      <c r="J7" s="1024" t="s">
        <v>359</v>
      </c>
      <c r="K7" s="1024" t="s">
        <v>360</v>
      </c>
      <c r="L7" s="1024" t="s">
        <v>361</v>
      </c>
    </row>
    <row r="8" spans="1:12" ht="19.5" customHeight="1">
      <c r="A8" s="1018" t="s">
        <v>319</v>
      </c>
      <c r="B8" s="1019" t="s">
        <v>320</v>
      </c>
      <c r="C8" s="1020" t="s">
        <v>351</v>
      </c>
      <c r="D8" s="1018" t="s">
        <v>503</v>
      </c>
      <c r="E8" s="1021" t="s">
        <v>338</v>
      </c>
      <c r="I8" s="1465" t="s">
        <v>362</v>
      </c>
      <c r="J8" s="1465" t="s">
        <v>363</v>
      </c>
      <c r="K8" s="1025" t="s">
        <v>364</v>
      </c>
      <c r="L8" s="1465" t="s">
        <v>366</v>
      </c>
    </row>
    <row r="9" spans="1:12" ht="19.5" customHeight="1">
      <c r="A9" s="1013" t="s">
        <v>355</v>
      </c>
      <c r="B9" s="1013" t="s">
        <v>321</v>
      </c>
      <c r="C9" s="1009" t="s">
        <v>352</v>
      </c>
      <c r="D9" s="1013" t="s">
        <v>503</v>
      </c>
      <c r="E9" s="1012" t="s">
        <v>339</v>
      </c>
      <c r="I9" s="1465"/>
      <c r="J9" s="1465"/>
      <c r="K9" s="1025" t="s">
        <v>365</v>
      </c>
      <c r="L9" s="1465"/>
    </row>
    <row r="10" spans="1:12" ht="19.5" customHeight="1">
      <c r="A10" s="1008" t="s">
        <v>322</v>
      </c>
      <c r="B10" s="1008" t="s">
        <v>323</v>
      </c>
      <c r="C10" s="1009" t="s">
        <v>324</v>
      </c>
      <c r="D10" s="1013" t="s">
        <v>503</v>
      </c>
      <c r="E10" s="1009" t="s">
        <v>340</v>
      </c>
      <c r="I10" s="1465" t="s">
        <v>367</v>
      </c>
      <c r="J10" s="1465" t="s">
        <v>368</v>
      </c>
      <c r="K10" s="1025" t="s">
        <v>369</v>
      </c>
      <c r="L10" s="1465" t="s">
        <v>371</v>
      </c>
    </row>
    <row r="11" spans="1:12" ht="19.5" customHeight="1">
      <c r="A11" s="1008" t="s">
        <v>325</v>
      </c>
      <c r="B11" s="1008" t="s">
        <v>326</v>
      </c>
      <c r="C11" s="1009" t="s">
        <v>327</v>
      </c>
      <c r="D11" s="1013" t="s">
        <v>503</v>
      </c>
      <c r="E11" s="1009" t="s">
        <v>341</v>
      </c>
      <c r="I11" s="1465"/>
      <c r="J11" s="1465"/>
      <c r="K11" s="1025" t="s">
        <v>370</v>
      </c>
      <c r="L11" s="1465"/>
    </row>
    <row r="12" spans="1:12" ht="19.5" customHeight="1">
      <c r="A12" s="1008" t="s">
        <v>328</v>
      </c>
      <c r="B12" s="1008" t="s">
        <v>329</v>
      </c>
      <c r="C12" s="1009" t="s">
        <v>346</v>
      </c>
      <c r="D12" s="1008">
        <v>50</v>
      </c>
      <c r="E12" s="1009" t="s">
        <v>342</v>
      </c>
      <c r="I12" s="1465" t="s">
        <v>372</v>
      </c>
      <c r="J12" s="1465" t="s">
        <v>373</v>
      </c>
      <c r="K12" s="1025" t="s">
        <v>374</v>
      </c>
      <c r="L12" s="1465" t="s">
        <v>376</v>
      </c>
    </row>
    <row r="13" spans="1:12" ht="19.5" customHeight="1">
      <c r="A13" s="1008" t="s">
        <v>330</v>
      </c>
      <c r="B13" s="1008" t="s">
        <v>331</v>
      </c>
      <c r="C13" s="1009" t="s">
        <v>332</v>
      </c>
      <c r="D13" s="1013" t="s">
        <v>503</v>
      </c>
      <c r="E13" s="1009" t="s">
        <v>343</v>
      </c>
      <c r="I13" s="1465"/>
      <c r="J13" s="1465"/>
      <c r="K13" s="1025" t="s">
        <v>375</v>
      </c>
      <c r="L13" s="1465"/>
    </row>
    <row r="14" spans="1:12" ht="19.5" customHeight="1">
      <c r="A14" s="1031" t="s">
        <v>500</v>
      </c>
      <c r="B14" s="217" t="s">
        <v>501</v>
      </c>
      <c r="C14" s="217" t="s">
        <v>502</v>
      </c>
      <c r="D14" s="217">
        <v>100</v>
      </c>
      <c r="E14" s="1009" t="s">
        <v>343</v>
      </c>
      <c r="I14" s="1465" t="s">
        <v>408</v>
      </c>
      <c r="J14" s="1465" t="s">
        <v>409</v>
      </c>
      <c r="K14" s="1025" t="s">
        <v>377</v>
      </c>
      <c r="L14" s="1465" t="s">
        <v>379</v>
      </c>
    </row>
    <row r="15" spans="1:12" ht="19.5" customHeight="1">
      <c r="A15" s="1032"/>
      <c r="B15" s="6"/>
      <c r="C15" s="6"/>
      <c r="D15" s="6"/>
      <c r="E15" s="1033"/>
      <c r="I15" s="1465"/>
      <c r="J15" s="1465"/>
      <c r="K15" s="1025" t="s">
        <v>378</v>
      </c>
      <c r="L15" s="1465"/>
    </row>
    <row r="16" spans="1:12" ht="19.5" customHeight="1">
      <c r="A16" s="1464" t="s">
        <v>333</v>
      </c>
      <c r="B16" s="1464"/>
      <c r="C16" s="1464"/>
      <c r="D16" s="1464"/>
      <c r="E16" s="1464"/>
      <c r="I16" s="1465" t="s">
        <v>380</v>
      </c>
      <c r="J16" s="1465" t="s">
        <v>381</v>
      </c>
      <c r="K16" s="1025" t="s">
        <v>382</v>
      </c>
      <c r="L16" s="1465" t="s">
        <v>384</v>
      </c>
    </row>
    <row r="17" spans="1:12" ht="19.5" customHeight="1">
      <c r="B17" s="1014" t="s">
        <v>348</v>
      </c>
      <c r="C17" s="1007" t="s">
        <v>353</v>
      </c>
      <c r="D17" s="1007" t="s">
        <v>499</v>
      </c>
      <c r="E17" s="1007" t="s">
        <v>354</v>
      </c>
      <c r="I17" s="1465"/>
      <c r="J17" s="1465"/>
      <c r="K17" s="1025" t="s">
        <v>383</v>
      </c>
      <c r="L17" s="1465"/>
    </row>
    <row r="18" spans="1:12" ht="19.5" customHeight="1">
      <c r="A18" s="1006"/>
      <c r="B18" s="1008" t="s">
        <v>334</v>
      </c>
      <c r="C18" s="1009" t="s">
        <v>347</v>
      </c>
      <c r="D18" s="1008" t="s">
        <v>503</v>
      </c>
      <c r="E18" s="1009" t="s">
        <v>344</v>
      </c>
      <c r="I18" s="1025" t="s">
        <v>385</v>
      </c>
      <c r="J18" s="1025" t="s">
        <v>386</v>
      </c>
      <c r="K18" s="1025" t="s">
        <v>387</v>
      </c>
      <c r="L18" s="1025" t="s">
        <v>388</v>
      </c>
    </row>
    <row r="19" spans="1:12" ht="19.5" customHeight="1">
      <c r="A19" s="1004"/>
      <c r="I19" s="1025" t="s">
        <v>389</v>
      </c>
      <c r="J19" s="1025" t="s">
        <v>390</v>
      </c>
      <c r="K19" s="1025" t="s">
        <v>391</v>
      </c>
      <c r="L19" s="1025" t="s">
        <v>392</v>
      </c>
    </row>
    <row r="20" spans="1:12" ht="19.5" customHeight="1">
      <c r="I20" s="1465" t="s">
        <v>393</v>
      </c>
      <c r="J20" s="1465" t="s">
        <v>394</v>
      </c>
      <c r="K20" s="1025" t="s">
        <v>395</v>
      </c>
      <c r="L20" s="1465" t="s">
        <v>397</v>
      </c>
    </row>
    <row r="21" spans="1:12" ht="19.5" customHeight="1">
      <c r="I21" s="1465"/>
      <c r="J21" s="1465"/>
      <c r="K21" s="1025" t="s">
        <v>396</v>
      </c>
      <c r="L21" s="1465"/>
    </row>
    <row r="22" spans="1:12" ht="19.5" customHeight="1">
      <c r="I22" s="1025" t="s">
        <v>398</v>
      </c>
      <c r="J22" s="1025" t="s">
        <v>399</v>
      </c>
      <c r="K22" s="1025" t="s">
        <v>400</v>
      </c>
      <c r="L22" s="1025" t="s">
        <v>401</v>
      </c>
    </row>
    <row r="23" spans="1:12" ht="19.5" customHeight="1">
      <c r="I23" s="1004"/>
    </row>
    <row r="24" spans="1:12" ht="19.5" customHeight="1">
      <c r="I24" s="1023" t="s">
        <v>402</v>
      </c>
    </row>
    <row r="25" spans="1:12" ht="19.5" customHeight="1">
      <c r="I25" s="1023"/>
    </row>
    <row r="26" spans="1:12" ht="19.5" customHeight="1">
      <c r="I26" s="1024" t="s">
        <v>403</v>
      </c>
      <c r="J26" s="1024" t="s">
        <v>360</v>
      </c>
      <c r="K26" s="1024" t="s">
        <v>361</v>
      </c>
    </row>
    <row r="27" spans="1:12" ht="19.5" customHeight="1">
      <c r="I27" s="1465" t="s">
        <v>404</v>
      </c>
      <c r="J27" s="1025" t="s">
        <v>405</v>
      </c>
      <c r="K27" s="1465" t="s">
        <v>407</v>
      </c>
    </row>
    <row r="28" spans="1:12" ht="19.5" customHeight="1">
      <c r="I28" s="1465"/>
      <c r="J28" s="1025" t="s">
        <v>406</v>
      </c>
      <c r="K28" s="1465"/>
    </row>
  </sheetData>
  <mergeCells count="23">
    <mergeCell ref="I27:I28"/>
    <mergeCell ref="K27:K28"/>
    <mergeCell ref="L14:L15"/>
    <mergeCell ref="I16:I17"/>
    <mergeCell ref="J16:J17"/>
    <mergeCell ref="L16:L17"/>
    <mergeCell ref="I20:I21"/>
    <mergeCell ref="J20:J21"/>
    <mergeCell ref="L20:L21"/>
    <mergeCell ref="L8:L9"/>
    <mergeCell ref="I10:I11"/>
    <mergeCell ref="J10:J11"/>
    <mergeCell ref="L10:L11"/>
    <mergeCell ref="I12:I13"/>
    <mergeCell ref="J12:J13"/>
    <mergeCell ref="L12:L13"/>
    <mergeCell ref="A1:E1"/>
    <mergeCell ref="A2:E2"/>
    <mergeCell ref="A16:E16"/>
    <mergeCell ref="I8:I9"/>
    <mergeCell ref="J8:J9"/>
    <mergeCell ref="I14:I15"/>
    <mergeCell ref="J14:J15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2:AG25"/>
  <sheetViews>
    <sheetView topLeftCell="V1" workbookViewId="0">
      <selection activeCell="AD28" sqref="AD28"/>
    </sheetView>
  </sheetViews>
  <sheetFormatPr defaultRowHeight="16.5"/>
  <cols>
    <col min="1" max="1" width="0.75" style="2" customWidth="1"/>
    <col min="2" max="2" width="15.375" style="2" customWidth="1"/>
    <col min="3" max="3" width="8.625" style="2" bestFit="1" customWidth="1"/>
    <col min="4" max="8" width="5.25" style="2" bestFit="1" customWidth="1"/>
    <col min="9" max="9" width="7.125" style="2" bestFit="1" customWidth="1"/>
    <col min="10" max="17" width="5.25" style="2" bestFit="1" customWidth="1"/>
    <col min="18" max="18" width="3.375" style="2" bestFit="1" customWidth="1"/>
    <col min="19" max="20" width="5.25" style="2" bestFit="1" customWidth="1"/>
    <col min="21" max="21" width="13.875" style="2" bestFit="1" customWidth="1"/>
    <col min="22" max="23" width="9" style="2"/>
    <col min="24" max="24" width="15.375" style="2" customWidth="1"/>
    <col min="25" max="25" width="16.625" style="2" customWidth="1"/>
    <col min="26" max="27" width="9" style="2"/>
    <col min="28" max="28" width="6.25" style="2" customWidth="1"/>
    <col min="29" max="31" width="15.5" style="2" customWidth="1"/>
    <col min="32" max="32" width="10.375" style="2" customWidth="1"/>
    <col min="33" max="33" width="13.875" style="2" customWidth="1"/>
    <col min="34" max="16384" width="9" style="2"/>
  </cols>
  <sheetData>
    <row r="2" spans="2:33">
      <c r="B2" s="217" t="s">
        <v>436</v>
      </c>
      <c r="C2" s="217" t="s">
        <v>485</v>
      </c>
      <c r="D2" s="217" t="s">
        <v>413</v>
      </c>
      <c r="E2" s="217" t="s">
        <v>414</v>
      </c>
      <c r="F2" s="217" t="s">
        <v>415</v>
      </c>
      <c r="G2" s="217" t="s">
        <v>416</v>
      </c>
      <c r="H2" s="217" t="s">
        <v>417</v>
      </c>
      <c r="I2" s="217" t="s">
        <v>488</v>
      </c>
      <c r="J2" s="217" t="s">
        <v>489</v>
      </c>
      <c r="K2" s="217" t="s">
        <v>418</v>
      </c>
      <c r="L2" s="217" t="s">
        <v>419</v>
      </c>
      <c r="M2" s="217" t="s">
        <v>420</v>
      </c>
      <c r="N2" s="217" t="s">
        <v>421</v>
      </c>
      <c r="O2" s="217" t="s">
        <v>490</v>
      </c>
      <c r="P2" s="217" t="s">
        <v>3</v>
      </c>
      <c r="Q2" s="217" t="s">
        <v>417</v>
      </c>
      <c r="R2" s="217" t="s">
        <v>422</v>
      </c>
      <c r="S2" s="217" t="s">
        <v>423</v>
      </c>
      <c r="T2" s="217" t="s">
        <v>424</v>
      </c>
      <c r="U2" s="217" t="s">
        <v>491</v>
      </c>
      <c r="X2" s="217" t="s">
        <v>436</v>
      </c>
      <c r="Y2" s="217" t="s">
        <v>437</v>
      </c>
      <c r="Z2" s="217" t="s">
        <v>438</v>
      </c>
      <c r="AA2" s="217" t="s">
        <v>439</v>
      </c>
      <c r="AB2" s="217" t="s">
        <v>440</v>
      </c>
      <c r="AC2" s="217" t="s">
        <v>441</v>
      </c>
      <c r="AD2" s="217" t="s">
        <v>442</v>
      </c>
      <c r="AE2" s="217" t="s">
        <v>443</v>
      </c>
      <c r="AF2" s="217" t="s">
        <v>444</v>
      </c>
      <c r="AG2" s="217" t="s">
        <v>495</v>
      </c>
    </row>
    <row r="3" spans="2:33">
      <c r="B3" s="1028" t="s">
        <v>410</v>
      </c>
      <c r="C3" s="1029" t="s">
        <v>484</v>
      </c>
      <c r="D3" s="1028">
        <v>290</v>
      </c>
      <c r="E3" s="1028">
        <v>370</v>
      </c>
      <c r="F3" s="1028">
        <v>13</v>
      </c>
      <c r="G3" s="1028">
        <v>15</v>
      </c>
      <c r="H3" s="1028">
        <v>48</v>
      </c>
      <c r="I3" s="1028">
        <v>760</v>
      </c>
      <c r="J3" s="1029">
        <v>25</v>
      </c>
      <c r="K3" s="1029">
        <v>50</v>
      </c>
      <c r="L3" s="1029">
        <v>20</v>
      </c>
      <c r="M3" s="1029">
        <v>1110</v>
      </c>
      <c r="N3" s="1029">
        <v>1180</v>
      </c>
      <c r="O3" s="1028">
        <v>3</v>
      </c>
      <c r="P3" s="1028">
        <v>2</v>
      </c>
      <c r="Q3" s="1028">
        <v>3</v>
      </c>
      <c r="R3" s="1028">
        <v>5</v>
      </c>
      <c r="S3" s="1028">
        <v>1</v>
      </c>
      <c r="T3" s="1028">
        <v>1</v>
      </c>
      <c r="U3" s="1028" t="s">
        <v>412</v>
      </c>
      <c r="X3" s="1470" t="s">
        <v>410</v>
      </c>
      <c r="Y3" s="1470" t="s">
        <v>494</v>
      </c>
      <c r="Z3" s="1466" t="s">
        <v>425</v>
      </c>
      <c r="AA3" s="1466">
        <v>50</v>
      </c>
      <c r="AB3" s="1466">
        <v>6</v>
      </c>
      <c r="AC3" s="1026" t="s">
        <v>426</v>
      </c>
      <c r="AD3" s="1027" t="s">
        <v>446</v>
      </c>
      <c r="AE3" s="1027" t="s">
        <v>445</v>
      </c>
      <c r="AF3" s="1466" t="s">
        <v>411</v>
      </c>
      <c r="AG3" s="1466"/>
    </row>
    <row r="4" spans="2:33">
      <c r="B4" s="1027" t="s">
        <v>454</v>
      </c>
      <c r="C4" s="1030" t="s">
        <v>486</v>
      </c>
      <c r="D4" s="1027">
        <v>340</v>
      </c>
      <c r="E4" s="1027">
        <v>330</v>
      </c>
      <c r="F4" s="1027">
        <v>17</v>
      </c>
      <c r="G4" s="1027">
        <v>15</v>
      </c>
      <c r="H4" s="1027">
        <v>49</v>
      </c>
      <c r="I4" s="1027">
        <v>780</v>
      </c>
      <c r="J4" s="1030">
        <v>30</v>
      </c>
      <c r="K4" s="1030">
        <v>90</v>
      </c>
      <c r="L4" s="1030">
        <v>75</v>
      </c>
      <c r="M4" s="1030">
        <v>430</v>
      </c>
      <c r="N4" s="1030">
        <v>595</v>
      </c>
      <c r="O4" s="1027">
        <v>3</v>
      </c>
      <c r="P4" s="1027">
        <v>2</v>
      </c>
      <c r="Q4" s="1027">
        <v>3</v>
      </c>
      <c r="R4" s="1027">
        <v>4</v>
      </c>
      <c r="S4" s="1027">
        <v>1</v>
      </c>
      <c r="T4" s="1027">
        <v>1</v>
      </c>
      <c r="U4" s="217"/>
      <c r="X4" s="1470"/>
      <c r="Y4" s="1470"/>
      <c r="Z4" s="1466"/>
      <c r="AA4" s="1466"/>
      <c r="AB4" s="1466"/>
      <c r="AC4" s="1026" t="s">
        <v>427</v>
      </c>
      <c r="AD4" s="1027" t="s">
        <v>428</v>
      </c>
      <c r="AE4" s="1027" t="s">
        <v>447</v>
      </c>
      <c r="AF4" s="1466"/>
      <c r="AG4" s="1466"/>
    </row>
    <row r="5" spans="2:33">
      <c r="B5" s="1027" t="s">
        <v>467</v>
      </c>
      <c r="C5" s="1030" t="s">
        <v>487</v>
      </c>
      <c r="D5" s="1027">
        <v>210</v>
      </c>
      <c r="E5" s="1027">
        <v>250</v>
      </c>
      <c r="F5" s="1027">
        <v>14</v>
      </c>
      <c r="G5" s="1027">
        <v>13</v>
      </c>
      <c r="H5" s="1027">
        <v>50</v>
      </c>
      <c r="I5" s="1027">
        <v>910</v>
      </c>
      <c r="J5" s="1030">
        <v>90</v>
      </c>
      <c r="K5" s="1030">
        <v>180</v>
      </c>
      <c r="L5" s="1030">
        <v>110</v>
      </c>
      <c r="M5" s="1030">
        <v>560</v>
      </c>
      <c r="N5" s="1030">
        <v>850</v>
      </c>
      <c r="O5" s="1027">
        <v>4</v>
      </c>
      <c r="P5" s="1027">
        <v>2</v>
      </c>
      <c r="Q5" s="1027">
        <v>3</v>
      </c>
      <c r="R5" s="1027">
        <v>5</v>
      </c>
      <c r="S5" s="1027">
        <v>1</v>
      </c>
      <c r="T5" s="1027">
        <v>1</v>
      </c>
      <c r="U5" s="217"/>
      <c r="X5" s="1470"/>
      <c r="Y5" s="1470"/>
      <c r="Z5" s="1466"/>
      <c r="AA5" s="1466"/>
      <c r="AB5" s="1466"/>
      <c r="AC5" s="1026" t="s">
        <v>448</v>
      </c>
      <c r="AD5" s="1027" t="s">
        <v>429</v>
      </c>
      <c r="AE5" s="1027" t="s">
        <v>449</v>
      </c>
      <c r="AF5" s="1466"/>
      <c r="AG5" s="1466"/>
    </row>
    <row r="6" spans="2:33">
      <c r="X6" s="1470"/>
      <c r="Y6" s="1470"/>
      <c r="Z6" s="1466"/>
      <c r="AA6" s="1466"/>
      <c r="AB6" s="1466"/>
      <c r="AC6" s="1026" t="s">
        <v>430</v>
      </c>
      <c r="AD6" s="1027" t="s">
        <v>430</v>
      </c>
      <c r="AE6" s="1027" t="s">
        <v>431</v>
      </c>
      <c r="AF6" s="1466"/>
      <c r="AG6" s="1466"/>
    </row>
    <row r="7" spans="2:33">
      <c r="X7" s="1470"/>
      <c r="Y7" s="1470"/>
      <c r="Z7" s="1466"/>
      <c r="AA7" s="1466"/>
      <c r="AB7" s="1466"/>
      <c r="AC7" s="1026" t="s">
        <v>450</v>
      </c>
      <c r="AD7" s="1027" t="s">
        <v>432</v>
      </c>
      <c r="AE7" s="1027" t="s">
        <v>433</v>
      </c>
      <c r="AF7" s="1466"/>
      <c r="AG7" s="1466"/>
    </row>
    <row r="8" spans="2:33">
      <c r="X8" s="1470"/>
      <c r="Y8" s="1470"/>
      <c r="Z8" s="1466"/>
      <c r="AA8" s="1466"/>
      <c r="AB8" s="1466"/>
      <c r="AC8" s="1026" t="s">
        <v>434</v>
      </c>
      <c r="AD8" s="1027" t="s">
        <v>435</v>
      </c>
      <c r="AE8" s="1027" t="s">
        <v>449</v>
      </c>
      <c r="AF8" s="1466"/>
      <c r="AG8" s="1466"/>
    </row>
    <row r="9" spans="2:33">
      <c r="X9" s="1470"/>
      <c r="Y9" s="1470"/>
      <c r="Z9" s="1466"/>
      <c r="AA9" s="1466"/>
      <c r="AB9" s="1466"/>
      <c r="AC9" s="1026" t="s">
        <v>451</v>
      </c>
      <c r="AD9" s="1027" t="s">
        <v>430</v>
      </c>
      <c r="AE9" s="1027" t="s">
        <v>435</v>
      </c>
      <c r="AF9" s="1466"/>
      <c r="AG9" s="1466"/>
    </row>
    <row r="10" spans="2:33">
      <c r="X10" s="1470"/>
      <c r="Y10" s="1470"/>
      <c r="Z10" s="1466"/>
      <c r="AA10" s="1466"/>
      <c r="AB10" s="1466"/>
      <c r="AC10" s="1026" t="s">
        <v>452</v>
      </c>
      <c r="AD10" s="1027" t="s">
        <v>453</v>
      </c>
      <c r="AE10" s="1027" t="s">
        <v>435</v>
      </c>
      <c r="AF10" s="1466"/>
      <c r="AG10" s="1466"/>
    </row>
    <row r="11" spans="2:33">
      <c r="X11" s="1470" t="s">
        <v>454</v>
      </c>
      <c r="Y11" s="1470" t="s">
        <v>493</v>
      </c>
      <c r="Z11" s="1466" t="s">
        <v>455</v>
      </c>
      <c r="AA11" s="1466">
        <v>50</v>
      </c>
      <c r="AB11" s="1466">
        <v>6</v>
      </c>
      <c r="AC11" s="1026" t="s">
        <v>426</v>
      </c>
      <c r="AD11" s="1027" t="s">
        <v>446</v>
      </c>
      <c r="AE11" s="1027" t="s">
        <v>445</v>
      </c>
      <c r="AF11" s="1466" t="s">
        <v>457</v>
      </c>
      <c r="AG11" s="1467"/>
    </row>
    <row r="12" spans="2:33">
      <c r="X12" s="1470"/>
      <c r="Y12" s="1470"/>
      <c r="Z12" s="1466"/>
      <c r="AA12" s="1466"/>
      <c r="AB12" s="1466"/>
      <c r="AC12" s="1026" t="s">
        <v>458</v>
      </c>
      <c r="AD12" s="1027" t="s">
        <v>459</v>
      </c>
      <c r="AE12" s="1027" t="s">
        <v>460</v>
      </c>
      <c r="AF12" s="1466"/>
      <c r="AG12" s="1468"/>
    </row>
    <row r="13" spans="2:33">
      <c r="X13" s="1470"/>
      <c r="Y13" s="1470"/>
      <c r="Z13" s="1466"/>
      <c r="AA13" s="1466"/>
      <c r="AB13" s="1466"/>
      <c r="AC13" s="1026" t="s">
        <v>461</v>
      </c>
      <c r="AD13" s="1027" t="s">
        <v>462</v>
      </c>
      <c r="AE13" s="1027" t="s">
        <v>463</v>
      </c>
      <c r="AF13" s="1466"/>
      <c r="AG13" s="1468"/>
    </row>
    <row r="14" spans="2:33">
      <c r="X14" s="1470"/>
      <c r="Y14" s="1470"/>
      <c r="Z14" s="1466"/>
      <c r="AA14" s="1466"/>
      <c r="AB14" s="1466"/>
      <c r="AC14" s="1026" t="s">
        <v>448</v>
      </c>
      <c r="AD14" s="1027" t="s">
        <v>429</v>
      </c>
      <c r="AE14" s="1027" t="s">
        <v>449</v>
      </c>
      <c r="AF14" s="1466"/>
      <c r="AG14" s="1468"/>
    </row>
    <row r="15" spans="2:33">
      <c r="X15" s="1470"/>
      <c r="Y15" s="1470"/>
      <c r="Z15" s="1466"/>
      <c r="AA15" s="1466"/>
      <c r="AB15" s="1466"/>
      <c r="AC15" s="1026" t="s">
        <v>464</v>
      </c>
      <c r="AD15" s="1027" t="s">
        <v>465</v>
      </c>
      <c r="AE15" s="1027" t="s">
        <v>466</v>
      </c>
      <c r="AF15" s="1466"/>
      <c r="AG15" s="1468"/>
    </row>
    <row r="16" spans="2:33">
      <c r="X16" s="1470"/>
      <c r="Y16" s="1470"/>
      <c r="Z16" s="1466"/>
      <c r="AA16" s="1466"/>
      <c r="AB16" s="1466"/>
      <c r="AC16" s="1026" t="s">
        <v>456</v>
      </c>
      <c r="AD16" s="1027" t="s">
        <v>456</v>
      </c>
      <c r="AE16" s="1027" t="s">
        <v>428</v>
      </c>
      <c r="AF16" s="1466"/>
      <c r="AG16" s="1468"/>
    </row>
    <row r="17" spans="24:33">
      <c r="X17" s="1470"/>
      <c r="Y17" s="1470"/>
      <c r="Z17" s="1466"/>
      <c r="AA17" s="1466"/>
      <c r="AB17" s="1466"/>
      <c r="AC17" s="1026" t="s">
        <v>450</v>
      </c>
      <c r="AD17" s="1027" t="s">
        <v>432</v>
      </c>
      <c r="AE17" s="1027" t="s">
        <v>433</v>
      </c>
      <c r="AF17" s="1466"/>
      <c r="AG17" s="1469"/>
    </row>
    <row r="18" spans="24:33">
      <c r="X18" s="1470" t="s">
        <v>467</v>
      </c>
      <c r="Y18" s="1470" t="s">
        <v>492</v>
      </c>
      <c r="Z18" s="1466" t="s">
        <v>455</v>
      </c>
      <c r="AA18" s="1466">
        <v>45</v>
      </c>
      <c r="AB18" s="1466">
        <v>6</v>
      </c>
      <c r="AC18" s="1026" t="s">
        <v>468</v>
      </c>
      <c r="AD18" s="1027" t="s">
        <v>433</v>
      </c>
      <c r="AE18" s="1027" t="s">
        <v>469</v>
      </c>
      <c r="AF18" s="1466" t="s">
        <v>411</v>
      </c>
      <c r="AG18" s="1466"/>
    </row>
    <row r="19" spans="24:33">
      <c r="X19" s="1470"/>
      <c r="Y19" s="1470"/>
      <c r="Z19" s="1466"/>
      <c r="AA19" s="1466"/>
      <c r="AB19" s="1466"/>
      <c r="AC19" s="1026" t="s">
        <v>470</v>
      </c>
      <c r="AD19" s="1027" t="s">
        <v>433</v>
      </c>
      <c r="AE19" s="1027" t="s">
        <v>480</v>
      </c>
      <c r="AF19" s="1466"/>
      <c r="AG19" s="1466"/>
    </row>
    <row r="20" spans="24:33">
      <c r="X20" s="1470"/>
      <c r="Y20" s="1470"/>
      <c r="Z20" s="1466"/>
      <c r="AA20" s="1466"/>
      <c r="AB20" s="1466"/>
      <c r="AC20" s="1026" t="s">
        <v>471</v>
      </c>
      <c r="AD20" s="1027" t="s">
        <v>472</v>
      </c>
      <c r="AE20" s="1027" t="s">
        <v>481</v>
      </c>
      <c r="AF20" s="1466"/>
      <c r="AG20" s="1466"/>
    </row>
    <row r="21" spans="24:33">
      <c r="X21" s="1470"/>
      <c r="Y21" s="1470"/>
      <c r="Z21" s="1466"/>
      <c r="AA21" s="1466"/>
      <c r="AB21" s="1466"/>
      <c r="AC21" s="1026" t="s">
        <v>433</v>
      </c>
      <c r="AD21" s="1027" t="s">
        <v>433</v>
      </c>
      <c r="AE21" s="1027" t="s">
        <v>453</v>
      </c>
      <c r="AF21" s="1466"/>
      <c r="AG21" s="1466"/>
    </row>
    <row r="22" spans="24:33">
      <c r="X22" s="1470"/>
      <c r="Y22" s="1470"/>
      <c r="Z22" s="1466"/>
      <c r="AA22" s="1466"/>
      <c r="AB22" s="1466"/>
      <c r="AC22" s="1026" t="s">
        <v>473</v>
      </c>
      <c r="AD22" s="1027" t="s">
        <v>474</v>
      </c>
      <c r="AE22" s="1027" t="s">
        <v>456</v>
      </c>
      <c r="AF22" s="1466"/>
      <c r="AG22" s="1466"/>
    </row>
    <row r="23" spans="24:33">
      <c r="X23" s="1470"/>
      <c r="Y23" s="1470"/>
      <c r="Z23" s="1466"/>
      <c r="AA23" s="1466"/>
      <c r="AB23" s="1466"/>
      <c r="AC23" s="1026" t="s">
        <v>475</v>
      </c>
      <c r="AD23" s="1027" t="s">
        <v>476</v>
      </c>
      <c r="AE23" s="1027" t="s">
        <v>482</v>
      </c>
      <c r="AF23" s="1466"/>
      <c r="AG23" s="1466"/>
    </row>
    <row r="24" spans="24:33">
      <c r="X24" s="1470"/>
      <c r="Y24" s="1470"/>
      <c r="Z24" s="1466"/>
      <c r="AA24" s="1466"/>
      <c r="AB24" s="1466"/>
      <c r="AC24" s="1026" t="s">
        <v>477</v>
      </c>
      <c r="AD24" s="1027" t="s">
        <v>453</v>
      </c>
      <c r="AE24" s="1027" t="s">
        <v>478</v>
      </c>
      <c r="AF24" s="1466"/>
      <c r="AG24" s="1466"/>
    </row>
    <row r="25" spans="24:33">
      <c r="X25" s="1470"/>
      <c r="Y25" s="1470"/>
      <c r="Z25" s="1466"/>
      <c r="AA25" s="1466"/>
      <c r="AB25" s="1466"/>
      <c r="AC25" s="1026" t="s">
        <v>479</v>
      </c>
      <c r="AD25" s="1027" t="s">
        <v>483</v>
      </c>
      <c r="AE25" s="1027" t="s">
        <v>453</v>
      </c>
      <c r="AF25" s="1466"/>
      <c r="AG25" s="1466"/>
    </row>
  </sheetData>
  <mergeCells count="21">
    <mergeCell ref="AF3:AF10"/>
    <mergeCell ref="AG3:AG10"/>
    <mergeCell ref="X11:X17"/>
    <mergeCell ref="Y11:Y17"/>
    <mergeCell ref="Z11:Z17"/>
    <mergeCell ref="X3:X10"/>
    <mergeCell ref="Y3:Y10"/>
    <mergeCell ref="Z3:Z10"/>
    <mergeCell ref="X18:X25"/>
    <mergeCell ref="Y18:Y25"/>
    <mergeCell ref="Z18:Z25"/>
    <mergeCell ref="AA3:AA10"/>
    <mergeCell ref="AB3:AB10"/>
    <mergeCell ref="AA18:AA25"/>
    <mergeCell ref="AB18:AB25"/>
    <mergeCell ref="AF18:AF25"/>
    <mergeCell ref="AG18:AG25"/>
    <mergeCell ref="AG11:AG17"/>
    <mergeCell ref="AA11:AA17"/>
    <mergeCell ref="AB11:AB17"/>
    <mergeCell ref="AF11:AF1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1</vt:i4>
      </vt:variant>
    </vt:vector>
  </HeadingPairs>
  <TitlesOfParts>
    <vt:vector size="7" baseType="lpstr">
      <vt:lpstr>선박</vt:lpstr>
      <vt:lpstr>선박 (2)</vt:lpstr>
      <vt:lpstr>선박 (3)</vt:lpstr>
      <vt:lpstr>Sheet2</vt:lpstr>
      <vt:lpstr>Sheet1</vt:lpstr>
      <vt:lpstr>Sheet3</vt:lpstr>
      <vt:lpstr>선박분류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 Kim</dc:creator>
  <cp:lastModifiedBy>duan1771@gmail.com</cp:lastModifiedBy>
  <cp:lastPrinted>2023-12-14T07:40:47Z</cp:lastPrinted>
  <dcterms:created xsi:type="dcterms:W3CDTF">2020-04-28T00:13:15Z</dcterms:created>
  <dcterms:modified xsi:type="dcterms:W3CDTF">2025-11-09T11:12:17Z</dcterms:modified>
</cp:coreProperties>
</file>