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a87952233a64624/문서/"/>
    </mc:Choice>
  </mc:AlternateContent>
  <xr:revisionPtr revIDLastSave="4" documentId="8_{428CA897-FDD9-4026-9311-9D5005E9530C}" xr6:coauthVersionLast="47" xr6:coauthVersionMax="47" xr10:uidLastSave="{5FDAA4FF-6FCA-40C9-B636-3B8C791BE127}"/>
  <bookViews>
    <workbookView xWindow="-108" yWindow="-108" windowWidth="23256" windowHeight="12456" xr2:uid="{BEFB0D6A-C6B0-4818-BADA-806E691B69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I34" i="1"/>
  <c r="I33" i="1"/>
  <c r="I32" i="1"/>
  <c r="G33" i="1"/>
  <c r="I31" i="1"/>
  <c r="G32" i="1" s="1"/>
  <c r="I30" i="1"/>
  <c r="G31" i="1"/>
  <c r="I29" i="1"/>
  <c r="G30" i="1" s="1"/>
  <c r="I28" i="1"/>
  <c r="G29" i="1"/>
  <c r="I27" i="1"/>
  <c r="I26" i="1"/>
  <c r="G27" i="1"/>
  <c r="K24" i="1"/>
  <c r="L24" i="1" s="1"/>
  <c r="N24" i="1" s="1"/>
  <c r="I25" i="1"/>
  <c r="I24" i="1"/>
  <c r="G25" i="1"/>
  <c r="I23" i="1"/>
  <c r="G24" i="1" s="1"/>
  <c r="I22" i="1"/>
  <c r="G23" i="1"/>
  <c r="I21" i="1"/>
  <c r="I20" i="1"/>
  <c r="G21" i="1"/>
  <c r="I19" i="1"/>
  <c r="G20" i="1" s="1"/>
  <c r="I18" i="1"/>
  <c r="G19" i="1"/>
  <c r="I17" i="1"/>
  <c r="I16" i="1"/>
  <c r="G17" i="1"/>
  <c r="I15" i="1"/>
  <c r="G16" i="1" s="1"/>
  <c r="I14" i="1"/>
  <c r="G15" i="1"/>
  <c r="I13" i="1"/>
  <c r="G14" i="1" s="1"/>
  <c r="I12" i="1"/>
  <c r="G13" i="1"/>
  <c r="I11" i="1"/>
  <c r="G12" i="1" s="1"/>
  <c r="I10" i="1"/>
  <c r="G11" i="1"/>
  <c r="I9" i="1"/>
  <c r="G10" i="1" s="1"/>
  <c r="I8" i="1"/>
  <c r="G9" i="1"/>
  <c r="I7" i="1"/>
  <c r="G8" i="1" s="1"/>
  <c r="I6" i="1"/>
  <c r="G7" i="1"/>
  <c r="I5" i="1"/>
  <c r="G6" i="1" s="1"/>
  <c r="G5" i="1"/>
  <c r="I4" i="1"/>
  <c r="I3" i="1"/>
  <c r="O3" i="1" s="1"/>
  <c r="E2" i="1"/>
  <c r="G3" i="1"/>
  <c r="I2" i="1"/>
  <c r="E4" i="1"/>
  <c r="E3" i="1"/>
  <c r="D1" i="1"/>
  <c r="K14" i="1" s="1"/>
  <c r="G4" i="1" l="1"/>
  <c r="O4" i="1" s="1"/>
  <c r="C2" i="1"/>
  <c r="K4" i="1"/>
  <c r="L4" i="1" s="1"/>
  <c r="K10" i="1"/>
  <c r="L9" i="1" s="1"/>
  <c r="N9" i="1" s="1"/>
  <c r="K5" i="1"/>
  <c r="M5" i="1" s="1"/>
  <c r="N4" i="1"/>
  <c r="K15" i="1"/>
  <c r="M15" i="1" s="1"/>
  <c r="L13" i="1"/>
  <c r="N13" i="1" s="1"/>
  <c r="L3" i="1"/>
  <c r="N3" i="1" s="1"/>
  <c r="G26" i="1"/>
  <c r="K20" i="1"/>
  <c r="L20" i="1" s="1"/>
  <c r="N20" i="1" s="1"/>
  <c r="K2" i="1"/>
  <c r="K22" i="1"/>
  <c r="L22" i="1" s="1"/>
  <c r="N22" i="1" s="1"/>
  <c r="K8" i="1"/>
  <c r="M8" i="1" s="1"/>
  <c r="G22" i="1"/>
  <c r="K30" i="1"/>
  <c r="L29" i="1" s="1"/>
  <c r="N29" i="1" s="1"/>
  <c r="G18" i="1"/>
  <c r="K18" i="1"/>
  <c r="K19" i="1" s="1"/>
  <c r="M19" i="1" s="1"/>
  <c r="K32" i="1"/>
  <c r="K25" i="1"/>
  <c r="M25" i="1" s="1"/>
  <c r="K26" i="1"/>
  <c r="M26" i="1" s="1"/>
  <c r="G34" i="1"/>
  <c r="K12" i="1"/>
  <c r="G28" i="1"/>
  <c r="M24" i="1"/>
  <c r="K28" i="1"/>
  <c r="K6" i="1"/>
  <c r="K16" i="1"/>
  <c r="L23" i="1"/>
  <c r="N23" i="1" s="1"/>
  <c r="K34" i="1"/>
  <c r="L33" i="1" s="1"/>
  <c r="N33" i="1" s="1"/>
  <c r="L34" i="1"/>
  <c r="N34" i="1" s="1"/>
  <c r="L14" i="1"/>
  <c r="N14" i="1" s="1"/>
  <c r="M14" i="1"/>
  <c r="O5" i="1" l="1"/>
  <c r="L18" i="1"/>
  <c r="N18" i="1" s="1"/>
  <c r="L10" i="1"/>
  <c r="N10" i="1" s="1"/>
  <c r="M10" i="1"/>
  <c r="K11" i="1"/>
  <c r="M11" i="1" s="1"/>
  <c r="M18" i="1"/>
  <c r="L26" i="1"/>
  <c r="N26" i="1" s="1"/>
  <c r="M34" i="1"/>
  <c r="M4" i="1"/>
  <c r="P4" i="1" s="1"/>
  <c r="K9" i="1"/>
  <c r="M9" i="1" s="1"/>
  <c r="L8" i="1"/>
  <c r="N8" i="1" s="1"/>
  <c r="L7" i="1"/>
  <c r="N7" i="1" s="1"/>
  <c r="M20" i="1"/>
  <c r="K23" i="1"/>
  <c r="M23" i="1" s="1"/>
  <c r="L21" i="1"/>
  <c r="N21" i="1" s="1"/>
  <c r="M22" i="1"/>
  <c r="L11" i="1"/>
  <c r="N11" i="1" s="1"/>
  <c r="M12" i="1"/>
  <c r="M28" i="1"/>
  <c r="L27" i="1"/>
  <c r="N27" i="1" s="1"/>
  <c r="L31" i="1"/>
  <c r="N31" i="1" s="1"/>
  <c r="K33" i="1"/>
  <c r="M33" i="1" s="1"/>
  <c r="K21" i="1"/>
  <c r="M21" i="1" s="1"/>
  <c r="L19" i="1"/>
  <c r="N19" i="1" s="1"/>
  <c r="L12" i="1"/>
  <c r="N12" i="1" s="1"/>
  <c r="K27" i="1"/>
  <c r="M27" i="1" s="1"/>
  <c r="L25" i="1"/>
  <c r="N25" i="1" s="1"/>
  <c r="L30" i="1"/>
  <c r="N30" i="1" s="1"/>
  <c r="L17" i="1"/>
  <c r="N17" i="1" s="1"/>
  <c r="K17" i="1"/>
  <c r="M17" i="1" s="1"/>
  <c r="L15" i="1"/>
  <c r="N15" i="1" s="1"/>
  <c r="M6" i="1"/>
  <c r="L6" i="1"/>
  <c r="N6" i="1" s="1"/>
  <c r="L5" i="1"/>
  <c r="N5" i="1" s="1"/>
  <c r="K7" i="1"/>
  <c r="M7" i="1" s="1"/>
  <c r="K29" i="1"/>
  <c r="M29" i="1" s="1"/>
  <c r="M2" i="1"/>
  <c r="P2" i="1" s="1"/>
  <c r="L2" i="1"/>
  <c r="K13" i="1"/>
  <c r="M13" i="1" s="1"/>
  <c r="L28" i="1"/>
  <c r="N28" i="1" s="1"/>
  <c r="L16" i="1"/>
  <c r="N16" i="1" s="1"/>
  <c r="M32" i="1"/>
  <c r="K31" i="1"/>
  <c r="M31" i="1" s="1"/>
  <c r="M30" i="1"/>
  <c r="M16" i="1"/>
  <c r="L32" i="1"/>
  <c r="N32" i="1" s="1"/>
  <c r="O6" i="1" l="1"/>
  <c r="P5" i="1"/>
  <c r="N2" i="1"/>
  <c r="K3" i="1"/>
  <c r="M3" i="1" s="1"/>
  <c r="P3" i="1" s="1"/>
  <c r="O7" i="1" l="1"/>
  <c r="P6" i="1"/>
  <c r="O8" i="1" l="1"/>
  <c r="P7" i="1"/>
  <c r="O9" i="1" l="1"/>
  <c r="P8" i="1"/>
  <c r="O10" i="1" l="1"/>
  <c r="P9" i="1"/>
  <c r="O11" i="1" l="1"/>
  <c r="P10" i="1"/>
  <c r="O12" i="1" l="1"/>
  <c r="P11" i="1"/>
  <c r="O13" i="1" l="1"/>
  <c r="P12" i="1"/>
  <c r="O14" i="1" l="1"/>
  <c r="P13" i="1"/>
  <c r="O15" i="1" l="1"/>
  <c r="P14" i="1"/>
  <c r="O16" i="1" l="1"/>
  <c r="P15" i="1"/>
  <c r="O17" i="1" l="1"/>
  <c r="P16" i="1"/>
  <c r="O18" i="1" l="1"/>
  <c r="P17" i="1"/>
  <c r="O19" i="1" l="1"/>
  <c r="P18" i="1"/>
  <c r="O20" i="1" l="1"/>
  <c r="P19" i="1"/>
  <c r="O21" i="1" l="1"/>
  <c r="P20" i="1"/>
  <c r="O22" i="1" l="1"/>
  <c r="P21" i="1"/>
  <c r="O23" i="1" l="1"/>
  <c r="P22" i="1"/>
  <c r="P23" i="1" l="1"/>
  <c r="O24" i="1"/>
  <c r="P24" i="1" l="1"/>
  <c r="O25" i="1"/>
  <c r="P25" i="1" l="1"/>
  <c r="O26" i="1"/>
  <c r="P26" i="1" l="1"/>
  <c r="O27" i="1"/>
  <c r="P27" i="1" l="1"/>
  <c r="O28" i="1"/>
  <c r="O29" i="1" l="1"/>
  <c r="P28" i="1"/>
  <c r="O30" i="1" l="1"/>
  <c r="P29" i="1"/>
  <c r="P30" i="1" l="1"/>
  <c r="O31" i="1"/>
  <c r="P31" i="1" l="1"/>
  <c r="O32" i="1"/>
  <c r="P32" i="1" l="1"/>
  <c r="O33" i="1"/>
  <c r="P33" i="1" l="1"/>
  <c r="O34" i="1"/>
  <c r="P34" i="1" s="1"/>
</calcChain>
</file>

<file path=xl/sharedStrings.xml><?xml version="1.0" encoding="utf-8"?>
<sst xmlns="http://schemas.openxmlformats.org/spreadsheetml/2006/main" count="72" uniqueCount="8">
  <si>
    <t>아이템 드랍률</t>
    <phoneticPr fontId="2" type="noConversion"/>
  </si>
  <si>
    <t>실제 드랍률 (0% 기준)</t>
    <phoneticPr fontId="2" type="noConversion"/>
  </si>
  <si>
    <t>부터</t>
    <phoneticPr fontId="2" type="noConversion"/>
  </si>
  <si>
    <t>까지</t>
    <phoneticPr fontId="2" type="noConversion"/>
  </si>
  <si>
    <t>확률(상단)</t>
    <phoneticPr fontId="2" type="noConversion"/>
  </si>
  <si>
    <t>확률(하단)</t>
    <phoneticPr fontId="2" type="noConversion"/>
  </si>
  <si>
    <t>드랍률 적용(하단)</t>
    <phoneticPr fontId="2" type="noConversion"/>
  </si>
  <si>
    <t>드랍률 적용(상단)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</si>
</sst>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0.000%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9" fontId="0" fillId="0" borderId="0" xfId="0" applyNumberFormat="1">
      <alignment vertical="center"/>
    </xf>
    <xf numFmtId="10" fontId="0" fillId="0" borderId="0" xfId="2" applyNumberFormat="1" applyFont="1">
      <alignment vertical="center"/>
    </xf>
    <xf numFmtId="10" fontId="0" fillId="0" borderId="0" xfId="0" applyNumberFormat="1">
      <alignment vertical="center"/>
    </xf>
    <xf numFmtId="41" fontId="0" fillId="0" borderId="0" xfId="1" applyFont="1">
      <alignment vertical="center"/>
    </xf>
    <xf numFmtId="177" fontId="0" fillId="0" borderId="0" xfId="2" applyNumberFormat="1" applyFont="1">
      <alignment vertical="center"/>
    </xf>
    <xf numFmtId="177" fontId="0" fillId="0" borderId="0" xfId="0" applyNumberForma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75EE-9EA1-49DD-AB12-713453935AA4}">
  <dimension ref="B1:P35"/>
  <sheetViews>
    <sheetView tabSelected="1" topLeftCell="A13" workbookViewId="0">
      <selection activeCell="C2" sqref="C2"/>
    </sheetView>
  </sheetViews>
  <sheetFormatPr defaultRowHeight="17.399999999999999" x14ac:dyDescent="0.4"/>
  <cols>
    <col min="2" max="2" width="20.09765625" bestFit="1" customWidth="1"/>
    <col min="4" max="4" width="11.5" hidden="1" customWidth="1"/>
    <col min="5" max="5" width="14.3984375" hidden="1" customWidth="1"/>
    <col min="6" max="10" width="0" hidden="1" customWidth="1"/>
    <col min="11" max="11" width="9.59765625" hidden="1" customWidth="1"/>
    <col min="12" max="12" width="11.09765625" hidden="1" customWidth="1"/>
    <col min="13" max="14" width="16.09765625" hidden="1" customWidth="1"/>
    <col min="15" max="15" width="0" hidden="1" customWidth="1"/>
  </cols>
  <sheetData>
    <row r="1" spans="2:16" x14ac:dyDescent="0.4">
      <c r="B1" t="s">
        <v>0</v>
      </c>
      <c r="C1" s="3">
        <v>0.01</v>
      </c>
      <c r="D1">
        <f>C1*4000000000+MIN(C1*1000000000,294967295)</f>
        <v>50000000</v>
      </c>
      <c r="K1" t="s">
        <v>5</v>
      </c>
      <c r="L1" t="s">
        <v>4</v>
      </c>
      <c r="M1" t="s">
        <v>6</v>
      </c>
      <c r="N1" t="s">
        <v>7</v>
      </c>
      <c r="O1">
        <v>0</v>
      </c>
    </row>
    <row r="2" spans="2:16" x14ac:dyDescent="0.4">
      <c r="B2" t="s">
        <v>1</v>
      </c>
      <c r="C2" s="2">
        <f>D1/D2</f>
        <v>1.1641532182693481E-2</v>
      </c>
      <c r="D2">
        <v>4294967296</v>
      </c>
      <c r="E2" s="4">
        <f>D2/5</f>
        <v>858993459.20000005</v>
      </c>
      <c r="G2" s="1">
        <v>0</v>
      </c>
      <c r="H2" t="s">
        <v>2</v>
      </c>
      <c r="I2" s="2">
        <f>(1000000000/D2*5)-1</f>
        <v>0.16415321826934814</v>
      </c>
      <c r="J2" t="s">
        <v>3</v>
      </c>
      <c r="K2" s="5">
        <f>D1/D2</f>
        <v>1.1641532182693481E-2</v>
      </c>
      <c r="L2" s="6">
        <f>K2</f>
        <v>1.1641532182693481E-2</v>
      </c>
      <c r="M2" s="3">
        <f>K2/$C$1-1</f>
        <v>0.16415321826934814</v>
      </c>
      <c r="N2" s="3">
        <f>L2/$C$1-1</f>
        <v>0.16415321826934814</v>
      </c>
      <c r="O2">
        <f>IF(G2&lt;I2,O1,1)</f>
        <v>0</v>
      </c>
      <c r="P2" s="1" t="str">
        <f>IF(O2=0,G2*100&amp;"%부터 "&amp;ROUNDUP(I2*100,2)&amp;"%까지 "&amp;ROUNDUP(M2*100,2)&amp;"%로 고정",ROUNDUP(G2*100,2)&amp;"%부터 원래 확률과 동일")</f>
        <v>0%부터 16.42%까지 16.42%로 고정</v>
      </c>
    </row>
    <row r="3" spans="2:16" x14ac:dyDescent="0.4">
      <c r="E3" s="4">
        <f>1000000000</f>
        <v>1000000000</v>
      </c>
      <c r="G3" s="3">
        <f>I2</f>
        <v>0.16415321826934814</v>
      </c>
      <c r="H3" t="s">
        <v>2</v>
      </c>
      <c r="I3" s="2">
        <f>(1000000000/(D2/5-C1*1000000000))-1</f>
        <v>0.17786537595035457</v>
      </c>
      <c r="J3" t="s">
        <v>3</v>
      </c>
      <c r="K3" s="6">
        <f>L2</f>
        <v>1.1641532182693481E-2</v>
      </c>
      <c r="L3" s="6">
        <f>K4</f>
        <v>1.3969838619232178E-2</v>
      </c>
      <c r="M3" s="3">
        <f>K3/$C$1-1</f>
        <v>0.16415321826934814</v>
      </c>
      <c r="N3" s="3">
        <f>L3/$C$1-1</f>
        <v>0.39698386192321777</v>
      </c>
      <c r="O3">
        <f t="shared" ref="O3:O34" si="0">IF(G3&lt;I3,O2,1)</f>
        <v>0</v>
      </c>
      <c r="P3" s="1" t="str">
        <f>IF(O3=0,ROUNDUP(G3*100,2)&amp;"%부터 "&amp;ROUNDUP(I3*100,2)&amp;"%까지 "&amp;ROUNDUP(M3*100,2)&amp;"% ~ "&amp;ROUNDUP(N3*100,2)&amp;"%",ROUNDUP(G3*100,2)&amp;"%부터 원래 확률과 동일")</f>
        <v>16.42%부터 17.79%까지 16.42% ~ 39.7%</v>
      </c>
    </row>
    <row r="4" spans="2:16" x14ac:dyDescent="0.4">
      <c r="E4">
        <f>E3/E2</f>
        <v>1.1641532182693481</v>
      </c>
      <c r="G4" s="3">
        <f>I3</f>
        <v>0.17786537595035457</v>
      </c>
      <c r="H4" t="s">
        <v>2</v>
      </c>
      <c r="I4" s="2">
        <f>(1000000000/D2*6)-1</f>
        <v>0.39698386192321777</v>
      </c>
      <c r="J4" t="s">
        <v>3</v>
      </c>
      <c r="K4" s="5">
        <f>(D1+C1*1000000000)/D2</f>
        <v>1.3969838619232178E-2</v>
      </c>
      <c r="L4" s="5">
        <f>K4</f>
        <v>1.3969838619232178E-2</v>
      </c>
      <c r="M4" s="3">
        <f>K4/$C$1-1</f>
        <v>0.39698386192321777</v>
      </c>
      <c r="N4" s="3">
        <f>L4/$C$1-1</f>
        <v>0.39698386192321777</v>
      </c>
      <c r="O4">
        <f t="shared" si="0"/>
        <v>0</v>
      </c>
      <c r="P4" s="1" t="str">
        <f>IF(O4=0,ROUNDUP(G4*100,2)&amp;"%부터 "&amp;ROUNDUP(I4*100,2)&amp;"%까지 "&amp;ROUNDUP(M4*100,2)&amp;"%로 고정",ROUNDUP(G4*100,2)&amp;"%부터 원래 확률과 동일")</f>
        <v>17.79%부터 39.7%까지 39.7%로 고정</v>
      </c>
    </row>
    <row r="5" spans="2:16" x14ac:dyDescent="0.4">
      <c r="G5" s="3">
        <f>I4</f>
        <v>0.39698386192321777</v>
      </c>
      <c r="H5" t="s">
        <v>2</v>
      </c>
      <c r="I5" s="2">
        <f>(1000000000/(D2/6-C1*1000000000))-1</f>
        <v>0.41677599391785258</v>
      </c>
      <c r="J5" t="s">
        <v>3</v>
      </c>
      <c r="K5" s="6">
        <f>L4</f>
        <v>1.3969838619232178E-2</v>
      </c>
      <c r="L5" s="6">
        <f>K6</f>
        <v>1.6298145055770874E-2</v>
      </c>
      <c r="M5" s="3">
        <f>K5/$C$1-1</f>
        <v>0.39698386192321777</v>
      </c>
      <c r="N5" s="3">
        <f>L5/$C$1-1</f>
        <v>0.6298145055770874</v>
      </c>
      <c r="O5">
        <f t="shared" si="0"/>
        <v>0</v>
      </c>
      <c r="P5" s="1" t="str">
        <f>IF(O5=0,ROUNDUP(G5*100,2)&amp;"%부터 "&amp;ROUNDUP(I5*100,2)&amp;"%까지 "&amp;ROUNDUP(M5*100,2)&amp;"% ~ "&amp;ROUNDUP(N5*100,2)&amp;"%",ROUNDUP(G5*100,2)&amp;"%부터 원래 확률과 동일")</f>
        <v>39.7%부터 41.68%까지 39.7% ~ 62.99%</v>
      </c>
    </row>
    <row r="6" spans="2:16" x14ac:dyDescent="0.4">
      <c r="G6" s="3">
        <f>I5</f>
        <v>0.41677599391785258</v>
      </c>
      <c r="H6" t="s">
        <v>2</v>
      </c>
      <c r="I6" s="2">
        <f>(1000000000/D$2*7)-1</f>
        <v>0.6298145055770874</v>
      </c>
      <c r="J6" t="s">
        <v>3</v>
      </c>
      <c r="K6" s="5">
        <f>(D$1+C$1*2000000000)/D$2</f>
        <v>1.6298145055770874E-2</v>
      </c>
      <c r="L6" s="6">
        <f>K6</f>
        <v>1.6298145055770874E-2</v>
      </c>
      <c r="M6" s="3">
        <f>K6/$C$1-1</f>
        <v>0.6298145055770874</v>
      </c>
      <c r="N6" s="3">
        <f>L6/$C$1-1</f>
        <v>0.6298145055770874</v>
      </c>
      <c r="O6">
        <f t="shared" si="0"/>
        <v>0</v>
      </c>
      <c r="P6" s="1" t="str">
        <f>IF(O6=0,ROUNDUP(G6*100,2)&amp;"%부터 "&amp;ROUNDUP(I6*100,2)&amp;"%까지 "&amp;ROUNDUP(M6*100,2)&amp;"%로 고정",ROUNDUP(G6*100,2)&amp;"%부터 원래 확률과 동일")</f>
        <v>41.68%부터 62.99%까지 62.99%로 고정</v>
      </c>
    </row>
    <row r="7" spans="2:16" x14ac:dyDescent="0.4">
      <c r="G7" s="3">
        <f>I6</f>
        <v>0.6298145055770874</v>
      </c>
      <c r="H7" t="s">
        <v>2</v>
      </c>
      <c r="I7" s="2">
        <f>(1000000000/(D$2/7-C$1*1000000000))-1</f>
        <v>0.6568175584760787</v>
      </c>
      <c r="J7" t="s">
        <v>3</v>
      </c>
      <c r="K7" s="6">
        <f>K6</f>
        <v>1.6298145055770874E-2</v>
      </c>
      <c r="L7" s="5">
        <f>K8</f>
        <v>1.862645149230957E-2</v>
      </c>
      <c r="M7" s="3">
        <f>K7/$C$1-1</f>
        <v>0.6298145055770874</v>
      </c>
      <c r="N7" s="3">
        <f>L7/$C$1-1</f>
        <v>0.86264514923095703</v>
      </c>
      <c r="O7">
        <f t="shared" si="0"/>
        <v>0</v>
      </c>
      <c r="P7" s="1" t="str">
        <f>IF(O7=0,ROUNDUP(G7*100,2)&amp;"%부터 "&amp;ROUNDUP(I7*100,2)&amp;"%까지 "&amp;ROUNDUP(M7*100,2)&amp;"% ~ "&amp;ROUNDUP(N7*100,2)&amp;"%",ROUNDUP(G7*100,2)&amp;"%부터 원래 확률과 동일")</f>
        <v>62.99%부터 65.69%까지 62.99% ~ 86.27%</v>
      </c>
    </row>
    <row r="8" spans="2:16" x14ac:dyDescent="0.4">
      <c r="G8" s="3">
        <f>I7</f>
        <v>0.6568175584760787</v>
      </c>
      <c r="H8" t="s">
        <v>2</v>
      </c>
      <c r="I8" s="2">
        <f>(1000000000/D$2*8)-1</f>
        <v>0.86264514923095703</v>
      </c>
      <c r="J8" t="s">
        <v>3</v>
      </c>
      <c r="K8" s="5">
        <f>(D$1+C$1*3000000000)/D$2</f>
        <v>1.862645149230957E-2</v>
      </c>
      <c r="L8" s="6">
        <f>K8</f>
        <v>1.862645149230957E-2</v>
      </c>
      <c r="M8" s="3">
        <f>K8/$C$1-1</f>
        <v>0.86264514923095703</v>
      </c>
      <c r="N8" s="3">
        <f>L8/$C$1-1</f>
        <v>0.86264514923095703</v>
      </c>
      <c r="O8">
        <f t="shared" si="0"/>
        <v>0</v>
      </c>
      <c r="P8" s="1" t="str">
        <f>IF(O8=0,ROUNDUP(G8*100,2)&amp;"%부터 "&amp;ROUNDUP(I8*100,2)&amp;"%까지 "&amp;ROUNDUP(M8*100,2)&amp;"%로 고정",ROUNDUP(G8*100,2)&amp;"%부터 원래 확률과 동일")</f>
        <v>65.69%부터 86.27%까지 86.27%로 고정</v>
      </c>
    </row>
    <row r="9" spans="2:16" x14ac:dyDescent="0.4">
      <c r="G9" s="3">
        <f>I8</f>
        <v>0.86264514923095703</v>
      </c>
      <c r="H9" t="s">
        <v>2</v>
      </c>
      <c r="I9" s="2">
        <f>(1000000000/(D$2/8-C$1*1000000000))-1</f>
        <v>0.89799811912941596</v>
      </c>
      <c r="J9" t="s">
        <v>3</v>
      </c>
      <c r="K9" s="6">
        <f>K8</f>
        <v>1.862645149230957E-2</v>
      </c>
      <c r="L9" s="5">
        <f>K10</f>
        <v>2.0954757928848267E-2</v>
      </c>
      <c r="M9" s="3">
        <f>K9/$C$1-1</f>
        <v>0.86264514923095703</v>
      </c>
      <c r="N9" s="3">
        <f>L9/$C$1-1</f>
        <v>1.0954757928848267</v>
      </c>
      <c r="O9">
        <f t="shared" si="0"/>
        <v>0</v>
      </c>
      <c r="P9" s="1" t="str">
        <f>IF(O9=0,ROUNDUP(G9*100,2)&amp;"%부터 "&amp;ROUNDUP(I9*100,2)&amp;"%까지 "&amp;ROUNDUP(M9*100,2)&amp;"% ~ "&amp;ROUNDUP(N9*100,2)&amp;"%",ROUNDUP(G9*100,2)&amp;"%부터 원래 확률과 동일")</f>
        <v>86.27%부터 89.8%까지 86.27% ~ 109.55%</v>
      </c>
    </row>
    <row r="10" spans="2:16" x14ac:dyDescent="0.4">
      <c r="G10" s="3">
        <f>I9</f>
        <v>0.89799811912941596</v>
      </c>
      <c r="H10" t="s">
        <v>2</v>
      </c>
      <c r="I10" s="2">
        <f>(1000000000/D$2*9)-1</f>
        <v>1.0954757928848267</v>
      </c>
      <c r="J10" t="s">
        <v>3</v>
      </c>
      <c r="K10" s="5">
        <f>(D$1+C$1*4000000000)/D$2</f>
        <v>2.0954757928848267E-2</v>
      </c>
      <c r="L10" s="6">
        <f>K10</f>
        <v>2.0954757928848267E-2</v>
      </c>
      <c r="M10" s="3">
        <f>K10/$C$1-1</f>
        <v>1.0954757928848267</v>
      </c>
      <c r="N10" s="3">
        <f>L10/$C$1-1</f>
        <v>1.0954757928848267</v>
      </c>
      <c r="O10">
        <f t="shared" si="0"/>
        <v>0</v>
      </c>
      <c r="P10" s="1" t="str">
        <f>IF(O10=0,ROUNDUP(G10*100,2)&amp;"%부터 "&amp;ROUNDUP(I10*100,2)&amp;"%까지 "&amp;ROUNDUP(M10*100,2)&amp;"%로 고정",ROUNDUP(G10*100,2)&amp;"%부터 원래 확률과 동일")</f>
        <v>89.8%부터 109.55%까지 109.55%로 고정</v>
      </c>
    </row>
    <row r="11" spans="2:16" x14ac:dyDescent="0.4">
      <c r="G11" s="3">
        <f>I10</f>
        <v>1.0954757928848267</v>
      </c>
      <c r="H11" t="s">
        <v>2</v>
      </c>
      <c r="I11" s="2">
        <f>(1000000000/(D$2/9-C$1*1000000000))-1</f>
        <v>1.1403258019536331</v>
      </c>
      <c r="J11" t="s">
        <v>3</v>
      </c>
      <c r="K11" s="6">
        <f>K10</f>
        <v>2.0954757928848267E-2</v>
      </c>
      <c r="L11" s="5">
        <f>K12</f>
        <v>2.3283064365386963E-2</v>
      </c>
      <c r="M11" s="3">
        <f>K11/$C$1-1</f>
        <v>1.0954757928848267</v>
      </c>
      <c r="N11" s="3">
        <f>L11/$C$1-1</f>
        <v>1.3283064365386963</v>
      </c>
      <c r="O11">
        <f t="shared" si="0"/>
        <v>0</v>
      </c>
      <c r="P11" s="1" t="str">
        <f>IF(O11=0,ROUNDUP(G11*100,2)&amp;"%부터 "&amp;ROUNDUP(I11*100,2)&amp;"%까지 "&amp;ROUNDUP(M11*100,2)&amp;"% ~ "&amp;ROUNDUP(N11*100,2)&amp;"%",ROUNDUP(G11*100,2)&amp;"%부터 원래 확률과 동일")</f>
        <v>109.55%부터 114.04%까지 109.55% ~ 132.84%</v>
      </c>
    </row>
    <row r="12" spans="2:16" x14ac:dyDescent="0.4">
      <c r="G12" s="3">
        <f>I11</f>
        <v>1.1403258019536331</v>
      </c>
      <c r="H12" t="s">
        <v>2</v>
      </c>
      <c r="I12" s="2">
        <f>(1000000000/D$2*10)-1</f>
        <v>1.3283064365386963</v>
      </c>
      <c r="J12" t="s">
        <v>3</v>
      </c>
      <c r="K12" s="5">
        <f>(D$1+C$1*5000000000)/D$2</f>
        <v>2.3283064365386963E-2</v>
      </c>
      <c r="L12" s="6">
        <f>K12</f>
        <v>2.3283064365386963E-2</v>
      </c>
      <c r="M12" s="3">
        <f>K12/$C$1-1</f>
        <v>1.3283064365386963</v>
      </c>
      <c r="N12" s="3">
        <f>L12/$C$1-1</f>
        <v>1.3283064365386963</v>
      </c>
      <c r="O12">
        <f t="shared" si="0"/>
        <v>0</v>
      </c>
      <c r="P12" s="1" t="str">
        <f>IF(O12=0,ROUNDUP(G12*100,2)&amp;"%부터 "&amp;ROUNDUP(I12*100,2)&amp;"%까지 "&amp;ROUNDUP(M12*100,2)&amp;"%로 고정",ROUNDUP(G12*100,2)&amp;"%부터 원래 확률과 동일")</f>
        <v>114.04%부터 132.84%까지 132.84%로 고정</v>
      </c>
    </row>
    <row r="13" spans="2:16" x14ac:dyDescent="0.4">
      <c r="G13" s="3">
        <f>I12</f>
        <v>1.3283064365386963</v>
      </c>
      <c r="H13" t="s">
        <v>2</v>
      </c>
      <c r="I13" s="2">
        <f>(1000000000/(D$2/10-C$1*1000000000))-1</f>
        <v>1.3838088105085431</v>
      </c>
      <c r="J13" t="s">
        <v>3</v>
      </c>
      <c r="K13" s="6">
        <f>K12</f>
        <v>2.3283064365386963E-2</v>
      </c>
      <c r="L13" s="5">
        <f>K14</f>
        <v>2.5611370801925659E-2</v>
      </c>
      <c r="M13" s="3">
        <f>K13/$C$1-1</f>
        <v>1.3283064365386963</v>
      </c>
      <c r="N13" s="3">
        <f>L13/$C$1-1</f>
        <v>1.5611370801925659</v>
      </c>
      <c r="O13">
        <f t="shared" si="0"/>
        <v>0</v>
      </c>
      <c r="P13" s="1" t="str">
        <f>IF(O13=0,ROUNDUP(G13*100,2)&amp;"%부터 "&amp;ROUNDUP(I13*100,2)&amp;"%까지 "&amp;ROUNDUP(M13*100,2)&amp;"% ~ "&amp;ROUNDUP(N13*100,2)&amp;"%",ROUNDUP(G13*100,2)&amp;"%부터 원래 확률과 동일")</f>
        <v>132.84%부터 138.39%까지 132.84% ~ 156.12%</v>
      </c>
    </row>
    <row r="14" spans="2:16" x14ac:dyDescent="0.4">
      <c r="G14" s="3">
        <f>I13</f>
        <v>1.3838088105085431</v>
      </c>
      <c r="H14" t="s">
        <v>2</v>
      </c>
      <c r="I14" s="2">
        <f>(1000000000/D$2*11)-1</f>
        <v>1.5611370801925659</v>
      </c>
      <c r="J14" t="s">
        <v>3</v>
      </c>
      <c r="K14" s="5">
        <f>(D$1+C$1*6000000000)/D$2</f>
        <v>2.5611370801925659E-2</v>
      </c>
      <c r="L14" s="6">
        <f>K14</f>
        <v>2.5611370801925659E-2</v>
      </c>
      <c r="M14" s="3">
        <f>K14/$C$1-1</f>
        <v>1.5611370801925659</v>
      </c>
      <c r="N14" s="3">
        <f>L14/$C$1-1</f>
        <v>1.5611370801925659</v>
      </c>
      <c r="O14">
        <f t="shared" si="0"/>
        <v>0</v>
      </c>
      <c r="P14" s="1" t="str">
        <f>IF(O14=0,ROUNDUP(G14*100,2)&amp;"%부터 "&amp;ROUNDUP(I14*100,2)&amp;"%까지 "&amp;ROUNDUP(M14*100,2)&amp;"%로 고정",ROUNDUP(G14*100,2)&amp;"%부터 원래 확률과 동일")</f>
        <v>138.39%부터 156.12%까지 156.12%로 고정</v>
      </c>
    </row>
    <row r="15" spans="2:16" x14ac:dyDescent="0.4">
      <c r="G15" s="3">
        <f>I14</f>
        <v>1.5611370801925659</v>
      </c>
      <c r="H15" t="s">
        <v>2</v>
      </c>
      <c r="I15" s="2">
        <f>(1000000000/(D$2/11-C$1*1000000000))-1</f>
        <v>1.6284554267637459</v>
      </c>
      <c r="J15" t="s">
        <v>3</v>
      </c>
      <c r="K15" s="6">
        <f>K14</f>
        <v>2.5611370801925659E-2</v>
      </c>
      <c r="L15" s="5">
        <f>K16</f>
        <v>2.7939677238464355E-2</v>
      </c>
      <c r="M15" s="3">
        <f>K15/$C$1-1</f>
        <v>1.5611370801925659</v>
      </c>
      <c r="N15" s="3">
        <f>L15/$C$1-1</f>
        <v>1.7939677238464355</v>
      </c>
      <c r="O15">
        <f t="shared" si="0"/>
        <v>0</v>
      </c>
      <c r="P15" s="1" t="str">
        <f>IF(O15=0,ROUNDUP(G15*100,2)&amp;"%부터 "&amp;ROUNDUP(I15*100,2)&amp;"%까지 "&amp;ROUNDUP(M15*100,2)&amp;"% ~ "&amp;ROUNDUP(N15*100,2)&amp;"%",ROUNDUP(G15*100,2)&amp;"%부터 원래 확률과 동일")</f>
        <v>156.12%부터 162.85%까지 156.12% ~ 179.4%</v>
      </c>
    </row>
    <row r="16" spans="2:16" x14ac:dyDescent="0.4">
      <c r="G16" s="3">
        <f>I15</f>
        <v>1.6284554267637459</v>
      </c>
      <c r="H16" t="s">
        <v>2</v>
      </c>
      <c r="I16" s="2">
        <f>(1000000000/D$2*12)-1</f>
        <v>1.7939677238464355</v>
      </c>
      <c r="J16" t="s">
        <v>3</v>
      </c>
      <c r="K16" s="5">
        <f>(D$1+C$1*7000000000)/D$2</f>
        <v>2.7939677238464355E-2</v>
      </c>
      <c r="L16" s="6">
        <f>K16</f>
        <v>2.7939677238464355E-2</v>
      </c>
      <c r="M16" s="3">
        <f>K16/$C$1-1</f>
        <v>1.7939677238464355</v>
      </c>
      <c r="N16" s="3">
        <f>L16/$C$1-1</f>
        <v>1.7939677238464355</v>
      </c>
      <c r="O16">
        <f t="shared" si="0"/>
        <v>0</v>
      </c>
      <c r="P16" s="1" t="str">
        <f>IF(O16=0,ROUNDUP(G16*100,2)&amp;"%부터 "&amp;ROUNDUP(I16*100,2)&amp;"%까지 "&amp;ROUNDUP(M16*100,2)&amp;"%로 고정",ROUNDUP(G16*100,2)&amp;"%부터 원래 확률과 동일")</f>
        <v>162.85%부터 179.4%까지 179.4%로 고정</v>
      </c>
    </row>
    <row r="17" spans="7:16" x14ac:dyDescent="0.4">
      <c r="G17" s="3">
        <f>I16</f>
        <v>1.7939677238464355</v>
      </c>
      <c r="H17" t="s">
        <v>2</v>
      </c>
      <c r="I17" s="2">
        <f>(1000000000/(D$2/12-C$1*1000000000))-1</f>
        <v>1.8742740120376742</v>
      </c>
      <c r="J17" t="s">
        <v>3</v>
      </c>
      <c r="K17" s="6">
        <f>K16</f>
        <v>2.7939677238464355E-2</v>
      </c>
      <c r="L17" s="5">
        <f>K18</f>
        <v>3.0267983675003052E-2</v>
      </c>
      <c r="M17" s="3">
        <f>K17/$C$1-1</f>
        <v>1.7939677238464355</v>
      </c>
      <c r="N17" s="3">
        <f>L17/$C$1-1</f>
        <v>2.0267983675003052</v>
      </c>
      <c r="O17">
        <f t="shared" si="0"/>
        <v>0</v>
      </c>
      <c r="P17" s="1" t="str">
        <f>IF(O17=0,ROUNDUP(G17*100,2)&amp;"%부터 "&amp;ROUNDUP(I17*100,2)&amp;"%까지 "&amp;ROUNDUP(M17*100,2)&amp;"% ~ "&amp;ROUNDUP(N17*100,2)&amp;"%",ROUNDUP(G17*100,2)&amp;"%부터 원래 확률과 동일")</f>
        <v>179.4%부터 187.43%까지 179.4% ~ 202.68%</v>
      </c>
    </row>
    <row r="18" spans="7:16" x14ac:dyDescent="0.4">
      <c r="G18" s="3">
        <f>I17</f>
        <v>1.8742740120376742</v>
      </c>
      <c r="H18" t="s">
        <v>2</v>
      </c>
      <c r="I18" s="2">
        <f>(1000000000/D$2*13)-1</f>
        <v>2.0267983675003052</v>
      </c>
      <c r="J18" t="s">
        <v>3</v>
      </c>
      <c r="K18" s="5">
        <f>(D$1+C$1*8000000000)/D$2</f>
        <v>3.0267983675003052E-2</v>
      </c>
      <c r="L18" s="6">
        <f>K18</f>
        <v>3.0267983675003052E-2</v>
      </c>
      <c r="M18" s="3">
        <f>K18/$C$1-1</f>
        <v>2.0267983675003052</v>
      </c>
      <c r="N18" s="3">
        <f>L18/$C$1-1</f>
        <v>2.0267983675003052</v>
      </c>
      <c r="O18">
        <f t="shared" si="0"/>
        <v>0</v>
      </c>
      <c r="P18" s="1" t="str">
        <f>IF(O18=0,ROUNDUP(G18*100,2)&amp;"%부터 "&amp;ROUNDUP(I18*100,2)&amp;"%까지 "&amp;ROUNDUP(M18*100,2)&amp;"%로 고정",ROUNDUP(G18*100,2)&amp;"%부터 원래 확률과 동일")</f>
        <v>187.43%부터 202.68%까지 202.68%로 고정</v>
      </c>
    </row>
    <row r="19" spans="7:16" x14ac:dyDescent="0.4">
      <c r="G19" s="3">
        <f>I18</f>
        <v>2.0267983675003052</v>
      </c>
      <c r="H19" t="s">
        <v>2</v>
      </c>
      <c r="I19" s="2">
        <f>(1000000000/(D$2/13-C$1*1000000000))-1</f>
        <v>2.1212730079501685</v>
      </c>
      <c r="J19" t="s">
        <v>3</v>
      </c>
      <c r="K19" s="6">
        <f>K18</f>
        <v>3.0267983675003052E-2</v>
      </c>
      <c r="L19" s="5">
        <f>K20</f>
        <v>3.2596290111541748E-2</v>
      </c>
      <c r="M19" s="3">
        <f>K19/$C$1-1</f>
        <v>2.0267983675003052</v>
      </c>
      <c r="N19" s="3">
        <f>L19/$C$1-1</f>
        <v>2.2596290111541748</v>
      </c>
      <c r="O19">
        <f t="shared" si="0"/>
        <v>0</v>
      </c>
      <c r="P19" s="1" t="str">
        <f>IF(O19=0,ROUNDUP(G19*100,2)&amp;"%부터 "&amp;ROUNDUP(I19*100,2)&amp;"%까지 "&amp;ROUNDUP(M19*100,2)&amp;"% ~ "&amp;ROUNDUP(N19*100,2)&amp;"%",ROUNDUP(G19*100,2)&amp;"%부터 원래 확률과 동일")</f>
        <v>202.68%부터 212.13%까지 202.68% ~ 225.97%</v>
      </c>
    </row>
    <row r="20" spans="7:16" x14ac:dyDescent="0.4">
      <c r="G20" s="3">
        <f>I19</f>
        <v>2.1212730079501685</v>
      </c>
      <c r="H20" t="s">
        <v>2</v>
      </c>
      <c r="I20" s="2">
        <f>(1000000000/D$2*14)-1</f>
        <v>2.2596290111541748</v>
      </c>
      <c r="J20" t="s">
        <v>3</v>
      </c>
      <c r="K20" s="5">
        <f>(D$1+C$1*9000000000)/D$2</f>
        <v>3.2596290111541748E-2</v>
      </c>
      <c r="L20" s="6">
        <f>K20</f>
        <v>3.2596290111541748E-2</v>
      </c>
      <c r="M20" s="3">
        <f>K20/$C$1-1</f>
        <v>2.2596290111541748</v>
      </c>
      <c r="N20" s="3">
        <f>L20/$C$1-1</f>
        <v>2.2596290111541748</v>
      </c>
      <c r="O20">
        <f t="shared" si="0"/>
        <v>0</v>
      </c>
      <c r="P20" s="1" t="str">
        <f>IF(O20=0,ROUNDUP(G20*100,2)&amp;"%부터 "&amp;ROUNDUP(I20*100,2)&amp;"%까지 "&amp;ROUNDUP(M20*100,2)&amp;"%로 고정",ROUNDUP(G20*100,2)&amp;"%부터 원래 확률과 동일")</f>
        <v>212.13%부터 225.97%까지 225.97%로 고정</v>
      </c>
    </row>
    <row r="21" spans="7:16" x14ac:dyDescent="0.4">
      <c r="G21" s="3">
        <f>I20</f>
        <v>2.2596290111541748</v>
      </c>
      <c r="H21" t="s">
        <v>2</v>
      </c>
      <c r="I21" s="2">
        <f>(1000000000/(D$2/14-C$1*1000000000))-1</f>
        <v>2.369460937388808</v>
      </c>
      <c r="J21" t="s">
        <v>3</v>
      </c>
      <c r="K21" s="6">
        <f>K20</f>
        <v>3.2596290111541748E-2</v>
      </c>
      <c r="L21" s="5">
        <f>K22</f>
        <v>3.4924596548080444E-2</v>
      </c>
      <c r="M21" s="3">
        <f>K21/$C$1-1</f>
        <v>2.2596290111541748</v>
      </c>
      <c r="N21" s="3">
        <f>L21/$C$1-1</f>
        <v>2.4924596548080444</v>
      </c>
      <c r="O21">
        <f t="shared" si="0"/>
        <v>0</v>
      </c>
      <c r="P21" s="1" t="str">
        <f>IF(O21=0,ROUNDUP(G21*100,2)&amp;"%부터 "&amp;ROUNDUP(I21*100,2)&amp;"%까지 "&amp;ROUNDUP(M21*100,2)&amp;"% ~ "&amp;ROUNDUP(N21*100,2)&amp;"%",ROUNDUP(G21*100,2)&amp;"%부터 원래 확률과 동일")</f>
        <v>225.97%부터 236.95%까지 225.97% ~ 249.25%</v>
      </c>
    </row>
    <row r="22" spans="7:16" x14ac:dyDescent="0.4">
      <c r="G22" s="3">
        <f>I21</f>
        <v>2.369460937388808</v>
      </c>
      <c r="H22" t="s">
        <v>2</v>
      </c>
      <c r="I22" s="2">
        <f>(1000000000/D$2*15)-1</f>
        <v>2.4924596548080444</v>
      </c>
      <c r="J22" t="s">
        <v>3</v>
      </c>
      <c r="K22" s="5">
        <f>(D$1+C$1*10000000000)/D$2</f>
        <v>3.4924596548080444E-2</v>
      </c>
      <c r="L22" s="6">
        <f>K22</f>
        <v>3.4924596548080444E-2</v>
      </c>
      <c r="M22" s="3">
        <f>K22/$C$1-1</f>
        <v>2.4924596548080444</v>
      </c>
      <c r="N22" s="3">
        <f>L22/$C$1-1</f>
        <v>2.4924596548080444</v>
      </c>
      <c r="O22">
        <f t="shared" si="0"/>
        <v>0</v>
      </c>
      <c r="P22" s="1" t="str">
        <f>IF(O22=0,ROUNDUP(G22*100,2)&amp;"%부터 "&amp;ROUNDUP(I22*100,2)&amp;"%까지 "&amp;ROUNDUP(M22*100,2)&amp;"%로 고정",ROUNDUP(G22*100,2)&amp;"%부터 원래 확률과 동일")</f>
        <v>236.95%부터 249.25%까지 249.25%로 고정</v>
      </c>
    </row>
    <row r="23" spans="7:16" x14ac:dyDescent="0.4">
      <c r="G23" s="3">
        <f>I22</f>
        <v>2.4924596548080444</v>
      </c>
      <c r="H23" t="s">
        <v>2</v>
      </c>
      <c r="I23" s="2">
        <f>(1000000000/(D$2/15-C$1*1000000000))-1</f>
        <v>2.6188464054892266</v>
      </c>
      <c r="J23" t="s">
        <v>3</v>
      </c>
      <c r="K23" s="6">
        <f>K22</f>
        <v>3.4924596548080444E-2</v>
      </c>
      <c r="L23" s="5">
        <f>K24</f>
        <v>3.7252902984619141E-2</v>
      </c>
      <c r="M23" s="3">
        <f>K23/$C$1-1</f>
        <v>2.4924596548080444</v>
      </c>
      <c r="N23" s="3">
        <f>L23/$C$1-1</f>
        <v>2.7252902984619141</v>
      </c>
      <c r="O23">
        <f t="shared" si="0"/>
        <v>0</v>
      </c>
      <c r="P23" s="1" t="str">
        <f>IF(O23=0,ROUNDUP(G23*100,2)&amp;"%부터 "&amp;ROUNDUP(I23*100,2)&amp;"%까지 "&amp;ROUNDUP(M23*100,2)&amp;"% ~ "&amp;ROUNDUP(N23*100,2)&amp;"%",ROUNDUP(G23*100,2)&amp;"%부터 원래 확률과 동일")</f>
        <v>249.25%부터 261.89%까지 249.25% ~ 272.53%</v>
      </c>
    </row>
    <row r="24" spans="7:16" x14ac:dyDescent="0.4">
      <c r="G24" s="3">
        <f>I23</f>
        <v>2.6188464054892266</v>
      </c>
      <c r="H24" t="s">
        <v>2</v>
      </c>
      <c r="I24" s="2">
        <f>(1000000000/D$2*16)-1</f>
        <v>2.7252902984619141</v>
      </c>
      <c r="J24" t="s">
        <v>3</v>
      </c>
      <c r="K24" s="5">
        <f>(D$1+C$1*11000000000)/D$2</f>
        <v>3.7252902984619141E-2</v>
      </c>
      <c r="L24" s="6">
        <f>K24</f>
        <v>3.7252902984619141E-2</v>
      </c>
      <c r="M24" s="3">
        <f>K24/$C$1-1</f>
        <v>2.7252902984619141</v>
      </c>
      <c r="N24" s="3">
        <f>L24/$C$1-1</f>
        <v>2.7252902984619141</v>
      </c>
      <c r="O24">
        <f t="shared" si="0"/>
        <v>0</v>
      </c>
      <c r="P24" s="1" t="str">
        <f>IF(O24=0,ROUNDUP(G24*100,2)&amp;"%부터 "&amp;ROUNDUP(I24*100,2)&amp;"%까지 "&amp;ROUNDUP(M24*100,2)&amp;"%로 고정",ROUNDUP(G24*100,2)&amp;"%부터 원래 확률과 동일")</f>
        <v>261.89%부터 272.53%까지 272.53%로 고정</v>
      </c>
    </row>
    <row r="25" spans="7:16" x14ac:dyDescent="0.4">
      <c r="G25" s="3">
        <f>I24</f>
        <v>2.7252902984619141</v>
      </c>
      <c r="H25" t="s">
        <v>2</v>
      </c>
      <c r="I25" s="2">
        <f>(1000000000/(D$2/16-C$1*1000000000))-1</f>
        <v>2.8694381006296599</v>
      </c>
      <c r="J25" t="s">
        <v>3</v>
      </c>
      <c r="K25" s="6">
        <f>K24</f>
        <v>3.7252902984619141E-2</v>
      </c>
      <c r="L25" s="5">
        <f>K26</f>
        <v>3.9581209421157837E-2</v>
      </c>
      <c r="M25" s="3">
        <f>K25/$C$1-1</f>
        <v>2.7252902984619141</v>
      </c>
      <c r="N25" s="3">
        <f>L25/$C$1-1</f>
        <v>2.9581209421157837</v>
      </c>
      <c r="O25">
        <f t="shared" si="0"/>
        <v>0</v>
      </c>
      <c r="P25" s="1" t="str">
        <f>IF(O25=0,ROUNDUP(G25*100,2)&amp;"%부터 "&amp;ROUNDUP(I25*100,2)&amp;"%까지 "&amp;ROUNDUP(M25*100,2)&amp;"% ~ "&amp;ROUNDUP(N25*100,2)&amp;"%",ROUNDUP(G25*100,2)&amp;"%부터 원래 확률과 동일")</f>
        <v>272.53%부터 286.95%까지 272.53% ~ 295.82%</v>
      </c>
    </row>
    <row r="26" spans="7:16" x14ac:dyDescent="0.4">
      <c r="G26" s="3">
        <f>I25</f>
        <v>2.8694381006296599</v>
      </c>
      <c r="H26" t="s">
        <v>2</v>
      </c>
      <c r="I26" s="2">
        <f>(1000000000/D$2*17)-1</f>
        <v>2.9581209421157837</v>
      </c>
      <c r="J26" t="s">
        <v>3</v>
      </c>
      <c r="K26" s="5">
        <f>(D$1+C$1*12000000000)/D$2</f>
        <v>3.9581209421157837E-2</v>
      </c>
      <c r="L26" s="6">
        <f>K26</f>
        <v>3.9581209421157837E-2</v>
      </c>
      <c r="M26" s="3">
        <f>K26/$C$1-1</f>
        <v>2.9581209421157837</v>
      </c>
      <c r="N26" s="3">
        <f>L26/$C$1-1</f>
        <v>2.9581209421157837</v>
      </c>
      <c r="O26">
        <f t="shared" si="0"/>
        <v>0</v>
      </c>
      <c r="P26" s="1" t="str">
        <f>IF(O26=0,ROUNDUP(G26*100,2)&amp;"%부터 "&amp;ROUNDUP(I26*100,2)&amp;"%까지 "&amp;ROUNDUP(M26*100,2)&amp;"%로 고정",ROUNDUP(G26*100,2)&amp;"%부터 원래 확률과 동일")</f>
        <v>286.95%부터 295.82%까지 295.82%로 고정</v>
      </c>
    </row>
    <row r="27" spans="7:16" x14ac:dyDescent="0.4">
      <c r="G27" s="3">
        <f>I26</f>
        <v>2.9581209421157837</v>
      </c>
      <c r="H27" t="s">
        <v>2</v>
      </c>
      <c r="I27" s="2">
        <f>(1000000000/(D$2/17-C$1*1000000000))-1</f>
        <v>3.1212447954399494</v>
      </c>
      <c r="J27" t="s">
        <v>3</v>
      </c>
      <c r="K27" s="6">
        <f>K26</f>
        <v>3.9581209421157837E-2</v>
      </c>
      <c r="L27" s="5">
        <f>K28</f>
        <v>4.1909515857696533E-2</v>
      </c>
      <c r="M27" s="3">
        <f>K27/$C$1-1</f>
        <v>2.9581209421157837</v>
      </c>
      <c r="N27" s="3">
        <f>L27/$C$1-1</f>
        <v>3.1909515857696533</v>
      </c>
      <c r="O27">
        <f t="shared" si="0"/>
        <v>0</v>
      </c>
      <c r="P27" s="1" t="str">
        <f>IF(O27=0,ROUNDUP(G27*100,2)&amp;"%부터 "&amp;ROUNDUP(I27*100,2)&amp;"%까지 "&amp;ROUNDUP(M27*100,2)&amp;"% ~ "&amp;ROUNDUP(N27*100,2)&amp;"%",ROUNDUP(G27*100,2)&amp;"%부터 원래 확률과 동일")</f>
        <v>295.82%부터 312.13%까지 295.82% ~ 319.1%</v>
      </c>
    </row>
    <row r="28" spans="7:16" x14ac:dyDescent="0.4">
      <c r="G28" s="3">
        <f>I27</f>
        <v>3.1212447954399494</v>
      </c>
      <c r="H28" t="s">
        <v>2</v>
      </c>
      <c r="I28" s="2">
        <f>(1000000000/D$2*18)-1</f>
        <v>3.1909515857696533</v>
      </c>
      <c r="J28" t="s">
        <v>3</v>
      </c>
      <c r="K28" s="5">
        <f>(D$1+C$1*13000000000)/D$2</f>
        <v>4.1909515857696533E-2</v>
      </c>
      <c r="L28" s="6">
        <f>K28</f>
        <v>4.1909515857696533E-2</v>
      </c>
      <c r="M28" s="3">
        <f>K28/$C$1-1</f>
        <v>3.1909515857696533</v>
      </c>
      <c r="N28" s="3">
        <f>L28/$C$1-1</f>
        <v>3.1909515857696533</v>
      </c>
      <c r="O28">
        <f t="shared" si="0"/>
        <v>0</v>
      </c>
      <c r="P28" s="1" t="str">
        <f>IF(O28=0,ROUNDUP(G28*100,2)&amp;"%부터 "&amp;ROUNDUP(I28*100,2)&amp;"%까지 "&amp;ROUNDUP(M28*100,2)&amp;"%로 고정",ROUNDUP(G28*100,2)&amp;"%부터 원래 확률과 동일")</f>
        <v>312.13%부터 319.1%까지 319.1%로 고정</v>
      </c>
    </row>
    <row r="29" spans="7:16" x14ac:dyDescent="0.4">
      <c r="G29" s="3">
        <f>I28</f>
        <v>3.1909515857696533</v>
      </c>
      <c r="H29" t="s">
        <v>2</v>
      </c>
      <c r="I29" s="2">
        <f>(1000000000/(D$2/18-C$1*1000000000))-1</f>
        <v>3.3742753478252681</v>
      </c>
      <c r="J29" t="s">
        <v>3</v>
      </c>
      <c r="K29" s="6">
        <f>K28</f>
        <v>4.1909515857696533E-2</v>
      </c>
      <c r="L29" s="5">
        <f>K30</f>
        <v>4.4237822294235229E-2</v>
      </c>
      <c r="M29" s="3">
        <f>K29/$C$1-1</f>
        <v>3.1909515857696533</v>
      </c>
      <c r="N29" s="3">
        <f>L29/$C$1-1</f>
        <v>3.4237822294235229</v>
      </c>
      <c r="O29">
        <f t="shared" si="0"/>
        <v>0</v>
      </c>
      <c r="P29" s="1" t="str">
        <f>IF(O29=0,ROUNDUP(G29*100,2)&amp;"%부터 "&amp;ROUNDUP(I29*100,2)&amp;"%까지 "&amp;ROUNDUP(M29*100,2)&amp;"% ~ "&amp;ROUNDUP(N29*100,2)&amp;"%",ROUNDUP(G29*100,2)&amp;"%부터 원래 확률과 동일")</f>
        <v>319.1%부터 337.43%까지 319.1% ~ 342.38%</v>
      </c>
    </row>
    <row r="30" spans="7:16" x14ac:dyDescent="0.4">
      <c r="G30" s="3">
        <f>I29</f>
        <v>3.3742753478252681</v>
      </c>
      <c r="H30" t="s">
        <v>2</v>
      </c>
      <c r="I30" s="2">
        <f>(1000000000/D$2*19)-1</f>
        <v>3.4237822294235229</v>
      </c>
      <c r="J30" t="s">
        <v>3</v>
      </c>
      <c r="K30" s="5">
        <f>(D$1+C$1*14000000000)/D$2</f>
        <v>4.4237822294235229E-2</v>
      </c>
      <c r="L30" s="6">
        <f>K30</f>
        <v>4.4237822294235229E-2</v>
      </c>
      <c r="M30" s="3">
        <f>K30/$C$1-1</f>
        <v>3.4237822294235229</v>
      </c>
      <c r="N30" s="3">
        <f>L30/$C$1-1</f>
        <v>3.4237822294235229</v>
      </c>
      <c r="O30">
        <f t="shared" si="0"/>
        <v>0</v>
      </c>
      <c r="P30" s="1" t="str">
        <f>IF(O30=0,ROUNDUP(G30*100,2)&amp;"%부터 "&amp;ROUNDUP(I30*100,2)&amp;"%까지 "&amp;ROUNDUP(M30*100,2)&amp;"%로 고정",ROUNDUP(G30*100,2)&amp;"%부터 원래 확률과 동일")</f>
        <v>337.43%부터 342.38%까지 342.38%로 고정</v>
      </c>
    </row>
    <row r="31" spans="7:16" x14ac:dyDescent="0.4">
      <c r="G31" s="3">
        <f>I30</f>
        <v>3.4237822294235229</v>
      </c>
      <c r="H31" t="s">
        <v>2</v>
      </c>
      <c r="I31" s="2">
        <f>(1000000000/(D$2/19-C$1*1000000000))-1</f>
        <v>3.6285387020048017</v>
      </c>
      <c r="J31" t="s">
        <v>3</v>
      </c>
      <c r="K31" s="6">
        <f>K30</f>
        <v>4.4237822294235229E-2</v>
      </c>
      <c r="L31" s="5">
        <f>K32</f>
        <v>4.6566128730773926E-2</v>
      </c>
      <c r="M31" s="3">
        <f>K31/$C$1-1</f>
        <v>3.4237822294235229</v>
      </c>
      <c r="N31" s="3">
        <f>L31/$C$1-1</f>
        <v>3.6566128730773926</v>
      </c>
      <c r="O31">
        <f t="shared" si="0"/>
        <v>0</v>
      </c>
      <c r="P31" s="1" t="str">
        <f>IF(O31=0,ROUNDUP(G31*100,2)&amp;"%부터 "&amp;ROUNDUP(I31*100,2)&amp;"%까지 "&amp;ROUNDUP(M31*100,2)&amp;"% ~ "&amp;ROUNDUP(N31*100,2)&amp;"%",ROUNDUP(G31*100,2)&amp;"%부터 원래 확률과 동일")</f>
        <v>342.38%부터 362.86%까지 342.38% ~ 365.67%</v>
      </c>
    </row>
    <row r="32" spans="7:16" x14ac:dyDescent="0.4">
      <c r="G32" s="3">
        <f>I31</f>
        <v>3.6285387020048017</v>
      </c>
      <c r="H32" t="s">
        <v>2</v>
      </c>
      <c r="I32" s="2">
        <f>(1000000000/D$2*20)-1</f>
        <v>3.6566128730773926</v>
      </c>
      <c r="J32" t="s">
        <v>3</v>
      </c>
      <c r="K32" s="5">
        <f>(D$1+C$1*15000000000)/D$2</f>
        <v>4.6566128730773926E-2</v>
      </c>
      <c r="L32" s="6">
        <f>K32</f>
        <v>4.6566128730773926E-2</v>
      </c>
      <c r="M32" s="3">
        <f>K32/$C$1-1</f>
        <v>3.6566128730773926</v>
      </c>
      <c r="N32" s="3">
        <f>L32/$C$1-1</f>
        <v>3.6566128730773926</v>
      </c>
      <c r="O32">
        <f t="shared" si="0"/>
        <v>0</v>
      </c>
      <c r="P32" s="1" t="str">
        <f>IF(O32=0,ROUNDUP(G32*100,2)&amp;"%부터 "&amp;ROUNDUP(I32*100,2)&amp;"%까지 "&amp;ROUNDUP(M32*100,2)&amp;"%로 고정",ROUNDUP(G32*100,2)&amp;"%부터 원래 확률과 동일")</f>
        <v>362.86%부터 365.67%까지 365.67%로 고정</v>
      </c>
    </row>
    <row r="33" spans="7:16" x14ac:dyDescent="0.4">
      <c r="G33" s="3">
        <f>I32</f>
        <v>3.6566128730773926</v>
      </c>
      <c r="H33" t="s">
        <v>2</v>
      </c>
      <c r="I33" s="2">
        <f>(1000000000/(D$2/20-C$1*1000000000))-1</f>
        <v>3.8840438895656568</v>
      </c>
      <c r="J33" t="s">
        <v>3</v>
      </c>
      <c r="K33" s="6">
        <f>K32</f>
        <v>4.6566128730773926E-2</v>
      </c>
      <c r="L33" s="5">
        <f>K34</f>
        <v>4.8894435167312622E-2</v>
      </c>
      <c r="M33" s="3">
        <f>K33/$C$1-1</f>
        <v>3.6566128730773926</v>
      </c>
      <c r="N33" s="3">
        <f>L33/$C$1-1</f>
        <v>3.8894435167312622</v>
      </c>
      <c r="O33">
        <f t="shared" si="0"/>
        <v>0</v>
      </c>
      <c r="P33" s="1" t="str">
        <f>IF(O33=0,ROUNDUP(G33*100,2)&amp;"%부터 "&amp;ROUNDUP(I33*100,2)&amp;"%까지 "&amp;ROUNDUP(M33*100,2)&amp;"% ~ "&amp;ROUNDUP(N33*100,2)&amp;"%",ROUNDUP(G33*100,2)&amp;"%부터 원래 확률과 동일")</f>
        <v>365.67%부터 388.41%까지 365.67% ~ 388.95%</v>
      </c>
    </row>
    <row r="34" spans="7:16" x14ac:dyDescent="0.4">
      <c r="G34" s="3">
        <f>I33</f>
        <v>3.8840438895656568</v>
      </c>
      <c r="H34" t="s">
        <v>2</v>
      </c>
      <c r="I34" s="2">
        <f>(1000000000/D$2*21)-1</f>
        <v>3.8894435167312622</v>
      </c>
      <c r="J34" t="s">
        <v>3</v>
      </c>
      <c r="K34" s="5">
        <f>(D$1+C$1*16000000000)/D$2</f>
        <v>4.8894435167312622E-2</v>
      </c>
      <c r="L34" s="6">
        <f>K34</f>
        <v>4.8894435167312622E-2</v>
      </c>
      <c r="M34" s="3">
        <f>K34/$C$1-1</f>
        <v>3.8894435167312622</v>
      </c>
      <c r="N34" s="3">
        <f>L34/$C$1-1</f>
        <v>3.8894435167312622</v>
      </c>
      <c r="O34">
        <f t="shared" si="0"/>
        <v>0</v>
      </c>
      <c r="P34" s="1" t="str">
        <f>IF(O34=0,ROUNDUP(G34*100,2)&amp;"%부터 "&amp;ROUNDUP(I34*100,2)&amp;"%까지 "&amp;ROUNDUP(M34*100,2)&amp;"%로 고정",ROUNDUP(G34*100,2)&amp;"%부터 원래 확률과 동일")</f>
        <v>388.41%부터 388.95%까지 388.95%로 고정</v>
      </c>
    </row>
    <row r="35" spans="7:16" x14ac:dyDescent="0.4">
      <c r="G35" s="3"/>
      <c r="I35" s="2"/>
      <c r="K35" s="6"/>
      <c r="L35" s="5"/>
      <c r="M35" s="3"/>
      <c r="N35" s="3"/>
      <c r="P35" s="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인덕 서</dc:creator>
  <cp:lastModifiedBy>인덕 서</cp:lastModifiedBy>
  <dcterms:created xsi:type="dcterms:W3CDTF">2026-04-09T09:48:54Z</dcterms:created>
  <dcterms:modified xsi:type="dcterms:W3CDTF">2026-04-09T10:19:49Z</dcterms:modified>
</cp:coreProperties>
</file>