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찔죽" sheetId="1" r:id="rId5"/>
  </sheets>
  <definedNames/>
  <calcPr/>
</workbook>
</file>

<file path=xl/sharedStrings.xml><?xml version="1.0" encoding="utf-8"?>
<sst xmlns="http://schemas.openxmlformats.org/spreadsheetml/2006/main" count="328" uniqueCount="111">
  <si>
    <t>노란색만 직접 입력</t>
  </si>
  <si>
    <t>기본</t>
  </si>
  <si>
    <t>치적10</t>
  </si>
  <si>
    <t>기본 치명</t>
  </si>
  <si>
    <t>결과 치명</t>
  </si>
  <si>
    <t>기본 특화</t>
  </si>
  <si>
    <t>결과 특화</t>
  </si>
  <si>
    <t>기본 신속</t>
  </si>
  <si>
    <t>결과 신속</t>
  </si>
  <si>
    <t>스킬</t>
  </si>
  <si>
    <t>기본쿨(초)</t>
  </si>
  <si>
    <t>트포(-)</t>
  </si>
  <si>
    <t>적용쿨(초)</t>
  </si>
  <si>
    <t>겁화 lv</t>
  </si>
  <si>
    <t>작열 lv</t>
  </si>
  <si>
    <t>작열 (%)</t>
  </si>
  <si>
    <t>최종쿨(초)</t>
  </si>
  <si>
    <t>단심(초)</t>
  </si>
  <si>
    <t>청룡출수</t>
  </si>
  <si>
    <t>치명</t>
  </si>
  <si>
    <t>특화</t>
  </si>
  <si>
    <t>제압</t>
  </si>
  <si>
    <t>신속</t>
  </si>
  <si>
    <t>인내</t>
  </si>
  <si>
    <t>숙련</t>
  </si>
  <si>
    <t>선풍참혼</t>
  </si>
  <si>
    <t>철량추</t>
  </si>
  <si>
    <t>끝없는 마나</t>
  </si>
  <si>
    <t>금단의 주문</t>
  </si>
  <si>
    <t>예리한 감각</t>
  </si>
  <si>
    <t>한계 돌파</t>
  </si>
  <si>
    <t>최적화 훈련</t>
  </si>
  <si>
    <t>축복의 여신</t>
  </si>
  <si>
    <t>연환섬</t>
  </si>
  <si>
    <t>일섬각</t>
  </si>
  <si>
    <t>무한한 마력</t>
  </si>
  <si>
    <t>혼신의 강타</t>
  </si>
  <si>
    <t>일격</t>
  </si>
  <si>
    <t>파괴 전차</t>
  </si>
  <si>
    <t>타이밍 지배</t>
  </si>
  <si>
    <t>정열의 춤사위</t>
  </si>
  <si>
    <t>회선창</t>
  </si>
  <si>
    <t>반월섬</t>
  </si>
  <si>
    <t>회심</t>
  </si>
  <si>
    <t>달인</t>
  </si>
  <si>
    <t>분쇄</t>
  </si>
  <si>
    <t>선각자</t>
  </si>
  <si>
    <t>진군</t>
  </si>
  <si>
    <t>기원</t>
  </si>
  <si>
    <t>청룡진</t>
  </si>
  <si>
    <t>적룡필살</t>
  </si>
  <si>
    <t>도약(%)</t>
  </si>
  <si>
    <t>뭉툭한 가시</t>
  </si>
  <si>
    <t>음속 돌파</t>
  </si>
  <si>
    <t>인파이팅</t>
  </si>
  <si>
    <t>입식 타격가</t>
  </si>
  <si>
    <t>마나 용광로</t>
  </si>
  <si>
    <t>안정된 관리자</t>
  </si>
  <si>
    <t>각성기</t>
  </si>
  <si>
    <t>적룡포</t>
  </si>
  <si>
    <t>팔찌 치명</t>
  </si>
  <si>
    <t>펫 치명</t>
  </si>
  <si>
    <t>팔찌 특화</t>
  </si>
  <si>
    <t>펫 특화</t>
  </si>
  <si>
    <t>팔찌 신속</t>
  </si>
  <si>
    <t>펫 신속</t>
  </si>
  <si>
    <t>굉열파</t>
  </si>
  <si>
    <t>나선창</t>
  </si>
  <si>
    <t>치명타 확률</t>
  </si>
  <si>
    <t>공격 속도</t>
  </si>
  <si>
    <t>쿨타임 감소</t>
  </si>
  <si>
    <t>사두룡격</t>
  </si>
  <si>
    <t>특성</t>
  </si>
  <si>
    <t>이동 속도</t>
  </si>
  <si>
    <t>보석 포함</t>
  </si>
  <si>
    <t>유성강천</t>
  </si>
  <si>
    <t>진화</t>
  </si>
  <si>
    <t>신속으로</t>
  </si>
  <si>
    <t>절룡세</t>
  </si>
  <si>
    <t>끝마+무마</t>
  </si>
  <si>
    <t>열공참</t>
  </si>
  <si>
    <t>자버프</t>
  </si>
  <si>
    <t>갈망+만찬</t>
  </si>
  <si>
    <t>최훈+타지</t>
  </si>
  <si>
    <t>맹룡열파</t>
  </si>
  <si>
    <t>아드레날린</t>
  </si>
  <si>
    <t>자버프-공속</t>
  </si>
  <si>
    <t>보석</t>
  </si>
  <si>
    <t>공의연무</t>
  </si>
  <si>
    <t>백어택</t>
  </si>
  <si>
    <t>자버프-이속</t>
  </si>
  <si>
    <t>팔찌</t>
  </si>
  <si>
    <t>이연격</t>
  </si>
  <si>
    <t>내 반지</t>
  </si>
  <si>
    <t>기타-공속</t>
  </si>
  <si>
    <t>기타 증감</t>
  </si>
  <si>
    <t>풍진격</t>
  </si>
  <si>
    <t>내 팔찌</t>
  </si>
  <si>
    <t>기타-이속</t>
  </si>
  <si>
    <t>질풍참</t>
  </si>
  <si>
    <t>폿 팔찌</t>
  </si>
  <si>
    <t>맹룡난무</t>
  </si>
  <si>
    <t>[팔찌: 13.74%]  힘 16000  /  치피 10%+치주피 1.5%  /  치피 6.8%</t>
  </si>
  <si>
    <t>.</t>
  </si>
  <si>
    <t>끝마(7)+무마(7)</t>
  </si>
  <si>
    <t>단심</t>
  </si>
  <si>
    <t>최훈(4)+타지(5)</t>
  </si>
  <si>
    <t>스킬 쿨타임 계산기</t>
  </si>
  <si>
    <t>기타 추가</t>
  </si>
  <si>
    <t>치적20</t>
  </si>
  <si>
    <t>테스트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</si>
</sst>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0.0"/>
      <color rgb="FF000000"/>
      <name val="Arial"/>
      <scheme val="minor"/>
    </font>
    <font>
      <sz val="9.0"/>
      <color theme="1"/>
      <name val="Arial"/>
    </font>
    <font>
      <b/>
      <sz val="11.0"/>
      <color rgb="FFFFFFFF"/>
      <name val="Arial"/>
    </font>
    <font>
      <b/>
      <color theme="1"/>
      <name val="Arial"/>
    </font>
    <font>
      <b/>
      <color rgb="FFFFFFFF"/>
      <name val="Arial"/>
    </font>
    <font>
      <b/>
      <sz val="12.0"/>
      <color theme="1"/>
      <name val="Arial"/>
    </font>
    <font>
      <color theme="1"/>
      <name val="Arial"/>
    </font>
    <font>
      <b/>
      <sz val="10.0"/>
      <color theme="1"/>
      <name val="Arial"/>
    </font>
    <font>
      <sz val="12.0"/>
      <color rgb="FFEFEFEF"/>
      <name val="Arial"/>
    </font>
    <font>
      <b/>
      <sz val="11.0"/>
      <color theme="1"/>
      <name val="Arial"/>
    </font>
    <font>
      <b/>
      <color rgb="FF999999"/>
      <name val="Arial"/>
    </font>
    <font>
      <sz val="9.0"/>
      <color rgb="FF1F1F1F"/>
      <name val="Arial"/>
    </font>
    <font>
      <b/>
      <sz val="10.0"/>
      <color rgb="FF999999"/>
      <name val="Arial"/>
    </font>
    <font>
      <b/>
      <sz val="11.0"/>
      <color rgb="FF000000"/>
      <name val="Arial"/>
    </font>
    <font>
      <color theme="1"/>
      <name val="Arial"/>
      <scheme val="minor"/>
    </font>
    <font>
      <b/>
      <sz val="11.0"/>
      <color theme="1"/>
      <name val="Arial"/>
      <scheme val="minor"/>
    </font>
    <font>
      <b/>
      <sz val="12.0"/>
      <color rgb="FF9FC5E8"/>
      <name val="Arial"/>
    </font>
    <font>
      <b/>
      <sz val="9.0"/>
      <color theme="1"/>
      <name val="Arial"/>
    </font>
    <font>
      <b/>
      <sz val="12.0"/>
      <color rgb="FFFFFFFF"/>
      <name val="Arial"/>
    </font>
    <font>
      <b/>
      <sz val="15.0"/>
      <color rgb="FFFFFFFF"/>
      <name val="Arial"/>
    </font>
    <font/>
    <font>
      <sz val="13.0"/>
      <color rgb="FF000000"/>
      <name val="Noto Sans KR"/>
    </font>
  </fonts>
  <fills count="12">
    <fill>
      <patternFill patternType="none"/>
    </fill>
    <fill>
      <patternFill patternType="lightGray"/>
    </fill>
    <fill>
      <patternFill patternType="solid">
        <fgColor rgb="FF313338"/>
        <bgColor rgb="FF313338"/>
      </patternFill>
    </fill>
    <fill>
      <patternFill patternType="solid">
        <fgColor rgb="FF999999"/>
        <bgColor rgb="FF999999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EAD1DC"/>
        <bgColor rgb="FFEAD1DC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</fills>
  <borders count="17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vertical="center"/>
    </xf>
    <xf borderId="0" fillId="2" fontId="2" numFmtId="0" xfId="0" applyAlignment="1" applyFont="1">
      <alignment horizontal="left" readingOrder="0" vertical="center"/>
    </xf>
    <xf borderId="0" fillId="2" fontId="3" numFmtId="0" xfId="0" applyAlignment="1" applyFont="1">
      <alignment horizontal="center" vertical="center"/>
    </xf>
    <xf borderId="0" fillId="2" fontId="4" numFmtId="0" xfId="0" applyAlignment="1" applyFont="1">
      <alignment horizontal="right" readingOrder="0" vertical="center"/>
    </xf>
    <xf borderId="0" fillId="2" fontId="5" numFmtId="0" xfId="0" applyAlignment="1" applyFont="1">
      <alignment horizontal="center" vertical="center"/>
    </xf>
    <xf borderId="0" fillId="2" fontId="6" numFmtId="0" xfId="0" applyAlignment="1" applyFont="1">
      <alignment vertical="center"/>
    </xf>
    <xf borderId="1" fillId="3" fontId="3" numFmtId="0" xfId="0" applyAlignment="1" applyBorder="1" applyFill="1" applyFont="1">
      <alignment horizontal="center" vertical="center"/>
    </xf>
    <xf borderId="1" fillId="4" fontId="3" numFmtId="0" xfId="0" applyAlignment="1" applyBorder="1" applyFill="1" applyFont="1">
      <alignment horizontal="center" vertical="center"/>
    </xf>
    <xf borderId="1" fillId="3" fontId="7" numFmtId="0" xfId="0" applyAlignment="1" applyBorder="1" applyFont="1">
      <alignment horizontal="center" vertical="center"/>
    </xf>
    <xf borderId="2" fillId="4" fontId="3" numFmtId="0" xfId="0" applyAlignment="1" applyBorder="1" applyFont="1">
      <alignment horizontal="center" vertical="center"/>
    </xf>
    <xf borderId="3" fillId="5" fontId="6" numFmtId="0" xfId="0" applyAlignment="1" applyBorder="1" applyFill="1" applyFont="1">
      <alignment horizontal="right" vertical="center"/>
    </xf>
    <xf borderId="4" fillId="5" fontId="6" numFmtId="0" xfId="0" applyAlignment="1" applyBorder="1" applyFont="1">
      <alignment horizontal="right" vertical="center"/>
    </xf>
    <xf borderId="4" fillId="5" fontId="6" numFmtId="0" xfId="0" applyAlignment="1" applyBorder="1" applyFont="1">
      <alignment horizontal="right" readingOrder="0" vertical="center"/>
    </xf>
    <xf borderId="5" fillId="5" fontId="6" numFmtId="0" xfId="0" applyAlignment="1" applyBorder="1" applyFont="1">
      <alignment horizontal="right" readingOrder="0" vertical="center"/>
    </xf>
    <xf borderId="6" fillId="3" fontId="8" numFmtId="0" xfId="0" applyAlignment="1" applyBorder="1" applyFont="1">
      <alignment horizontal="center" readingOrder="0" vertical="center"/>
    </xf>
    <xf borderId="6" fillId="4" fontId="5" numFmtId="0" xfId="0" applyAlignment="1" applyBorder="1" applyFont="1">
      <alignment horizontal="center" vertical="center"/>
    </xf>
    <xf borderId="6" fillId="3" fontId="8" numFmtId="0" xfId="0" applyAlignment="1" applyBorder="1" applyFont="1">
      <alignment horizontal="center" vertical="center"/>
    </xf>
    <xf borderId="7" fillId="4" fontId="5" numFmtId="0" xfId="0" applyAlignment="1" applyBorder="1" applyFont="1">
      <alignment horizontal="center" vertical="center"/>
    </xf>
    <xf borderId="0" fillId="2" fontId="3" numFmtId="0" xfId="0" applyAlignment="1" applyFont="1">
      <alignment horizontal="left" shrinkToFit="0" vertical="center" wrapText="1"/>
    </xf>
    <xf borderId="8" fillId="6" fontId="6" numFmtId="0" xfId="0" applyAlignment="1" applyBorder="1" applyFill="1" applyFont="1">
      <alignment horizontal="right" readingOrder="0" vertical="center"/>
    </xf>
    <xf borderId="0" fillId="7" fontId="9" numFmtId="0" xfId="0" applyAlignment="1" applyFill="1" applyFont="1">
      <alignment horizontal="right" readingOrder="0" vertical="center"/>
    </xf>
    <xf borderId="0" fillId="7" fontId="9" numFmtId="0" xfId="0" applyAlignment="1" applyFont="1">
      <alignment readingOrder="0" vertical="center"/>
    </xf>
    <xf borderId="0" fillId="8" fontId="10" numFmtId="0" xfId="0" applyAlignment="1" applyFill="1" applyFont="1">
      <alignment horizontal="right" vertical="center"/>
    </xf>
    <xf borderId="0" fillId="9" fontId="9" numFmtId="2" xfId="0" applyAlignment="1" applyFill="1" applyFont="1" applyNumberFormat="1">
      <alignment horizontal="right" vertical="center"/>
    </xf>
    <xf borderId="9" fillId="8" fontId="6" numFmtId="0" xfId="0" applyAlignment="1" applyBorder="1" applyFont="1">
      <alignment horizontal="right" vertical="center"/>
    </xf>
    <xf borderId="10" fillId="10" fontId="3" numFmtId="0" xfId="0" applyAlignment="1" applyBorder="1" applyFill="1" applyFont="1">
      <alignment horizontal="center" vertical="center"/>
    </xf>
    <xf borderId="0" fillId="7" fontId="9" numFmtId="0" xfId="0" applyAlignment="1" applyFont="1">
      <alignment horizontal="right" vertical="center"/>
    </xf>
    <xf borderId="6" fillId="7" fontId="5" numFmtId="0" xfId="0" applyAlignment="1" applyBorder="1" applyFont="1">
      <alignment horizontal="center" readingOrder="0" vertical="center"/>
    </xf>
    <xf borderId="6" fillId="7" fontId="5" numFmtId="0" xfId="0" applyAlignment="1" applyBorder="1" applyFont="1">
      <alignment horizontal="center" vertical="center"/>
    </xf>
    <xf borderId="0" fillId="7" fontId="9" numFmtId="0" xfId="0" applyAlignment="1" applyFont="1">
      <alignment vertical="center"/>
    </xf>
    <xf borderId="0" fillId="2" fontId="11" numFmtId="0" xfId="0" applyAlignment="1" applyFont="1">
      <alignment horizontal="right" vertical="center"/>
    </xf>
    <xf borderId="9" fillId="10" fontId="3" numFmtId="0" xfId="0" applyAlignment="1" applyBorder="1" applyFont="1">
      <alignment horizontal="center" vertical="center"/>
    </xf>
    <xf borderId="10" fillId="10" fontId="7" numFmtId="0" xfId="0" applyAlignment="1" applyBorder="1" applyFont="1">
      <alignment horizontal="center" vertical="center"/>
    </xf>
    <xf borderId="10" fillId="10" fontId="7" numFmtId="0" xfId="0" applyAlignment="1" applyBorder="1" applyFont="1">
      <alignment horizontal="center" readingOrder="0" vertical="center"/>
    </xf>
    <xf borderId="0" fillId="10" fontId="7" numFmtId="0" xfId="0" applyAlignment="1" applyFont="1">
      <alignment horizontal="center" readingOrder="0" vertical="center"/>
    </xf>
    <xf borderId="9" fillId="10" fontId="7" numFmtId="0" xfId="0" applyAlignment="1" applyBorder="1" applyFont="1">
      <alignment horizontal="center" readingOrder="0" vertical="center"/>
    </xf>
    <xf borderId="7" fillId="6" fontId="6" numFmtId="0" xfId="0" applyAlignment="1" applyBorder="1" applyFont="1">
      <alignment horizontal="right" readingOrder="0" vertical="center"/>
    </xf>
    <xf borderId="11" fillId="7" fontId="9" numFmtId="0" xfId="0" applyAlignment="1" applyBorder="1" applyFont="1">
      <alignment horizontal="right" vertical="center"/>
    </xf>
    <xf borderId="11" fillId="7" fontId="9" numFmtId="0" xfId="0" applyAlignment="1" applyBorder="1" applyFont="1">
      <alignment horizontal="right" readingOrder="0" vertical="center"/>
    </xf>
    <xf borderId="11" fillId="8" fontId="10" numFmtId="0" xfId="0" applyAlignment="1" applyBorder="1" applyFont="1">
      <alignment horizontal="right" vertical="center"/>
    </xf>
    <xf borderId="11" fillId="9" fontId="9" numFmtId="2" xfId="0" applyAlignment="1" applyBorder="1" applyFont="1" applyNumberFormat="1">
      <alignment horizontal="right" vertical="center"/>
    </xf>
    <xf borderId="12" fillId="8" fontId="6" numFmtId="0" xfId="0" applyAlignment="1" applyBorder="1" applyFont="1">
      <alignment horizontal="right" vertical="center"/>
    </xf>
    <xf borderId="11" fillId="7" fontId="5" numFmtId="0" xfId="0" applyAlignment="1" applyBorder="1" applyFont="1">
      <alignment horizontal="center" readingOrder="0" vertical="center"/>
    </xf>
    <xf borderId="11" fillId="7" fontId="5" numFmtId="0" xfId="0" applyAlignment="1" applyBorder="1" applyFont="1">
      <alignment horizontal="center" vertical="center"/>
    </xf>
    <xf borderId="12" fillId="7" fontId="5" numFmtId="0" xfId="0" applyAlignment="1" applyBorder="1" applyFont="1">
      <alignment horizontal="center" vertical="center"/>
    </xf>
    <xf borderId="11" fillId="7" fontId="9" numFmtId="0" xfId="0" applyAlignment="1" applyBorder="1" applyFont="1">
      <alignment vertical="center"/>
    </xf>
    <xf borderId="11" fillId="8" fontId="6" numFmtId="0" xfId="0" applyAlignment="1" applyBorder="1" applyFont="1">
      <alignment horizontal="right" vertical="center"/>
    </xf>
    <xf borderId="10" fillId="7" fontId="5" numFmtId="0" xfId="0" applyAlignment="1" applyBorder="1" applyFont="1">
      <alignment horizontal="center" readingOrder="0" vertical="center"/>
    </xf>
    <xf borderId="10" fillId="7" fontId="5" numFmtId="0" xfId="0" applyAlignment="1" applyBorder="1" applyFont="1">
      <alignment horizontal="center" vertical="center"/>
    </xf>
    <xf borderId="2" fillId="11" fontId="3" numFmtId="0" xfId="0" applyAlignment="1" applyBorder="1" applyFill="1" applyFont="1">
      <alignment horizontal="center" vertical="center"/>
    </xf>
    <xf borderId="13" fillId="11" fontId="3" numFmtId="0" xfId="0" applyAlignment="1" applyBorder="1" applyFont="1">
      <alignment horizontal="center" vertical="center"/>
    </xf>
    <xf borderId="14" fillId="11" fontId="3" numFmtId="0" xfId="0" applyAlignment="1" applyBorder="1" applyFont="1">
      <alignment horizontal="center" vertical="center"/>
    </xf>
    <xf borderId="7" fillId="7" fontId="5" numFmtId="0" xfId="0" applyAlignment="1" applyBorder="1" applyFont="1">
      <alignment horizontal="center" readingOrder="0" vertical="center"/>
    </xf>
    <xf borderId="7" fillId="4" fontId="6" numFmtId="0" xfId="0" applyAlignment="1" applyBorder="1" applyFont="1">
      <alignment vertical="center"/>
    </xf>
    <xf borderId="12" fillId="4" fontId="9" numFmtId="0" xfId="0" applyAlignment="1" applyBorder="1" applyFont="1">
      <alignment horizontal="right" vertical="center"/>
    </xf>
    <xf borderId="8" fillId="4" fontId="6" numFmtId="0" xfId="0" applyAlignment="1" applyBorder="1" applyFont="1">
      <alignment vertical="center"/>
    </xf>
    <xf borderId="9" fillId="4" fontId="9" numFmtId="0" xfId="0" applyAlignment="1" applyBorder="1" applyFont="1">
      <alignment horizontal="right" vertical="center"/>
    </xf>
    <xf borderId="0" fillId="2" fontId="1" numFmtId="0" xfId="0" applyAlignment="1" applyFont="1">
      <alignment horizontal="left" vertical="center"/>
    </xf>
    <xf borderId="9" fillId="4" fontId="12" numFmtId="0" xfId="0" applyAlignment="1" applyBorder="1" applyFont="1">
      <alignment vertical="center"/>
    </xf>
    <xf borderId="9" fillId="4" fontId="13" numFmtId="0" xfId="0" applyAlignment="1" applyBorder="1" applyFont="1">
      <alignment horizontal="right" vertical="center"/>
    </xf>
    <xf borderId="7" fillId="4" fontId="14" numFmtId="0" xfId="0" applyAlignment="1" applyBorder="1" applyFont="1">
      <alignment readingOrder="0" vertical="center"/>
    </xf>
    <xf borderId="12" fillId="4" fontId="15" numFmtId="0" xfId="0" applyAlignment="1" applyBorder="1" applyFont="1">
      <alignment vertical="center"/>
    </xf>
    <xf borderId="9" fillId="4" fontId="10" numFmtId="0" xfId="0" applyAlignment="1" applyBorder="1" applyFont="1">
      <alignment vertical="center"/>
    </xf>
    <xf borderId="2" fillId="4" fontId="6" numFmtId="0" xfId="0" applyAlignment="1" applyBorder="1" applyFont="1">
      <alignment vertical="center"/>
    </xf>
    <xf borderId="14" fillId="4" fontId="12" numFmtId="0" xfId="0" applyAlignment="1" applyBorder="1" applyFont="1">
      <alignment vertical="center"/>
    </xf>
    <xf borderId="0" fillId="2" fontId="11" numFmtId="0" xfId="0" applyAlignment="1" applyFont="1">
      <alignment horizontal="left" vertical="center"/>
    </xf>
    <xf borderId="0" fillId="8" fontId="10" numFmtId="0" xfId="0" applyAlignment="1" applyFont="1">
      <alignment horizontal="right" readingOrder="0" vertical="center"/>
    </xf>
    <xf borderId="15" fillId="4" fontId="6" numFmtId="0" xfId="0" applyAlignment="1" applyBorder="1" applyFont="1">
      <alignment vertical="center"/>
    </xf>
    <xf borderId="16" fillId="4" fontId="10" numFmtId="0" xfId="0" applyAlignment="1" applyBorder="1" applyFont="1">
      <alignment vertical="center"/>
    </xf>
    <xf borderId="2" fillId="6" fontId="6" numFmtId="0" xfId="0" applyAlignment="1" applyBorder="1" applyFont="1">
      <alignment horizontal="right" readingOrder="0" vertical="center"/>
    </xf>
    <xf borderId="13" fillId="7" fontId="9" numFmtId="0" xfId="0" applyAlignment="1" applyBorder="1" applyFont="1">
      <alignment horizontal="right" readingOrder="0" vertical="center"/>
    </xf>
    <xf borderId="13" fillId="7" fontId="9" numFmtId="0" xfId="0" applyAlignment="1" applyBorder="1" applyFont="1">
      <alignment vertical="center"/>
    </xf>
    <xf borderId="13" fillId="8" fontId="10" numFmtId="0" xfId="0" applyAlignment="1" applyBorder="1" applyFont="1">
      <alignment horizontal="right" vertical="center"/>
    </xf>
    <xf borderId="13" fillId="7" fontId="9" numFmtId="0" xfId="0" applyAlignment="1" applyBorder="1" applyFont="1">
      <alignment readingOrder="0" vertical="center"/>
    </xf>
    <xf borderId="13" fillId="9" fontId="9" numFmtId="2" xfId="0" applyAlignment="1" applyBorder="1" applyFont="1" applyNumberFormat="1">
      <alignment horizontal="right" vertical="center"/>
    </xf>
    <xf borderId="14" fillId="8" fontId="6" numFmtId="0" xfId="0" applyAlignment="1" applyBorder="1" applyFont="1">
      <alignment horizontal="right" vertical="center"/>
    </xf>
    <xf borderId="9" fillId="7" fontId="9" numFmtId="0" xfId="0" applyAlignment="1" applyBorder="1" applyFont="1">
      <alignment readingOrder="0" vertical="center"/>
    </xf>
    <xf borderId="9" fillId="7" fontId="9" numFmtId="0" xfId="0" applyAlignment="1" applyBorder="1" applyFont="1">
      <alignment vertical="center"/>
    </xf>
    <xf borderId="12" fillId="7" fontId="9" numFmtId="0" xfId="0" applyAlignment="1" applyBorder="1" applyFont="1">
      <alignment vertical="center"/>
    </xf>
    <xf borderId="9" fillId="2" fontId="4" numFmtId="0" xfId="0" applyAlignment="1" applyBorder="1" applyFont="1">
      <alignment horizontal="right" readingOrder="0" vertical="center"/>
    </xf>
    <xf borderId="11" fillId="7" fontId="9" numFmtId="0" xfId="0" applyAlignment="1" applyBorder="1" applyFont="1">
      <alignment readingOrder="0" vertical="center"/>
    </xf>
    <xf borderId="9" fillId="2" fontId="6" numFmtId="0" xfId="0" applyAlignment="1" applyBorder="1" applyFont="1">
      <alignment vertical="center"/>
    </xf>
    <xf borderId="3" fillId="6" fontId="6" numFmtId="0" xfId="0" applyAlignment="1" applyBorder="1" applyFont="1">
      <alignment horizontal="right" readingOrder="0" vertical="center"/>
    </xf>
    <xf borderId="4" fillId="7" fontId="9" numFmtId="0" xfId="0" applyAlignment="1" applyBorder="1" applyFont="1">
      <alignment horizontal="right" readingOrder="0" vertical="center"/>
    </xf>
    <xf borderId="4" fillId="7" fontId="9" numFmtId="0" xfId="0" applyAlignment="1" applyBorder="1" applyFont="1">
      <alignment vertical="center"/>
    </xf>
    <xf borderId="4" fillId="8" fontId="10" numFmtId="0" xfId="0" applyAlignment="1" applyBorder="1" applyFont="1">
      <alignment horizontal="right" vertical="center"/>
    </xf>
    <xf borderId="4" fillId="8" fontId="6" numFmtId="0" xfId="0" applyAlignment="1" applyBorder="1" applyFont="1">
      <alignment horizontal="right" vertical="center"/>
    </xf>
    <xf borderId="4" fillId="9" fontId="9" numFmtId="2" xfId="0" applyAlignment="1" applyBorder="1" applyFont="1" applyNumberFormat="1">
      <alignment horizontal="right" vertical="center"/>
    </xf>
    <xf borderId="5" fillId="8" fontId="6" numFmtId="0" xfId="0" applyAlignment="1" applyBorder="1" applyFont="1">
      <alignment horizontal="right" vertical="center"/>
    </xf>
    <xf borderId="12" fillId="7" fontId="9" numFmtId="0" xfId="0" applyAlignment="1" applyBorder="1" applyFont="1">
      <alignment readingOrder="0" vertical="center"/>
    </xf>
    <xf borderId="11" fillId="2" fontId="1" numFmtId="0" xfId="0" applyAlignment="1" applyBorder="1" applyFont="1">
      <alignment horizontal="left" vertical="center"/>
    </xf>
    <xf borderId="11" fillId="2" fontId="6" numFmtId="0" xfId="0" applyAlignment="1" applyBorder="1" applyFont="1">
      <alignment vertical="center"/>
    </xf>
    <xf borderId="12" fillId="2" fontId="6" numFmtId="0" xfId="0" applyAlignment="1" applyBorder="1" applyFont="1">
      <alignment vertical="center"/>
    </xf>
    <xf borderId="8" fillId="4" fontId="6" numFmtId="0" xfId="0" applyAlignment="1" applyBorder="1" applyFont="1">
      <alignment horizontal="left" readingOrder="0" vertical="center"/>
    </xf>
    <xf borderId="0" fillId="4" fontId="6" numFmtId="0" xfId="0" applyAlignment="1" applyFont="1">
      <alignment horizontal="left" vertical="center"/>
    </xf>
    <xf borderId="0" fillId="4" fontId="12" numFmtId="0" xfId="0" applyAlignment="1" applyFont="1">
      <alignment horizontal="right" vertical="center"/>
    </xf>
    <xf borderId="0" fillId="2" fontId="16" numFmtId="0" xfId="0" applyAlignment="1" applyFont="1">
      <alignment readingOrder="0" vertical="center"/>
    </xf>
    <xf borderId="0" fillId="2" fontId="3" numFmtId="0" xfId="0" applyAlignment="1" applyFont="1">
      <alignment vertical="center"/>
    </xf>
    <xf borderId="0" fillId="2" fontId="4" numFmtId="0" xfId="0" applyAlignment="1" applyFont="1">
      <alignment readingOrder="0" vertical="center"/>
    </xf>
    <xf borderId="0" fillId="2" fontId="17" numFmtId="0" xfId="0" applyAlignment="1" applyFont="1">
      <alignment horizontal="left" vertical="center"/>
    </xf>
    <xf borderId="0" fillId="4" fontId="6" numFmtId="0" xfId="0" applyAlignment="1" applyFont="1">
      <alignment horizontal="left" readingOrder="0" vertical="center"/>
    </xf>
    <xf borderId="0" fillId="2" fontId="18" numFmtId="0" xfId="0" applyAlignment="1" applyFont="1">
      <alignment readingOrder="0" vertical="center"/>
    </xf>
    <xf borderId="0" fillId="2" fontId="19" numFmtId="0" xfId="0" applyAlignment="1" applyFont="1">
      <alignment horizontal="center" readingOrder="0" vertical="center"/>
    </xf>
    <xf borderId="9" fillId="0" fontId="20" numFmtId="0" xfId="0" applyBorder="1" applyFont="1"/>
    <xf borderId="7" fillId="4" fontId="6" numFmtId="0" xfId="0" applyAlignment="1" applyBorder="1" applyFont="1">
      <alignment horizontal="left" readingOrder="0" vertical="center"/>
    </xf>
    <xf borderId="11" fillId="0" fontId="20" numFmtId="0" xfId="0" applyBorder="1" applyFont="1"/>
    <xf borderId="12" fillId="0" fontId="20" numFmtId="0" xfId="0" applyBorder="1" applyFont="1"/>
    <xf borderId="0" fillId="2" fontId="21" numFmtId="0" xfId="0" applyAlignment="1" applyFont="1">
      <alignment horizontal="right" vertical="center"/>
    </xf>
    <xf borderId="0" fillId="2" fontId="3" numFmtId="0" xfId="0" applyAlignment="1" applyFont="1">
      <alignment shrinkToFit="0" vertical="center" wrapText="1"/>
    </xf>
  </cellXfs>
  <cellStyles count="1">
    <cellStyle xfId="0" name="Normal" builtinId="0"/>
  </cellStyles>
  <dxfs count="2">
    <dxf>
      <font>
        <color rgb="FFFF0000"/>
      </font>
      <fill>
        <patternFill patternType="solid">
          <fgColor rgb="FFB7E1CD"/>
          <bgColor rgb="FFB7E1CD"/>
        </patternFill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63"/>
    <col customWidth="1" min="2" max="7" width="10.75"/>
    <col customWidth="1" min="8" max="8" width="5.38"/>
    <col customWidth="1" min="9" max="14" width="10.75"/>
    <col customWidth="1" min="15" max="15" width="5.38"/>
    <col customWidth="1" min="16" max="16" width="12.13"/>
    <col customWidth="1" min="17" max="17" width="8.25"/>
    <col customWidth="1" min="18" max="18" width="5.75"/>
    <col customWidth="1" min="19" max="19" width="8.25"/>
    <col customWidth="1" min="20" max="21" width="6.75"/>
    <col customWidth="1" min="22" max="22" width="7.13"/>
    <col customWidth="1" min="23" max="23" width="8.25"/>
    <col customWidth="1" min="24" max="24" width="6.88"/>
    <col customWidth="1" min="25" max="26" width="10.75"/>
    <col customWidth="1" min="27" max="35" width="9.75"/>
  </cols>
  <sheetData>
    <row r="1" ht="15.75" customHeight="1">
      <c r="A1" s="1"/>
      <c r="B1" s="2" t="s">
        <v>0</v>
      </c>
      <c r="F1" s="3"/>
      <c r="G1" s="4" t="s">
        <v>1</v>
      </c>
      <c r="H1" s="3"/>
      <c r="I1" s="3"/>
      <c r="J1" s="3"/>
      <c r="K1" s="3"/>
      <c r="L1" s="3"/>
      <c r="M1" s="3"/>
      <c r="N1" s="4" t="s">
        <v>2</v>
      </c>
      <c r="O1" s="5"/>
      <c r="P1" s="6"/>
      <c r="Q1" s="3"/>
      <c r="R1" s="3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ht="16.5" customHeight="1">
      <c r="A2" s="1"/>
      <c r="B2" s="7" t="s">
        <v>3</v>
      </c>
      <c r="C2" s="8" t="s">
        <v>4</v>
      </c>
      <c r="D2" s="9" t="s">
        <v>5</v>
      </c>
      <c r="E2" s="10" t="s">
        <v>6</v>
      </c>
      <c r="F2" s="9" t="s">
        <v>7</v>
      </c>
      <c r="G2" s="8" t="s">
        <v>8</v>
      </c>
      <c r="H2" s="3"/>
      <c r="I2" s="7" t="s">
        <v>3</v>
      </c>
      <c r="J2" s="8" t="s">
        <v>4</v>
      </c>
      <c r="K2" s="9" t="s">
        <v>5</v>
      </c>
      <c r="L2" s="10" t="s">
        <v>6</v>
      </c>
      <c r="M2" s="9" t="s">
        <v>7</v>
      </c>
      <c r="N2" s="8" t="s">
        <v>8</v>
      </c>
      <c r="O2" s="5"/>
      <c r="P2" s="11" t="s">
        <v>9</v>
      </c>
      <c r="Q2" s="12" t="s">
        <v>10</v>
      </c>
      <c r="R2" s="12" t="s">
        <v>11</v>
      </c>
      <c r="S2" s="12" t="s">
        <v>12</v>
      </c>
      <c r="T2" s="13" t="s">
        <v>13</v>
      </c>
      <c r="U2" s="12" t="s">
        <v>14</v>
      </c>
      <c r="V2" s="12" t="s">
        <v>15</v>
      </c>
      <c r="W2" s="12" t="s">
        <v>16</v>
      </c>
      <c r="X2" s="14" t="s">
        <v>17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ht="16.5" customHeight="1">
      <c r="A3" s="1"/>
      <c r="B3" s="15">
        <v>76.0</v>
      </c>
      <c r="C3" s="16">
        <f>B3+(B5*50)+B15+C15</f>
        <v>170</v>
      </c>
      <c r="D3" s="17">
        <v>75.0</v>
      </c>
      <c r="E3" s="18">
        <f>D3+(C5*50)+D15+E15</f>
        <v>1802</v>
      </c>
      <c r="F3" s="17">
        <v>77.0</v>
      </c>
      <c r="G3" s="16">
        <f>F3+(E5*50)+F15+G15</f>
        <v>577</v>
      </c>
      <c r="H3" s="19"/>
      <c r="I3" s="15">
        <v>76.0</v>
      </c>
      <c r="J3" s="16">
        <f>I3+(I5*50)+I15+J15</f>
        <v>170</v>
      </c>
      <c r="K3" s="17">
        <v>75.0</v>
      </c>
      <c r="L3" s="18">
        <f>K3+(J5*50)+K15+L15</f>
        <v>1802</v>
      </c>
      <c r="M3" s="17">
        <v>77.0</v>
      </c>
      <c r="N3" s="16">
        <f>M3+(L5*50)+M15+N15</f>
        <v>577</v>
      </c>
      <c r="O3" s="6"/>
      <c r="P3" s="20" t="s">
        <v>18</v>
      </c>
      <c r="Q3" s="21">
        <v>20.0</v>
      </c>
      <c r="R3" s="22">
        <v>7.0</v>
      </c>
      <c r="S3" s="23">
        <f t="shared" ref="S3:S25" si="1">Q3-R3</f>
        <v>13</v>
      </c>
      <c r="T3" s="22"/>
      <c r="U3" s="22"/>
      <c r="V3" s="23">
        <f t="shared" ref="V3:V10" si="2">IF(U3=0,0,IF(U3=5,14,IF(U3=6,16,If(U3=7,18,If(U3=8,20,If(U3=9,22,If(U3=10,24)))))))</f>
        <v>0</v>
      </c>
      <c r="W3" s="24">
        <f t="shared" ref="W3:W11" si="3">round(S3*(1-($S$26/100))*(1-($Q$27/100))*(1-($Q$28/100))*(1-($Q$29/100))*(1-(V3/100)),2)</f>
        <v>11.41</v>
      </c>
      <c r="X3" s="25">
        <f t="shared" ref="X3:X25" si="4">round(W3*(1-($S$27/100)),2)</f>
        <v>9.7</v>
      </c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ht="16.5" customHeight="1">
      <c r="A4" s="1"/>
      <c r="B4" s="26" t="s">
        <v>19</v>
      </c>
      <c r="C4" s="26" t="s">
        <v>20</v>
      </c>
      <c r="D4" s="26" t="s">
        <v>21</v>
      </c>
      <c r="E4" s="26" t="s">
        <v>22</v>
      </c>
      <c r="F4" s="26" t="s">
        <v>23</v>
      </c>
      <c r="G4" s="26" t="s">
        <v>24</v>
      </c>
      <c r="H4" s="19"/>
      <c r="I4" s="26" t="s">
        <v>19</v>
      </c>
      <c r="J4" s="26" t="s">
        <v>20</v>
      </c>
      <c r="K4" s="26" t="s">
        <v>21</v>
      </c>
      <c r="L4" s="26" t="s">
        <v>22</v>
      </c>
      <c r="M4" s="26" t="s">
        <v>23</v>
      </c>
      <c r="N4" s="26" t="s">
        <v>24</v>
      </c>
      <c r="O4" s="6"/>
      <c r="P4" s="20" t="s">
        <v>25</v>
      </c>
      <c r="Q4" s="21">
        <v>15.0</v>
      </c>
      <c r="R4" s="21"/>
      <c r="S4" s="23">
        <f t="shared" si="1"/>
        <v>15</v>
      </c>
      <c r="T4" s="27"/>
      <c r="U4" s="21">
        <v>7.0</v>
      </c>
      <c r="V4" s="23">
        <f t="shared" si="2"/>
        <v>18</v>
      </c>
      <c r="W4" s="24">
        <f t="shared" si="3"/>
        <v>10.8</v>
      </c>
      <c r="X4" s="25">
        <f t="shared" si="4"/>
        <v>9.18</v>
      </c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ht="16.5" customHeight="1">
      <c r="A5" s="1"/>
      <c r="B5" s="28"/>
      <c r="C5" s="28">
        <v>30.0</v>
      </c>
      <c r="D5" s="29"/>
      <c r="E5" s="28">
        <v>10.0</v>
      </c>
      <c r="F5" s="29"/>
      <c r="G5" s="29"/>
      <c r="H5" s="19"/>
      <c r="I5" s="28"/>
      <c r="J5" s="28">
        <v>30.0</v>
      </c>
      <c r="K5" s="29"/>
      <c r="L5" s="28">
        <v>10.0</v>
      </c>
      <c r="M5" s="29"/>
      <c r="N5" s="29"/>
      <c r="O5" s="6"/>
      <c r="P5" s="20" t="s">
        <v>26</v>
      </c>
      <c r="Q5" s="21">
        <v>10.0</v>
      </c>
      <c r="R5" s="30"/>
      <c r="S5" s="23">
        <f t="shared" si="1"/>
        <v>10</v>
      </c>
      <c r="T5" s="21"/>
      <c r="U5" s="21"/>
      <c r="V5" s="23">
        <f t="shared" si="2"/>
        <v>0</v>
      </c>
      <c r="W5" s="24">
        <f t="shared" si="3"/>
        <v>8.78</v>
      </c>
      <c r="X5" s="25">
        <f t="shared" si="4"/>
        <v>7.46</v>
      </c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ht="16.5" customHeight="1">
      <c r="A6" s="31"/>
      <c r="B6" s="26" t="s">
        <v>27</v>
      </c>
      <c r="C6" s="32" t="s">
        <v>28</v>
      </c>
      <c r="D6" s="32" t="s">
        <v>29</v>
      </c>
      <c r="E6" s="32" t="s">
        <v>30</v>
      </c>
      <c r="F6" s="32" t="s">
        <v>31</v>
      </c>
      <c r="G6" s="32" t="s">
        <v>32</v>
      </c>
      <c r="H6" s="19"/>
      <c r="I6" s="26" t="s">
        <v>27</v>
      </c>
      <c r="J6" s="32" t="s">
        <v>28</v>
      </c>
      <c r="K6" s="32" t="s">
        <v>29</v>
      </c>
      <c r="L6" s="32" t="s">
        <v>30</v>
      </c>
      <c r="M6" s="32" t="s">
        <v>31</v>
      </c>
      <c r="N6" s="32" t="s">
        <v>32</v>
      </c>
      <c r="O6" s="6"/>
      <c r="P6" s="20" t="s">
        <v>33</v>
      </c>
      <c r="Q6" s="21">
        <v>10.0</v>
      </c>
      <c r="R6" s="22"/>
      <c r="S6" s="23">
        <f t="shared" si="1"/>
        <v>10</v>
      </c>
      <c r="T6" s="27"/>
      <c r="U6" s="21">
        <v>7.0</v>
      </c>
      <c r="V6" s="23">
        <f t="shared" si="2"/>
        <v>18</v>
      </c>
      <c r="W6" s="24">
        <f t="shared" si="3"/>
        <v>7.2</v>
      </c>
      <c r="X6" s="25">
        <f t="shared" si="4"/>
        <v>6.12</v>
      </c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ht="16.5" customHeight="1">
      <c r="A7" s="31"/>
      <c r="B7" s="28"/>
      <c r="C7" s="28">
        <v>2.0</v>
      </c>
      <c r="D7" s="28"/>
      <c r="E7" s="28">
        <v>1.0</v>
      </c>
      <c r="F7" s="28"/>
      <c r="G7" s="29"/>
      <c r="H7" s="19"/>
      <c r="I7" s="28"/>
      <c r="J7" s="28">
        <v>2.0</v>
      </c>
      <c r="K7" s="28"/>
      <c r="L7" s="28">
        <v>1.0</v>
      </c>
      <c r="M7" s="28"/>
      <c r="N7" s="29"/>
      <c r="O7" s="6"/>
      <c r="P7" s="20" t="s">
        <v>34</v>
      </c>
      <c r="Q7" s="21">
        <v>12.0</v>
      </c>
      <c r="R7" s="22">
        <v>5.0</v>
      </c>
      <c r="S7" s="23">
        <f t="shared" si="1"/>
        <v>7</v>
      </c>
      <c r="T7" s="22"/>
      <c r="U7" s="22"/>
      <c r="V7" s="23">
        <f t="shared" si="2"/>
        <v>0</v>
      </c>
      <c r="W7" s="24">
        <f t="shared" si="3"/>
        <v>6.15</v>
      </c>
      <c r="X7" s="25">
        <f t="shared" si="4"/>
        <v>5.23</v>
      </c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ht="16.5" customHeight="1">
      <c r="A8" s="1"/>
      <c r="B8" s="33" t="s">
        <v>35</v>
      </c>
      <c r="C8" s="32" t="s">
        <v>36</v>
      </c>
      <c r="D8" s="32" t="s">
        <v>37</v>
      </c>
      <c r="E8" s="32" t="s">
        <v>38</v>
      </c>
      <c r="F8" s="32" t="s">
        <v>39</v>
      </c>
      <c r="G8" s="32" t="s">
        <v>40</v>
      </c>
      <c r="H8" s="19"/>
      <c r="I8" s="33" t="s">
        <v>35</v>
      </c>
      <c r="J8" s="32" t="s">
        <v>36</v>
      </c>
      <c r="K8" s="32" t="s">
        <v>37</v>
      </c>
      <c r="L8" s="32" t="s">
        <v>38</v>
      </c>
      <c r="M8" s="32" t="s">
        <v>39</v>
      </c>
      <c r="N8" s="32" t="s">
        <v>40</v>
      </c>
      <c r="O8" s="6"/>
      <c r="P8" s="20" t="s">
        <v>41</v>
      </c>
      <c r="Q8" s="21">
        <v>14.0</v>
      </c>
      <c r="R8" s="30"/>
      <c r="S8" s="23">
        <f t="shared" si="1"/>
        <v>14</v>
      </c>
      <c r="T8" s="27"/>
      <c r="U8" s="27"/>
      <c r="V8" s="23">
        <f t="shared" si="2"/>
        <v>0</v>
      </c>
      <c r="W8" s="24">
        <f t="shared" si="3"/>
        <v>12.29</v>
      </c>
      <c r="X8" s="25">
        <f t="shared" si="4"/>
        <v>10.45</v>
      </c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ht="16.5" customHeight="1">
      <c r="A9" s="31"/>
      <c r="B9" s="28">
        <v>1.0</v>
      </c>
      <c r="C9" s="28"/>
      <c r="D9" s="28">
        <v>1.0</v>
      </c>
      <c r="E9" s="29"/>
      <c r="F9" s="29"/>
      <c r="G9" s="29"/>
      <c r="H9" s="19"/>
      <c r="I9" s="28">
        <v>2.0</v>
      </c>
      <c r="J9" s="28"/>
      <c r="K9" s="28"/>
      <c r="L9" s="29"/>
      <c r="M9" s="29"/>
      <c r="N9" s="29"/>
      <c r="O9" s="6"/>
      <c r="P9" s="20" t="s">
        <v>42</v>
      </c>
      <c r="Q9" s="21">
        <v>18.0</v>
      </c>
      <c r="R9" s="22"/>
      <c r="S9" s="23">
        <f t="shared" si="1"/>
        <v>18</v>
      </c>
      <c r="T9" s="22"/>
      <c r="U9" s="22"/>
      <c r="V9" s="23">
        <f t="shared" si="2"/>
        <v>0</v>
      </c>
      <c r="W9" s="24">
        <f t="shared" si="3"/>
        <v>15.81</v>
      </c>
      <c r="X9" s="25">
        <f t="shared" si="4"/>
        <v>13.44</v>
      </c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ht="16.5" customHeight="1">
      <c r="A10" s="1"/>
      <c r="B10" s="34" t="s">
        <v>43</v>
      </c>
      <c r="C10" s="35" t="s">
        <v>44</v>
      </c>
      <c r="D10" s="34" t="s">
        <v>45</v>
      </c>
      <c r="E10" s="35" t="s">
        <v>46</v>
      </c>
      <c r="F10" s="34" t="s">
        <v>47</v>
      </c>
      <c r="G10" s="36" t="s">
        <v>48</v>
      </c>
      <c r="H10" s="19"/>
      <c r="I10" s="34" t="s">
        <v>43</v>
      </c>
      <c r="J10" s="35" t="s">
        <v>44</v>
      </c>
      <c r="K10" s="34" t="s">
        <v>45</v>
      </c>
      <c r="L10" s="35" t="s">
        <v>46</v>
      </c>
      <c r="M10" s="34" t="s">
        <v>47</v>
      </c>
      <c r="N10" s="36" t="s">
        <v>48</v>
      </c>
      <c r="O10" s="6"/>
      <c r="P10" s="37" t="s">
        <v>49</v>
      </c>
      <c r="Q10" s="38">
        <v>30.0</v>
      </c>
      <c r="R10" s="39"/>
      <c r="S10" s="40">
        <f t="shared" si="1"/>
        <v>30</v>
      </c>
      <c r="T10" s="39"/>
      <c r="U10" s="39">
        <v>7.0</v>
      </c>
      <c r="V10" s="40">
        <f t="shared" si="2"/>
        <v>18</v>
      </c>
      <c r="W10" s="41">
        <f t="shared" si="3"/>
        <v>21.6</v>
      </c>
      <c r="X10" s="42">
        <f t="shared" si="4"/>
        <v>18.36</v>
      </c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16.5" customHeight="1">
      <c r="A11" s="31"/>
      <c r="B11" s="28">
        <v>1.0</v>
      </c>
      <c r="C11" s="43"/>
      <c r="D11" s="28">
        <v>1.0</v>
      </c>
      <c r="E11" s="44"/>
      <c r="F11" s="29"/>
      <c r="G11" s="45"/>
      <c r="H11" s="19"/>
      <c r="I11" s="28">
        <v>1.0</v>
      </c>
      <c r="J11" s="43"/>
      <c r="K11" s="28">
        <v>1.0</v>
      </c>
      <c r="L11" s="44"/>
      <c r="M11" s="29"/>
      <c r="N11" s="45"/>
      <c r="O11" s="6"/>
      <c r="P11" s="37" t="s">
        <v>50</v>
      </c>
      <c r="Q11" s="39">
        <v>55.0</v>
      </c>
      <c r="R11" s="46"/>
      <c r="S11" s="40">
        <f t="shared" si="1"/>
        <v>55</v>
      </c>
      <c r="T11" s="47"/>
      <c r="U11" s="47" t="s">
        <v>51</v>
      </c>
      <c r="V11" s="39">
        <v>8.0</v>
      </c>
      <c r="W11" s="41">
        <f t="shared" si="3"/>
        <v>44.43</v>
      </c>
      <c r="X11" s="42">
        <f t="shared" si="4"/>
        <v>37.77</v>
      </c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ht="16.5" customHeight="1">
      <c r="A12" s="31"/>
      <c r="B12" s="26" t="s">
        <v>52</v>
      </c>
      <c r="C12" s="32" t="s">
        <v>53</v>
      </c>
      <c r="D12" s="32" t="s">
        <v>54</v>
      </c>
      <c r="E12" s="32" t="s">
        <v>55</v>
      </c>
      <c r="F12" s="32" t="s">
        <v>56</v>
      </c>
      <c r="G12" s="32" t="s">
        <v>57</v>
      </c>
      <c r="H12" s="19"/>
      <c r="I12" s="26" t="s">
        <v>52</v>
      </c>
      <c r="J12" s="32" t="s">
        <v>53</v>
      </c>
      <c r="K12" s="32" t="s">
        <v>54</v>
      </c>
      <c r="L12" s="32" t="s">
        <v>55</v>
      </c>
      <c r="M12" s="32" t="s">
        <v>56</v>
      </c>
      <c r="N12" s="32" t="s">
        <v>57</v>
      </c>
      <c r="O12" s="6"/>
      <c r="P12" s="37" t="s">
        <v>58</v>
      </c>
      <c r="Q12" s="38">
        <v>300.0</v>
      </c>
      <c r="R12" s="46"/>
      <c r="S12" s="40">
        <f t="shared" si="1"/>
        <v>300</v>
      </c>
      <c r="T12" s="47"/>
      <c r="U12" s="47"/>
      <c r="V12" s="39"/>
      <c r="W12" s="41">
        <f>round(S12*(1-($S$26/100))*(1-($Q$29/100)),2)</f>
        <v>295.05</v>
      </c>
      <c r="X12" s="42">
        <f t="shared" si="4"/>
        <v>250.79</v>
      </c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ht="16.5" customHeight="1">
      <c r="A13" s="1"/>
      <c r="B13" s="48">
        <v>2.0</v>
      </c>
      <c r="C13" s="49"/>
      <c r="D13" s="49"/>
      <c r="E13" s="48"/>
      <c r="F13" s="48"/>
      <c r="G13" s="49"/>
      <c r="H13" s="19"/>
      <c r="I13" s="48">
        <v>2.0</v>
      </c>
      <c r="J13" s="49"/>
      <c r="K13" s="49"/>
      <c r="L13" s="48"/>
      <c r="M13" s="48"/>
      <c r="N13" s="49"/>
      <c r="O13" s="6"/>
      <c r="P13" s="20" t="s">
        <v>59</v>
      </c>
      <c r="Q13" s="21">
        <v>24.0</v>
      </c>
      <c r="R13" s="30"/>
      <c r="S13" s="23">
        <f t="shared" si="1"/>
        <v>24</v>
      </c>
      <c r="T13" s="21">
        <v>9.0</v>
      </c>
      <c r="U13" s="21">
        <v>8.0</v>
      </c>
      <c r="V13" s="23">
        <f t="shared" ref="V13:V17" si="5">IF(U13=0,0,IF(U13=5,14,IF(U13=6,16,If(U13=7,18,If(U13=8,20,If(U13=9,22,If(U13=10,24)))))))</f>
        <v>20</v>
      </c>
      <c r="W13" s="24">
        <f t="shared" ref="W13:W25" si="6">round(S13*(1-($S$26/100))*(1-($Q$27/100))*(1-($Q$28/100))*(1-($Q$29/100))*(1-(V13/100)),2)</f>
        <v>16.86</v>
      </c>
      <c r="X13" s="25">
        <f t="shared" si="4"/>
        <v>14.33</v>
      </c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ht="16.5" customHeight="1">
      <c r="A14" s="1"/>
      <c r="B14" s="50" t="s">
        <v>60</v>
      </c>
      <c r="C14" s="51" t="s">
        <v>61</v>
      </c>
      <c r="D14" s="50" t="s">
        <v>62</v>
      </c>
      <c r="E14" s="51" t="s">
        <v>63</v>
      </c>
      <c r="F14" s="50" t="s">
        <v>64</v>
      </c>
      <c r="G14" s="52" t="s">
        <v>65</v>
      </c>
      <c r="H14" s="19"/>
      <c r="I14" s="50" t="s">
        <v>60</v>
      </c>
      <c r="J14" s="51" t="s">
        <v>61</v>
      </c>
      <c r="K14" s="50" t="s">
        <v>62</v>
      </c>
      <c r="L14" s="51" t="s">
        <v>63</v>
      </c>
      <c r="M14" s="50" t="s">
        <v>64</v>
      </c>
      <c r="N14" s="52" t="s">
        <v>65</v>
      </c>
      <c r="O14" s="6"/>
      <c r="P14" s="20" t="s">
        <v>66</v>
      </c>
      <c r="Q14" s="21">
        <v>24.0</v>
      </c>
      <c r="R14" s="30"/>
      <c r="S14" s="23">
        <f t="shared" si="1"/>
        <v>24</v>
      </c>
      <c r="T14" s="22">
        <v>8.0</v>
      </c>
      <c r="U14" s="22">
        <v>8.0</v>
      </c>
      <c r="V14" s="23">
        <f t="shared" si="5"/>
        <v>20</v>
      </c>
      <c r="W14" s="24">
        <f t="shared" si="6"/>
        <v>16.86</v>
      </c>
      <c r="X14" s="25">
        <f t="shared" si="4"/>
        <v>14.33</v>
      </c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ht="16.5" customHeight="1">
      <c r="A15" s="6"/>
      <c r="B15" s="53">
        <v>94.0</v>
      </c>
      <c r="C15" s="44"/>
      <c r="D15" s="53">
        <v>67.0</v>
      </c>
      <c r="E15" s="44">
        <v>160.0</v>
      </c>
      <c r="F15" s="53"/>
      <c r="G15" s="45"/>
      <c r="H15" s="19"/>
      <c r="I15" s="53">
        <v>94.0</v>
      </c>
      <c r="J15" s="44"/>
      <c r="K15" s="53">
        <v>67.0</v>
      </c>
      <c r="L15" s="44">
        <v>160.0</v>
      </c>
      <c r="M15" s="53"/>
      <c r="N15" s="45"/>
      <c r="O15" s="6"/>
      <c r="P15" s="20" t="s">
        <v>67</v>
      </c>
      <c r="Q15" s="21">
        <v>5.0</v>
      </c>
      <c r="R15" s="30"/>
      <c r="S15" s="23">
        <f t="shared" si="1"/>
        <v>5</v>
      </c>
      <c r="T15" s="30"/>
      <c r="U15" s="30"/>
      <c r="V15" s="23">
        <f t="shared" si="5"/>
        <v>0</v>
      </c>
      <c r="W15" s="24">
        <f t="shared" si="6"/>
        <v>4.39</v>
      </c>
      <c r="X15" s="25">
        <f t="shared" si="4"/>
        <v>3.73</v>
      </c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ht="16.5" customHeight="1">
      <c r="A16" s="1"/>
      <c r="B16" s="54" t="s">
        <v>68</v>
      </c>
      <c r="C16" s="55">
        <f>ROUND(SUM(C17:C26),2)</f>
        <v>129.18</v>
      </c>
      <c r="D16" s="56" t="s">
        <v>69</v>
      </c>
      <c r="E16" s="57">
        <f>sum(E18+E19+E20+E21+E23)</f>
        <v>38.91</v>
      </c>
      <c r="F16" s="56" t="s">
        <v>70</v>
      </c>
      <c r="G16" s="57">
        <f>round((1-((1-G18/100)*(1-G19/100)*(1-G20/100)*(1-G22/100)*(1-G23/100)))*100,2)</f>
        <v>18.52</v>
      </c>
      <c r="H16" s="58"/>
      <c r="I16" s="54" t="s">
        <v>68</v>
      </c>
      <c r="J16" s="55">
        <f>ROUND(SUM(J17:J26),2)</f>
        <v>119.18</v>
      </c>
      <c r="K16" s="56" t="s">
        <v>69</v>
      </c>
      <c r="L16" s="57">
        <f>sum(L18+L19+L20+L21+L23)</f>
        <v>38.91</v>
      </c>
      <c r="M16" s="56" t="s">
        <v>70</v>
      </c>
      <c r="N16" s="57">
        <f>round((1-((1-N18/100)*(1-N19/100)*(1-N20/100)*(1-N22/100)*(1-N23/100)))*100,2)</f>
        <v>24.66</v>
      </c>
      <c r="O16" s="6"/>
      <c r="P16" s="20" t="s">
        <v>71</v>
      </c>
      <c r="Q16" s="21">
        <v>16.0</v>
      </c>
      <c r="R16" s="30"/>
      <c r="S16" s="23">
        <f t="shared" si="1"/>
        <v>16</v>
      </c>
      <c r="T16" s="22">
        <v>8.0</v>
      </c>
      <c r="U16" s="30"/>
      <c r="V16" s="23">
        <f t="shared" si="5"/>
        <v>0</v>
      </c>
      <c r="W16" s="24">
        <f t="shared" si="6"/>
        <v>14.05</v>
      </c>
      <c r="X16" s="25">
        <f t="shared" si="4"/>
        <v>11.94</v>
      </c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ht="16.5" customHeight="1">
      <c r="A17" s="31"/>
      <c r="B17" s="56" t="s">
        <v>72</v>
      </c>
      <c r="C17" s="59">
        <f>(C3*0.03579)</f>
        <v>6.0843</v>
      </c>
      <c r="D17" s="56" t="s">
        <v>73</v>
      </c>
      <c r="E17" s="60">
        <f>sum(E18+E20+E22+E24)</f>
        <v>38.91</v>
      </c>
      <c r="F17" s="61" t="s">
        <v>74</v>
      </c>
      <c r="G17" s="62">
        <f>round((1-((1-G18/100)*(1-G19/100)*(1-G20/100)*(1-G21/100)*(1-G22/100)*(1-G23/100)))*100,2)</f>
        <v>34.82</v>
      </c>
      <c r="H17" s="58"/>
      <c r="I17" s="56" t="s">
        <v>72</v>
      </c>
      <c r="J17" s="59">
        <f>(J3*0.03579)</f>
        <v>6.0843</v>
      </c>
      <c r="K17" s="56" t="s">
        <v>73</v>
      </c>
      <c r="L17" s="60">
        <f>sum(L18+L20+L22+L24)</f>
        <v>38.91</v>
      </c>
      <c r="M17" s="61" t="s">
        <v>74</v>
      </c>
      <c r="N17" s="62">
        <f>round((1-((1-N18/100)*(1-N19/100)*(1-N20/100)*(1-N21/100)*(1-N22/100)*(1-N23/100)))*100,2)</f>
        <v>39.72</v>
      </c>
      <c r="O17" s="6"/>
      <c r="P17" s="20" t="s">
        <v>75</v>
      </c>
      <c r="Q17" s="21">
        <v>24.0</v>
      </c>
      <c r="R17" s="30"/>
      <c r="S17" s="23">
        <f t="shared" si="1"/>
        <v>24</v>
      </c>
      <c r="T17" s="22">
        <v>8.0</v>
      </c>
      <c r="U17" s="22">
        <v>8.0</v>
      </c>
      <c r="V17" s="23">
        <f t="shared" si="5"/>
        <v>20</v>
      </c>
      <c r="W17" s="24">
        <f t="shared" si="6"/>
        <v>16.86</v>
      </c>
      <c r="X17" s="25">
        <f t="shared" si="4"/>
        <v>14.33</v>
      </c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ht="16.5" customHeight="1">
      <c r="A18" s="1"/>
      <c r="B18" s="56" t="s">
        <v>76</v>
      </c>
      <c r="C18" s="63">
        <f>(D7*4)+(C9*12)+(D9*10)</f>
        <v>10</v>
      </c>
      <c r="D18" s="64" t="s">
        <v>72</v>
      </c>
      <c r="E18" s="65">
        <f>ROUND((G3*0.01717),2)</f>
        <v>9.91</v>
      </c>
      <c r="F18" s="56" t="s">
        <v>77</v>
      </c>
      <c r="G18" s="59">
        <f>round((G3*0.021473),2)</f>
        <v>12.39</v>
      </c>
      <c r="H18" s="66"/>
      <c r="I18" s="56" t="s">
        <v>76</v>
      </c>
      <c r="J18" s="63">
        <f>(K7*4)+(J9*12)+(K9*10)</f>
        <v>0</v>
      </c>
      <c r="K18" s="64" t="s">
        <v>72</v>
      </c>
      <c r="L18" s="65">
        <f>ROUND((N3*0.01717),2)</f>
        <v>9.91</v>
      </c>
      <c r="M18" s="56" t="s">
        <v>77</v>
      </c>
      <c r="N18" s="59">
        <f>round((N3*0.021473),2)</f>
        <v>12.39</v>
      </c>
      <c r="O18" s="6"/>
      <c r="P18" s="20" t="s">
        <v>78</v>
      </c>
      <c r="Q18" s="21">
        <v>20.0</v>
      </c>
      <c r="R18" s="30"/>
      <c r="S18" s="23">
        <f t="shared" si="1"/>
        <v>20</v>
      </c>
      <c r="T18" s="22"/>
      <c r="U18" s="22">
        <v>7.0</v>
      </c>
      <c r="V18" s="67">
        <v>8.0</v>
      </c>
      <c r="W18" s="24">
        <f t="shared" si="6"/>
        <v>16.16</v>
      </c>
      <c r="X18" s="25">
        <f t="shared" si="4"/>
        <v>13.74</v>
      </c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ht="16.5" customHeight="1">
      <c r="A19" s="1"/>
      <c r="B19" s="68" t="s">
        <v>44</v>
      </c>
      <c r="C19" s="69">
        <f>(C11*7)</f>
        <v>0</v>
      </c>
      <c r="D19" s="68" t="s">
        <v>76</v>
      </c>
      <c r="E19" s="69">
        <f>E9*4</f>
        <v>0</v>
      </c>
      <c r="F19" s="56" t="s">
        <v>79</v>
      </c>
      <c r="G19" s="63">
        <f>(B7+B9)*7</f>
        <v>7</v>
      </c>
      <c r="H19" s="58"/>
      <c r="I19" s="68" t="s">
        <v>44</v>
      </c>
      <c r="J19" s="69">
        <f>(J11*7)</f>
        <v>0</v>
      </c>
      <c r="K19" s="68" t="s">
        <v>76</v>
      </c>
      <c r="L19" s="69">
        <f>L9*4</f>
        <v>0</v>
      </c>
      <c r="M19" s="56" t="s">
        <v>79</v>
      </c>
      <c r="N19" s="63">
        <f>(I7+I9)*7</f>
        <v>14</v>
      </c>
      <c r="O19" s="6"/>
      <c r="P19" s="70" t="s">
        <v>80</v>
      </c>
      <c r="Q19" s="71">
        <v>10.0</v>
      </c>
      <c r="R19" s="72"/>
      <c r="S19" s="73">
        <f t="shared" si="1"/>
        <v>10</v>
      </c>
      <c r="T19" s="74"/>
      <c r="U19" s="74"/>
      <c r="V19" s="73">
        <f t="shared" ref="V19:V24" si="7">IF(U19=0,0,IF(U19=5,14,IF(U19=6,16,If(U19=7,18,If(U19=8,20,If(U19=9,22,If(U19=10,24)))))))</f>
        <v>0</v>
      </c>
      <c r="W19" s="75">
        <f t="shared" si="6"/>
        <v>8.78</v>
      </c>
      <c r="X19" s="76">
        <f t="shared" si="4"/>
        <v>7.46</v>
      </c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ht="16.5" customHeight="1">
      <c r="A20" s="31"/>
      <c r="B20" s="56" t="s">
        <v>81</v>
      </c>
      <c r="C20" s="77">
        <v>0.0</v>
      </c>
      <c r="D20" s="56" t="s">
        <v>82</v>
      </c>
      <c r="E20" s="78">
        <v>14.0</v>
      </c>
      <c r="F20" s="68" t="s">
        <v>83</v>
      </c>
      <c r="G20" s="69">
        <f>F7*4+F9*5</f>
        <v>0</v>
      </c>
      <c r="H20" s="58"/>
      <c r="I20" s="56" t="s">
        <v>81</v>
      </c>
      <c r="J20" s="77">
        <v>0.0</v>
      </c>
      <c r="K20" s="56" t="s">
        <v>82</v>
      </c>
      <c r="L20" s="78">
        <v>14.0</v>
      </c>
      <c r="M20" s="68" t="s">
        <v>83</v>
      </c>
      <c r="N20" s="69">
        <f>M7*4+M9*5</f>
        <v>0</v>
      </c>
      <c r="O20" s="6"/>
      <c r="P20" s="20" t="s">
        <v>84</v>
      </c>
      <c r="Q20" s="21">
        <v>24.0</v>
      </c>
      <c r="R20" s="21">
        <v>8.0</v>
      </c>
      <c r="S20" s="23">
        <f t="shared" si="1"/>
        <v>16</v>
      </c>
      <c r="T20" s="22">
        <v>7.0</v>
      </c>
      <c r="U20" s="22">
        <v>7.0</v>
      </c>
      <c r="V20" s="23">
        <f t="shared" si="7"/>
        <v>18</v>
      </c>
      <c r="W20" s="24">
        <f t="shared" si="6"/>
        <v>11.52</v>
      </c>
      <c r="X20" s="25">
        <f t="shared" si="4"/>
        <v>9.79</v>
      </c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ht="16.5" customHeight="1">
      <c r="A21" s="31"/>
      <c r="B21" s="56" t="s">
        <v>85</v>
      </c>
      <c r="C21" s="77">
        <v>0.0</v>
      </c>
      <c r="D21" s="56" t="s">
        <v>86</v>
      </c>
      <c r="E21" s="77">
        <v>15.0</v>
      </c>
      <c r="F21" s="56" t="s">
        <v>87</v>
      </c>
      <c r="G21" s="77">
        <v>20.0</v>
      </c>
      <c r="H21" s="58"/>
      <c r="I21" s="56" t="s">
        <v>85</v>
      </c>
      <c r="J21" s="77">
        <v>0.0</v>
      </c>
      <c r="K21" s="56" t="s">
        <v>86</v>
      </c>
      <c r="L21" s="77">
        <v>15.0</v>
      </c>
      <c r="M21" s="56" t="s">
        <v>87</v>
      </c>
      <c r="N21" s="77">
        <v>20.0</v>
      </c>
      <c r="O21" s="6"/>
      <c r="P21" s="20" t="s">
        <v>88</v>
      </c>
      <c r="Q21" s="21">
        <v>16.0</v>
      </c>
      <c r="R21" s="22"/>
      <c r="S21" s="23">
        <f t="shared" si="1"/>
        <v>16</v>
      </c>
      <c r="T21" s="22"/>
      <c r="U21" s="22"/>
      <c r="V21" s="23">
        <f t="shared" si="7"/>
        <v>0</v>
      </c>
      <c r="W21" s="24">
        <f t="shared" si="6"/>
        <v>14.05</v>
      </c>
      <c r="X21" s="25">
        <f t="shared" si="4"/>
        <v>11.94</v>
      </c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ht="16.5" customHeight="1">
      <c r="A22" s="1"/>
      <c r="B22" s="56" t="s">
        <v>89</v>
      </c>
      <c r="C22" s="78">
        <v>10.0</v>
      </c>
      <c r="D22" s="56" t="s">
        <v>90</v>
      </c>
      <c r="E22" s="77">
        <v>15.0</v>
      </c>
      <c r="F22" s="56" t="s">
        <v>91</v>
      </c>
      <c r="G22" s="78">
        <v>0.0</v>
      </c>
      <c r="H22" s="58"/>
      <c r="I22" s="56" t="s">
        <v>89</v>
      </c>
      <c r="J22" s="78">
        <v>10.0</v>
      </c>
      <c r="K22" s="56" t="s">
        <v>90</v>
      </c>
      <c r="L22" s="77">
        <v>15.0</v>
      </c>
      <c r="M22" s="56" t="s">
        <v>91</v>
      </c>
      <c r="N22" s="78">
        <v>0.0</v>
      </c>
      <c r="O22" s="6"/>
      <c r="P22" s="20" t="s">
        <v>92</v>
      </c>
      <c r="Q22" s="21">
        <v>6.0</v>
      </c>
      <c r="R22" s="30"/>
      <c r="S22" s="23">
        <f t="shared" si="1"/>
        <v>6</v>
      </c>
      <c r="T22" s="21"/>
      <c r="U22" s="21">
        <v>7.0</v>
      </c>
      <c r="V22" s="23">
        <f t="shared" si="7"/>
        <v>18</v>
      </c>
      <c r="W22" s="24">
        <f t="shared" si="6"/>
        <v>4.32</v>
      </c>
      <c r="X22" s="25">
        <f t="shared" si="4"/>
        <v>3.67</v>
      </c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ht="16.5" customHeight="1">
      <c r="A23" s="31"/>
      <c r="B23" s="56" t="s">
        <v>93</v>
      </c>
      <c r="C23" s="77">
        <v>3.1</v>
      </c>
      <c r="D23" s="56" t="s">
        <v>94</v>
      </c>
      <c r="E23" s="78">
        <v>0.0</v>
      </c>
      <c r="F23" s="54" t="s">
        <v>95</v>
      </c>
      <c r="G23" s="79">
        <v>0.0</v>
      </c>
      <c r="H23" s="58"/>
      <c r="I23" s="56" t="s">
        <v>93</v>
      </c>
      <c r="J23" s="77">
        <v>3.1</v>
      </c>
      <c r="K23" s="56" t="s">
        <v>94</v>
      </c>
      <c r="L23" s="78">
        <v>0.0</v>
      </c>
      <c r="M23" s="54" t="s">
        <v>95</v>
      </c>
      <c r="N23" s="79">
        <v>0.0</v>
      </c>
      <c r="O23" s="6"/>
      <c r="P23" s="20" t="s">
        <v>96</v>
      </c>
      <c r="Q23" s="21">
        <v>12.0</v>
      </c>
      <c r="R23" s="22"/>
      <c r="S23" s="23">
        <f t="shared" si="1"/>
        <v>12</v>
      </c>
      <c r="T23" s="22"/>
      <c r="U23" s="22"/>
      <c r="V23" s="23">
        <f t="shared" si="7"/>
        <v>0</v>
      </c>
      <c r="W23" s="24">
        <f t="shared" si="6"/>
        <v>10.54</v>
      </c>
      <c r="X23" s="25">
        <f t="shared" si="4"/>
        <v>8.96</v>
      </c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ht="16.5" customHeight="1">
      <c r="A24" s="31"/>
      <c r="B24" s="56" t="s">
        <v>97</v>
      </c>
      <c r="C24" s="77">
        <v>0.0</v>
      </c>
      <c r="D24" s="54" t="s">
        <v>98</v>
      </c>
      <c r="E24" s="79">
        <v>0.0</v>
      </c>
      <c r="F24" s="4"/>
      <c r="G24" s="80"/>
      <c r="H24" s="6"/>
      <c r="I24" s="56" t="s">
        <v>97</v>
      </c>
      <c r="J24" s="77">
        <v>0.0</v>
      </c>
      <c r="K24" s="54" t="s">
        <v>98</v>
      </c>
      <c r="L24" s="79">
        <v>0.0</v>
      </c>
      <c r="M24" s="4"/>
      <c r="N24" s="80"/>
      <c r="O24" s="6"/>
      <c r="P24" s="37" t="s">
        <v>99</v>
      </c>
      <c r="Q24" s="39">
        <v>20.0</v>
      </c>
      <c r="R24" s="81"/>
      <c r="S24" s="40">
        <f t="shared" si="1"/>
        <v>20</v>
      </c>
      <c r="T24" s="81"/>
      <c r="U24" s="81"/>
      <c r="V24" s="40">
        <f t="shared" si="7"/>
        <v>0</v>
      </c>
      <c r="W24" s="41">
        <f t="shared" si="6"/>
        <v>17.56</v>
      </c>
      <c r="X24" s="42">
        <f t="shared" si="4"/>
        <v>14.93</v>
      </c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5" ht="16.5" customHeight="1">
      <c r="A25" s="1"/>
      <c r="B25" s="56" t="s">
        <v>100</v>
      </c>
      <c r="C25" s="78">
        <v>0.0</v>
      </c>
      <c r="D25" s="58"/>
      <c r="E25" s="6"/>
      <c r="F25" s="58"/>
      <c r="G25" s="82"/>
      <c r="H25" s="66"/>
      <c r="I25" s="56" t="s">
        <v>100</v>
      </c>
      <c r="J25" s="78">
        <v>0.0</v>
      </c>
      <c r="K25" s="58"/>
      <c r="L25" s="6"/>
      <c r="M25" s="58"/>
      <c r="N25" s="82"/>
      <c r="O25" s="6"/>
      <c r="P25" s="83" t="s">
        <v>101</v>
      </c>
      <c r="Q25" s="84">
        <v>50.0</v>
      </c>
      <c r="R25" s="85"/>
      <c r="S25" s="86">
        <f t="shared" si="1"/>
        <v>50</v>
      </c>
      <c r="T25" s="87"/>
      <c r="U25" s="87" t="s">
        <v>51</v>
      </c>
      <c r="V25" s="84">
        <v>8.0</v>
      </c>
      <c r="W25" s="88">
        <f t="shared" si="6"/>
        <v>40.39</v>
      </c>
      <c r="X25" s="89">
        <f t="shared" si="4"/>
        <v>34.33</v>
      </c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ht="16.5" customHeight="1">
      <c r="A26" s="6"/>
      <c r="B26" s="54" t="s">
        <v>95</v>
      </c>
      <c r="C26" s="90">
        <v>100.0</v>
      </c>
      <c r="D26" s="91"/>
      <c r="E26" s="92"/>
      <c r="F26" s="91"/>
      <c r="G26" s="93"/>
      <c r="H26" s="58"/>
      <c r="I26" s="54" t="s">
        <v>95</v>
      </c>
      <c r="J26" s="90">
        <v>100.0</v>
      </c>
      <c r="K26" s="91"/>
      <c r="L26" s="92"/>
      <c r="M26" s="91"/>
      <c r="N26" s="93"/>
      <c r="O26" s="58"/>
      <c r="P26" s="94" t="s">
        <v>22</v>
      </c>
      <c r="Q26" s="21">
        <v>77.0</v>
      </c>
      <c r="R26" s="95" t="s">
        <v>72</v>
      </c>
      <c r="S26" s="96">
        <f>round((Q26*0.021473),2)</f>
        <v>1.65</v>
      </c>
      <c r="T26" s="6"/>
      <c r="U26" s="6"/>
      <c r="V26" s="6"/>
      <c r="W26" s="6"/>
      <c r="X26" s="82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ht="16.5" customHeight="1">
      <c r="A27" s="1"/>
      <c r="B27" s="97" t="s">
        <v>102</v>
      </c>
      <c r="C27" s="98"/>
      <c r="D27" s="99"/>
      <c r="E27" s="98"/>
      <c r="F27" s="99"/>
      <c r="G27" s="100"/>
      <c r="H27" s="66"/>
      <c r="I27" s="6"/>
      <c r="J27" s="6"/>
      <c r="K27" s="6"/>
      <c r="L27" s="6"/>
      <c r="M27" s="6" t="s">
        <v>103</v>
      </c>
      <c r="N27" s="6"/>
      <c r="O27" s="6"/>
      <c r="P27" s="94" t="s">
        <v>104</v>
      </c>
      <c r="Q27" s="22">
        <v>7.0</v>
      </c>
      <c r="R27" s="101" t="s">
        <v>105</v>
      </c>
      <c r="S27" s="96">
        <v>15.0</v>
      </c>
      <c r="T27" s="6"/>
      <c r="U27" s="6"/>
      <c r="V27" s="6"/>
      <c r="W27" s="6"/>
      <c r="X27" s="82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8" ht="16.5" customHeight="1">
      <c r="A28" s="1"/>
      <c r="B28" s="102"/>
      <c r="C28" s="6"/>
      <c r="D28" s="6"/>
      <c r="E28" s="6"/>
      <c r="F28" s="6"/>
      <c r="G28" s="58"/>
      <c r="H28" s="66"/>
      <c r="I28" s="6"/>
      <c r="J28" s="6"/>
      <c r="K28" s="6"/>
      <c r="L28" s="6"/>
      <c r="M28" s="6"/>
      <c r="N28" s="6"/>
      <c r="O28" s="6"/>
      <c r="P28" s="94" t="s">
        <v>106</v>
      </c>
      <c r="Q28" s="22">
        <v>4.0</v>
      </c>
      <c r="R28" s="6"/>
      <c r="S28" s="6"/>
      <c r="T28" s="6"/>
      <c r="U28" s="103" t="s">
        <v>107</v>
      </c>
      <c r="X28" s="104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29" ht="16.5" customHeight="1">
      <c r="A29" s="31"/>
      <c r="B29" s="99"/>
      <c r="C29" s="98"/>
      <c r="D29" s="99"/>
      <c r="E29" s="98"/>
      <c r="F29" s="99"/>
      <c r="G29" s="100"/>
      <c r="H29" s="58"/>
      <c r="I29" s="6"/>
      <c r="J29" s="6"/>
      <c r="K29" s="6"/>
      <c r="L29" s="6"/>
      <c r="M29" s="6"/>
      <c r="N29" s="6"/>
      <c r="O29" s="6"/>
      <c r="P29" s="105" t="s">
        <v>108</v>
      </c>
      <c r="Q29" s="38">
        <v>0.0</v>
      </c>
      <c r="R29" s="92"/>
      <c r="S29" s="92"/>
      <c r="T29" s="92"/>
      <c r="U29" s="106"/>
      <c r="V29" s="106"/>
      <c r="W29" s="106"/>
      <c r="X29" s="10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ht="16.5" customHeight="1">
      <c r="A30" s="1"/>
      <c r="B30" s="6"/>
      <c r="C30" s="6"/>
      <c r="D30" s="6"/>
      <c r="E30" s="6"/>
      <c r="F30" s="6"/>
      <c r="G30" s="4" t="s">
        <v>109</v>
      </c>
      <c r="H30" s="58"/>
      <c r="I30" s="6"/>
      <c r="J30" s="6"/>
      <c r="K30" s="6"/>
      <c r="L30" s="6"/>
      <c r="M30" s="6"/>
      <c r="N30" s="4" t="s">
        <v>110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</row>
    <row r="31" ht="16.5" customHeight="1">
      <c r="A31" s="1"/>
      <c r="B31" s="7" t="s">
        <v>3</v>
      </c>
      <c r="C31" s="8" t="s">
        <v>4</v>
      </c>
      <c r="D31" s="9" t="s">
        <v>5</v>
      </c>
      <c r="E31" s="10" t="s">
        <v>6</v>
      </c>
      <c r="F31" s="9" t="s">
        <v>7</v>
      </c>
      <c r="G31" s="8" t="s">
        <v>8</v>
      </c>
      <c r="H31" s="58"/>
      <c r="I31" s="7" t="s">
        <v>3</v>
      </c>
      <c r="J31" s="8" t="s">
        <v>4</v>
      </c>
      <c r="K31" s="9" t="s">
        <v>5</v>
      </c>
      <c r="L31" s="10" t="s">
        <v>6</v>
      </c>
      <c r="M31" s="9" t="s">
        <v>7</v>
      </c>
      <c r="N31" s="8" t="s">
        <v>8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  <row r="32" ht="16.5" customHeight="1">
      <c r="A32" s="1"/>
      <c r="B32" s="15">
        <v>76.0</v>
      </c>
      <c r="C32" s="16">
        <f>B32+(B34*50)+B44+C44</f>
        <v>170</v>
      </c>
      <c r="D32" s="17">
        <v>75.0</v>
      </c>
      <c r="E32" s="18">
        <f>D32+(C34*50)+D44+E44</f>
        <v>1802</v>
      </c>
      <c r="F32" s="17">
        <v>77.0</v>
      </c>
      <c r="G32" s="16">
        <f>F32+(E34*50)+F44+G44</f>
        <v>577</v>
      </c>
      <c r="H32" s="58"/>
      <c r="I32" s="15">
        <v>76.0</v>
      </c>
      <c r="J32" s="16">
        <f>I32+(I34*50)+I44+J44</f>
        <v>170</v>
      </c>
      <c r="K32" s="17">
        <v>75.0</v>
      </c>
      <c r="L32" s="18">
        <f>K32+(J34*50)+K44+L44</f>
        <v>1802</v>
      </c>
      <c r="M32" s="17">
        <v>77.0</v>
      </c>
      <c r="N32" s="16">
        <f>M32+(L34*50)+M44+N44</f>
        <v>577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</row>
    <row r="33" ht="16.5" customHeight="1">
      <c r="A33" s="108"/>
      <c r="B33" s="26" t="s">
        <v>19</v>
      </c>
      <c r="C33" s="26" t="s">
        <v>20</v>
      </c>
      <c r="D33" s="26" t="s">
        <v>21</v>
      </c>
      <c r="E33" s="26" t="s">
        <v>22</v>
      </c>
      <c r="F33" s="26" t="s">
        <v>23</v>
      </c>
      <c r="G33" s="26" t="s">
        <v>24</v>
      </c>
      <c r="H33" s="108"/>
      <c r="I33" s="26" t="s">
        <v>19</v>
      </c>
      <c r="J33" s="26" t="s">
        <v>20</v>
      </c>
      <c r="K33" s="26" t="s">
        <v>21</v>
      </c>
      <c r="L33" s="26" t="s">
        <v>22</v>
      </c>
      <c r="M33" s="26" t="s">
        <v>23</v>
      </c>
      <c r="N33" s="26" t="s">
        <v>24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</row>
    <row r="34" ht="16.5" customHeight="1">
      <c r="A34" s="6"/>
      <c r="B34" s="28"/>
      <c r="C34" s="28">
        <v>30.0</v>
      </c>
      <c r="D34" s="29"/>
      <c r="E34" s="28">
        <v>10.0</v>
      </c>
      <c r="F34" s="29"/>
      <c r="G34" s="29"/>
      <c r="H34" s="6"/>
      <c r="I34" s="28"/>
      <c r="J34" s="28">
        <v>30.0</v>
      </c>
      <c r="K34" s="29"/>
      <c r="L34" s="28">
        <v>10.0</v>
      </c>
      <c r="M34" s="29"/>
      <c r="N34" s="29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ht="16.5" customHeight="1">
      <c r="A35" s="6"/>
      <c r="B35" s="26" t="s">
        <v>27</v>
      </c>
      <c r="C35" s="32" t="s">
        <v>28</v>
      </c>
      <c r="D35" s="32" t="s">
        <v>29</v>
      </c>
      <c r="E35" s="32" t="s">
        <v>30</v>
      </c>
      <c r="F35" s="32" t="s">
        <v>31</v>
      </c>
      <c r="G35" s="32" t="s">
        <v>32</v>
      </c>
      <c r="H35" s="6"/>
      <c r="I35" s="26" t="s">
        <v>27</v>
      </c>
      <c r="J35" s="32" t="s">
        <v>28</v>
      </c>
      <c r="K35" s="32" t="s">
        <v>29</v>
      </c>
      <c r="L35" s="32" t="s">
        <v>30</v>
      </c>
      <c r="M35" s="32" t="s">
        <v>31</v>
      </c>
      <c r="N35" s="32" t="s">
        <v>32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</row>
    <row r="36" ht="16.5" customHeight="1">
      <c r="A36" s="6"/>
      <c r="B36" s="28"/>
      <c r="C36" s="28">
        <v>2.0</v>
      </c>
      <c r="D36" s="28"/>
      <c r="E36" s="28">
        <v>1.0</v>
      </c>
      <c r="F36" s="28"/>
      <c r="G36" s="29"/>
      <c r="H36" s="6"/>
      <c r="I36" s="28"/>
      <c r="J36" s="28">
        <v>2.0</v>
      </c>
      <c r="K36" s="28"/>
      <c r="L36" s="28">
        <v>1.0</v>
      </c>
      <c r="M36" s="28"/>
      <c r="N36" s="29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</row>
    <row r="37" ht="16.5" customHeight="1">
      <c r="A37" s="6"/>
      <c r="B37" s="33" t="s">
        <v>35</v>
      </c>
      <c r="C37" s="32" t="s">
        <v>36</v>
      </c>
      <c r="D37" s="32" t="s">
        <v>37</v>
      </c>
      <c r="E37" s="32" t="s">
        <v>38</v>
      </c>
      <c r="F37" s="32" t="s">
        <v>39</v>
      </c>
      <c r="G37" s="32" t="s">
        <v>40</v>
      </c>
      <c r="H37" s="6"/>
      <c r="I37" s="33" t="s">
        <v>35</v>
      </c>
      <c r="J37" s="32" t="s">
        <v>36</v>
      </c>
      <c r="K37" s="32" t="s">
        <v>37</v>
      </c>
      <c r="L37" s="32" t="s">
        <v>38</v>
      </c>
      <c r="M37" s="32" t="s">
        <v>39</v>
      </c>
      <c r="N37" s="32" t="s">
        <v>40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</row>
    <row r="38" ht="16.5" customHeight="1">
      <c r="A38" s="6"/>
      <c r="B38" s="28">
        <v>2.0</v>
      </c>
      <c r="C38" s="28"/>
      <c r="D38" s="28"/>
      <c r="E38" s="29"/>
      <c r="F38" s="29"/>
      <c r="G38" s="29"/>
      <c r="H38" s="6"/>
      <c r="I38" s="28">
        <v>2.0</v>
      </c>
      <c r="J38" s="28"/>
      <c r="K38" s="28"/>
      <c r="L38" s="29"/>
      <c r="M38" s="29"/>
      <c r="N38" s="29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</row>
    <row r="39" ht="16.5" customHeight="1">
      <c r="A39" s="6"/>
      <c r="B39" s="34" t="s">
        <v>43</v>
      </c>
      <c r="C39" s="35" t="s">
        <v>44</v>
      </c>
      <c r="D39" s="34" t="s">
        <v>45</v>
      </c>
      <c r="E39" s="35" t="s">
        <v>46</v>
      </c>
      <c r="F39" s="34" t="s">
        <v>47</v>
      </c>
      <c r="G39" s="36" t="s">
        <v>48</v>
      </c>
      <c r="H39" s="6"/>
      <c r="I39" s="34" t="s">
        <v>43</v>
      </c>
      <c r="J39" s="35" t="s">
        <v>44</v>
      </c>
      <c r="K39" s="34" t="s">
        <v>45</v>
      </c>
      <c r="L39" s="35" t="s">
        <v>46</v>
      </c>
      <c r="M39" s="34" t="s">
        <v>47</v>
      </c>
      <c r="N39" s="36" t="s">
        <v>48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</row>
    <row r="40" ht="16.5" customHeight="1">
      <c r="A40" s="6"/>
      <c r="B40" s="28">
        <v>1.0</v>
      </c>
      <c r="C40" s="43"/>
      <c r="D40" s="28">
        <v>1.0</v>
      </c>
      <c r="E40" s="44"/>
      <c r="F40" s="29"/>
      <c r="G40" s="45"/>
      <c r="H40" s="109"/>
      <c r="I40" s="28">
        <v>1.0</v>
      </c>
      <c r="J40" s="43"/>
      <c r="K40" s="28">
        <v>1.0</v>
      </c>
      <c r="L40" s="44"/>
      <c r="M40" s="29"/>
      <c r="N40" s="45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</row>
    <row r="41" ht="16.5" customHeight="1">
      <c r="A41" s="6"/>
      <c r="B41" s="26" t="s">
        <v>52</v>
      </c>
      <c r="C41" s="32" t="s">
        <v>53</v>
      </c>
      <c r="D41" s="32" t="s">
        <v>54</v>
      </c>
      <c r="E41" s="32" t="s">
        <v>55</v>
      </c>
      <c r="F41" s="32" t="s">
        <v>56</v>
      </c>
      <c r="G41" s="32" t="s">
        <v>57</v>
      </c>
      <c r="H41" s="109"/>
      <c r="I41" s="26" t="s">
        <v>52</v>
      </c>
      <c r="J41" s="32" t="s">
        <v>53</v>
      </c>
      <c r="K41" s="32" t="s">
        <v>54</v>
      </c>
      <c r="L41" s="32" t="s">
        <v>55</v>
      </c>
      <c r="M41" s="32" t="s">
        <v>56</v>
      </c>
      <c r="N41" s="32" t="s">
        <v>57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  <row r="42" ht="16.5" customHeight="1">
      <c r="A42" s="6"/>
      <c r="B42" s="48">
        <v>2.0</v>
      </c>
      <c r="C42" s="49"/>
      <c r="D42" s="49"/>
      <c r="E42" s="48"/>
      <c r="F42" s="48"/>
      <c r="G42" s="49"/>
      <c r="H42" s="109"/>
      <c r="I42" s="48">
        <v>2.0</v>
      </c>
      <c r="J42" s="49"/>
      <c r="K42" s="49"/>
      <c r="L42" s="48"/>
      <c r="M42" s="48"/>
      <c r="N42" s="49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</row>
    <row r="43" ht="16.5" customHeight="1">
      <c r="A43" s="6"/>
      <c r="B43" s="50" t="s">
        <v>60</v>
      </c>
      <c r="C43" s="51" t="s">
        <v>61</v>
      </c>
      <c r="D43" s="50" t="s">
        <v>62</v>
      </c>
      <c r="E43" s="51" t="s">
        <v>63</v>
      </c>
      <c r="F43" s="50" t="s">
        <v>64</v>
      </c>
      <c r="G43" s="52" t="s">
        <v>65</v>
      </c>
      <c r="H43" s="109"/>
      <c r="I43" s="50" t="s">
        <v>60</v>
      </c>
      <c r="J43" s="51" t="s">
        <v>61</v>
      </c>
      <c r="K43" s="50" t="s">
        <v>62</v>
      </c>
      <c r="L43" s="51" t="s">
        <v>63</v>
      </c>
      <c r="M43" s="50" t="s">
        <v>64</v>
      </c>
      <c r="N43" s="52" t="s">
        <v>65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 ht="16.5" customHeight="1">
      <c r="A44" s="6"/>
      <c r="B44" s="53">
        <v>94.0</v>
      </c>
      <c r="C44" s="44"/>
      <c r="D44" s="53">
        <v>67.0</v>
      </c>
      <c r="E44" s="44">
        <v>160.0</v>
      </c>
      <c r="F44" s="53"/>
      <c r="G44" s="45"/>
      <c r="H44" s="109"/>
      <c r="I44" s="53">
        <v>94.0</v>
      </c>
      <c r="J44" s="44"/>
      <c r="K44" s="53">
        <v>67.0</v>
      </c>
      <c r="L44" s="44">
        <v>160.0</v>
      </c>
      <c r="M44" s="53"/>
      <c r="N44" s="45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ht="16.5" customHeight="1">
      <c r="A45" s="6"/>
      <c r="B45" s="54" t="s">
        <v>68</v>
      </c>
      <c r="C45" s="55">
        <f>ROUND(SUM(C46:C55),2)</f>
        <v>119.18</v>
      </c>
      <c r="D45" s="56" t="s">
        <v>69</v>
      </c>
      <c r="E45" s="57">
        <f>sum(E47+E48+E49+E50+E52)</f>
        <v>38.91</v>
      </c>
      <c r="F45" s="56" t="s">
        <v>70</v>
      </c>
      <c r="G45" s="57">
        <f>round((1-((1-G47/100)*(1-G48/100)*(1-G49/100)*(1-G51/100)*(1-G52/100)))*100,2)</f>
        <v>24.66</v>
      </c>
      <c r="H45" s="109"/>
      <c r="I45" s="54" t="s">
        <v>68</v>
      </c>
      <c r="J45" s="55">
        <f>ROUND(SUM(J46:J55),2)</f>
        <v>119.18</v>
      </c>
      <c r="K45" s="56" t="s">
        <v>69</v>
      </c>
      <c r="L45" s="57">
        <f>sum(L47+L48+L49+L50+L52)</f>
        <v>38.91</v>
      </c>
      <c r="M45" s="56" t="s">
        <v>70</v>
      </c>
      <c r="N45" s="57">
        <f>round((1-((1-N47/100)*(1-N48/100)*(1-N49/100)*(1-N51/100)*(1-N52/100)))*100,2)</f>
        <v>24.66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</row>
    <row r="46" ht="16.5" customHeight="1">
      <c r="A46" s="6"/>
      <c r="B46" s="56" t="s">
        <v>72</v>
      </c>
      <c r="C46" s="59">
        <f>(C32*0.03579)</f>
        <v>6.0843</v>
      </c>
      <c r="D46" s="56" t="s">
        <v>73</v>
      </c>
      <c r="E46" s="60">
        <f>sum(E47+E49+E51+E53)</f>
        <v>38.91</v>
      </c>
      <c r="F46" s="61" t="s">
        <v>74</v>
      </c>
      <c r="G46" s="62">
        <f>round((1-((1-G47/100)*(1-G48/100)*(1-G49/100)*(1-G50/100)*(1-G51/100)*(1-G52/100)))*100,2)</f>
        <v>39.72</v>
      </c>
      <c r="H46" s="109"/>
      <c r="I46" s="56" t="s">
        <v>72</v>
      </c>
      <c r="J46" s="59">
        <f>(J32*0.03579)</f>
        <v>6.0843</v>
      </c>
      <c r="K46" s="56" t="s">
        <v>73</v>
      </c>
      <c r="L46" s="60">
        <f>sum(L47+L49+L51+L53)</f>
        <v>38.91</v>
      </c>
      <c r="M46" s="61" t="s">
        <v>74</v>
      </c>
      <c r="N46" s="62">
        <f>round((1-((1-N47/100)*(1-N48/100)*(1-N49/100)*(1-N50/100)*(1-N51/100)*(1-N52/100)))*100,2)</f>
        <v>39.72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</row>
    <row r="47" ht="16.5" customHeight="1">
      <c r="A47" s="6"/>
      <c r="B47" s="56" t="s">
        <v>76</v>
      </c>
      <c r="C47" s="63">
        <f>(D36*4)+(C38*12)+(D38*10)</f>
        <v>0</v>
      </c>
      <c r="D47" s="64" t="s">
        <v>72</v>
      </c>
      <c r="E47" s="65">
        <f>ROUND((G32*0.01717),2)</f>
        <v>9.91</v>
      </c>
      <c r="F47" s="56" t="s">
        <v>77</v>
      </c>
      <c r="G47" s="59">
        <f>round((G32*0.021473),2)</f>
        <v>12.39</v>
      </c>
      <c r="H47" s="6"/>
      <c r="I47" s="56" t="s">
        <v>76</v>
      </c>
      <c r="J47" s="63">
        <f>(K36*4)+(J38*12)+(K38*10)</f>
        <v>0</v>
      </c>
      <c r="K47" s="64" t="s">
        <v>72</v>
      </c>
      <c r="L47" s="65">
        <f>ROUND((N32*0.01717),2)</f>
        <v>9.91</v>
      </c>
      <c r="M47" s="56" t="s">
        <v>77</v>
      </c>
      <c r="N47" s="59">
        <f>round((N32*0.021473),2)</f>
        <v>12.39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ht="16.5" customHeight="1">
      <c r="A48" s="6"/>
      <c r="B48" s="68" t="s">
        <v>44</v>
      </c>
      <c r="C48" s="69">
        <f>(C40*7)</f>
        <v>0</v>
      </c>
      <c r="D48" s="68" t="s">
        <v>76</v>
      </c>
      <c r="E48" s="69">
        <f>E38*4</f>
        <v>0</v>
      </c>
      <c r="F48" s="56" t="s">
        <v>79</v>
      </c>
      <c r="G48" s="63">
        <f>(B36+B38)*7</f>
        <v>14</v>
      </c>
      <c r="H48" s="6"/>
      <c r="I48" s="68" t="s">
        <v>44</v>
      </c>
      <c r="J48" s="69">
        <f>(J40*7)</f>
        <v>0</v>
      </c>
      <c r="K48" s="68" t="s">
        <v>76</v>
      </c>
      <c r="L48" s="69">
        <f>L38*4</f>
        <v>0</v>
      </c>
      <c r="M48" s="56" t="s">
        <v>79</v>
      </c>
      <c r="N48" s="63">
        <f>(I36+I38)*7</f>
        <v>14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</row>
    <row r="49" ht="16.5" customHeight="1">
      <c r="A49" s="6"/>
      <c r="B49" s="56" t="s">
        <v>81</v>
      </c>
      <c r="C49" s="77">
        <v>0.0</v>
      </c>
      <c r="D49" s="56" t="s">
        <v>82</v>
      </c>
      <c r="E49" s="78">
        <v>14.0</v>
      </c>
      <c r="F49" s="68" t="s">
        <v>83</v>
      </c>
      <c r="G49" s="69">
        <f>F36*4+F38*5</f>
        <v>0</v>
      </c>
      <c r="H49" s="6"/>
      <c r="I49" s="56" t="s">
        <v>81</v>
      </c>
      <c r="J49" s="77">
        <v>0.0</v>
      </c>
      <c r="K49" s="56" t="s">
        <v>82</v>
      </c>
      <c r="L49" s="78">
        <v>14.0</v>
      </c>
      <c r="M49" s="68" t="s">
        <v>83</v>
      </c>
      <c r="N49" s="69">
        <f>M36*4+M38*5</f>
        <v>0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ht="16.5" customHeight="1">
      <c r="A50" s="6"/>
      <c r="B50" s="56" t="s">
        <v>85</v>
      </c>
      <c r="C50" s="77">
        <v>0.0</v>
      </c>
      <c r="D50" s="56" t="s">
        <v>86</v>
      </c>
      <c r="E50" s="77">
        <v>15.0</v>
      </c>
      <c r="F50" s="56" t="s">
        <v>87</v>
      </c>
      <c r="G50" s="77">
        <v>20.0</v>
      </c>
      <c r="H50" s="6"/>
      <c r="I50" s="56" t="s">
        <v>85</v>
      </c>
      <c r="J50" s="77">
        <v>0.0</v>
      </c>
      <c r="K50" s="56" t="s">
        <v>86</v>
      </c>
      <c r="L50" s="77">
        <v>15.0</v>
      </c>
      <c r="M50" s="56" t="s">
        <v>87</v>
      </c>
      <c r="N50" s="77">
        <v>20.0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</row>
    <row r="51" ht="16.5" customHeight="1">
      <c r="A51" s="6"/>
      <c r="B51" s="56" t="s">
        <v>89</v>
      </c>
      <c r="C51" s="78">
        <v>10.0</v>
      </c>
      <c r="D51" s="56" t="s">
        <v>90</v>
      </c>
      <c r="E51" s="77">
        <v>15.0</v>
      </c>
      <c r="F51" s="56" t="s">
        <v>91</v>
      </c>
      <c r="G51" s="78">
        <v>0.0</v>
      </c>
      <c r="H51" s="6"/>
      <c r="I51" s="56" t="s">
        <v>89</v>
      </c>
      <c r="J51" s="78">
        <v>10.0</v>
      </c>
      <c r="K51" s="56" t="s">
        <v>90</v>
      </c>
      <c r="L51" s="77">
        <v>15.0</v>
      </c>
      <c r="M51" s="56" t="s">
        <v>91</v>
      </c>
      <c r="N51" s="78">
        <v>0.0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ht="16.5" customHeight="1">
      <c r="A52" s="6"/>
      <c r="B52" s="56" t="s">
        <v>93</v>
      </c>
      <c r="C52" s="77">
        <v>3.1</v>
      </c>
      <c r="D52" s="56" t="s">
        <v>94</v>
      </c>
      <c r="E52" s="78">
        <v>0.0</v>
      </c>
      <c r="F52" s="54" t="s">
        <v>95</v>
      </c>
      <c r="G52" s="79">
        <v>0.0</v>
      </c>
      <c r="H52" s="6"/>
      <c r="I52" s="56" t="s">
        <v>93</v>
      </c>
      <c r="J52" s="77">
        <v>3.1</v>
      </c>
      <c r="K52" s="56" t="s">
        <v>94</v>
      </c>
      <c r="L52" s="78">
        <v>0.0</v>
      </c>
      <c r="M52" s="54" t="s">
        <v>95</v>
      </c>
      <c r="N52" s="79">
        <v>0.0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ht="16.5" customHeight="1">
      <c r="A53" s="6"/>
      <c r="B53" s="56" t="s">
        <v>97</v>
      </c>
      <c r="C53" s="77">
        <v>0.0</v>
      </c>
      <c r="D53" s="54" t="s">
        <v>98</v>
      </c>
      <c r="E53" s="79">
        <v>0.0</v>
      </c>
      <c r="F53" s="4"/>
      <c r="G53" s="80"/>
      <c r="H53" s="6"/>
      <c r="I53" s="56" t="s">
        <v>97</v>
      </c>
      <c r="J53" s="77">
        <v>0.0</v>
      </c>
      <c r="K53" s="54" t="s">
        <v>98</v>
      </c>
      <c r="L53" s="79">
        <v>0.0</v>
      </c>
      <c r="M53" s="4"/>
      <c r="N53" s="80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ht="16.5" customHeight="1">
      <c r="A54" s="6"/>
      <c r="B54" s="56" t="s">
        <v>100</v>
      </c>
      <c r="C54" s="78">
        <v>0.0</v>
      </c>
      <c r="D54" s="58"/>
      <c r="E54" s="6"/>
      <c r="F54" s="58"/>
      <c r="G54" s="82"/>
      <c r="H54" s="6"/>
      <c r="I54" s="56" t="s">
        <v>100</v>
      </c>
      <c r="J54" s="78">
        <v>0.0</v>
      </c>
      <c r="K54" s="58"/>
      <c r="L54" s="6"/>
      <c r="M54" s="58"/>
      <c r="N54" s="82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ht="16.5" customHeight="1">
      <c r="A55" s="6"/>
      <c r="B55" s="54" t="s">
        <v>95</v>
      </c>
      <c r="C55" s="90">
        <v>100.0</v>
      </c>
      <c r="D55" s="91"/>
      <c r="E55" s="92"/>
      <c r="F55" s="91"/>
      <c r="G55" s="93"/>
      <c r="H55" s="6"/>
      <c r="I55" s="54" t="s">
        <v>95</v>
      </c>
      <c r="J55" s="90">
        <v>100.0</v>
      </c>
      <c r="K55" s="91"/>
      <c r="L55" s="92"/>
      <c r="M55" s="91"/>
      <c r="N55" s="93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ht="16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ht="16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ht="16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ht="16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ht="16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ht="16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ht="16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ht="16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ht="16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ht="16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ht="16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ht="16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ht="16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ht="16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ht="16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ht="16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 ht="16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ht="16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ht="16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ht="16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ht="16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ht="16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ht="16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ht="16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ht="16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</row>
    <row r="84" ht="16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</row>
    <row r="1001" ht="15.75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</row>
  </sheetData>
  <mergeCells count="2">
    <mergeCell ref="B1:E1"/>
    <mergeCell ref="U28:X29"/>
  </mergeCells>
  <conditionalFormatting sqref="E17 L17 E46 L46">
    <cfRule type="cellIs" dxfId="0" priority="1" operator="greaterThan">
      <formula>40</formula>
    </cfRule>
  </conditionalFormatting>
  <conditionalFormatting sqref="E16:E17 L16:L17 E45:E47 L45:L46">
    <cfRule type="cellIs" dxfId="1" priority="2" operator="greaterThan">
      <formula>40</formula>
    </cfRule>
  </conditionalFormatting>
  <conditionalFormatting sqref="C16 J16 C45:C46 J45">
    <cfRule type="cellIs" dxfId="1" priority="3" operator="greaterThan">
      <formula>100</formula>
    </cfRule>
  </conditionalFormatting>
  <drawing r:id="rId1"/>
</worksheet>
</file>